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31" documentId="8_{941262AC-BC69-4A39-A0F5-E6C0C5A7C19A}" xr6:coauthVersionLast="47" xr6:coauthVersionMax="47" xr10:uidLastSave="{B023AB17-C1D6-4AC9-826E-6F9DB2B571C4}"/>
  <bookViews>
    <workbookView xWindow="-28920" yWindow="-120" windowWidth="29040" windowHeight="1572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518" r:id="rId12"/>
    <pivotCache cacheId="519" r:id="rId13"/>
    <pivotCache cacheId="520" r:id="rId14"/>
    <pivotCache cacheId="521" r:id="rId15"/>
    <pivotCache cacheId="5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<sst xmlns="http://schemas.openxmlformats.org/spreadsheetml/2006/main" count="19483" uniqueCount="2450">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</sst>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0" fillId="3" borderId="27" xfId="0" applyNumberFormat="1" applyFont="1" applyFill="1" applyBorder="1" applyAlignment="1">
      <alignment horizont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30" fillId="21" borderId="16" xfId="0" applyNumberFormat="1"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4560188"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m/>
    <m/>
    <m/>
  </r>
  <r>
    <x v="401"/>
    <x v="42"/>
    <x v="309"/>
    <m/>
    <m/>
    <m/>
  </r>
  <r>
    <x v="405"/>
    <x v="1"/>
    <x v="309"/>
    <m/>
    <m/>
    <m/>
  </r>
  <r>
    <x v="387"/>
    <x v="43"/>
    <x v="309"/>
    <m/>
    <m/>
    <m/>
  </r>
  <r>
    <x v="406"/>
    <x v="1"/>
    <x v="309"/>
    <m/>
    <m/>
    <m/>
  </r>
  <r>
    <x v="125"/>
    <x v="15"/>
    <x v="3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m/>
    <m/>
    <m/>
    <x v="2"/>
  </r>
  <r>
    <s v="FB-HLX417"/>
    <x v="42"/>
    <d v="2026-04-20T00:00:00"/>
    <m/>
    <m/>
    <m/>
    <x v="2"/>
  </r>
  <r>
    <s v="BHU-FLX-01-E"/>
    <x v="1"/>
    <d v="2026-04-20T00:00:00"/>
    <m/>
    <m/>
    <m/>
    <x v="2"/>
  </r>
  <r>
    <s v="BHCD-FPW-03-W"/>
    <x v="43"/>
    <d v="2026-04-20T00:00:00"/>
    <m/>
    <m/>
    <m/>
    <x v="2"/>
  </r>
  <r>
    <s v="FB-HSF375"/>
    <x v="1"/>
    <d v="2026-04-2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9" t="s">
        <v>0</v>
      </c>
      <c r="B1" s="1419"/>
      <c r="C1" s="1419"/>
      <c r="D1" s="1419"/>
      <c r="E1" s="1419"/>
      <c r="F1" s="1419"/>
      <c r="G1" s="1419"/>
      <c r="H1" s="1419"/>
      <c r="I1" s="1419"/>
      <c r="J1" s="1419"/>
      <c r="K1" s="1419"/>
      <c r="L1" s="1419"/>
      <c r="M1" s="1419"/>
      <c r="N1" s="1419"/>
      <c r="O1" s="1419"/>
      <c r="P1" s="1419"/>
      <c r="Q1" s="1023"/>
      <c r="S1" s="1023"/>
      <c r="T1" s="1023"/>
      <c r="U1" s="1023"/>
      <c r="V1" s="1023"/>
      <c r="W1" s="1023"/>
      <c r="X1" s="1023"/>
      <c r="Y1" s="1023"/>
      <c r="Z1" s="1023"/>
    </row>
    <row r="2" spans="1:26" ht="24.95" customHeight="1">
      <c r="A2" s="1420" t="str">
        <f ca="1">"Last Updated: "&amp;TEXT(NOW(),"MM/DD/YYYY  h:mm AM/PM")</f>
        <v>Last Updated: 04/20/2026  1:06 PM</v>
      </c>
      <c r="B2" s="1420"/>
      <c r="C2" s="1420"/>
      <c r="D2" s="1420"/>
      <c r="E2" s="1420"/>
      <c r="F2" s="1420"/>
      <c r="G2" s="1420"/>
      <c r="H2" s="1420"/>
      <c r="I2" s="1420"/>
      <c r="J2" s="1420"/>
      <c r="K2" s="1420"/>
      <c r="L2" s="1420"/>
      <c r="M2" s="1420"/>
      <c r="N2" s="1420"/>
      <c r="O2" s="1420"/>
      <c r="P2" s="1420"/>
      <c r="Q2" s="1023"/>
      <c r="S2" s="1023"/>
      <c r="T2" s="1023"/>
      <c r="U2" s="1023"/>
      <c r="V2" s="1023"/>
      <c r="W2" s="1023"/>
      <c r="X2" s="1023"/>
      <c r="Y2" s="1023"/>
      <c r="Z2" s="1023"/>
    </row>
    <row r="3" spans="1:26" ht="9.9499999999999993" customHeight="1">
      <c r="A3" s="1023"/>
      <c r="B3" s="1023"/>
      <c r="C3" s="1023"/>
      <c r="D3" s="1023"/>
      <c r="E3" s="1023"/>
      <c r="F3" s="1023"/>
      <c r="G3" s="1023"/>
      <c r="H3" s="1023"/>
      <c r="I3" s="1023"/>
      <c r="J3" s="1023"/>
      <c r="K3" s="1023"/>
      <c r="L3" s="1023"/>
      <c r="M3" s="1023"/>
      <c r="N3" s="1023"/>
      <c r="O3" s="1023"/>
      <c r="P3" s="1023"/>
      <c r="Q3" s="1023"/>
      <c r="S3" s="1023"/>
      <c r="T3" s="1023"/>
      <c r="U3" s="1023"/>
      <c r="V3" s="1023"/>
      <c r="W3" s="1023"/>
      <c r="X3" s="1023"/>
      <c r="Y3" s="1023"/>
      <c r="Z3" s="1023"/>
    </row>
    <row r="4" spans="1:26" ht="24.95" customHeight="1">
      <c r="A4" s="1448" t="s">
        <v>1</v>
      </c>
      <c r="B4" s="1448"/>
      <c r="C4" s="1448"/>
      <c r="D4" s="1448"/>
      <c r="E4" s="1448"/>
      <c r="F4" s="1448"/>
      <c r="G4" s="1448"/>
      <c r="H4" s="1448"/>
      <c r="I4" s="1023"/>
      <c r="J4" s="1023"/>
      <c r="K4" s="1023"/>
      <c r="L4" s="1023"/>
      <c r="M4" s="1023"/>
      <c r="N4" s="1023"/>
      <c r="O4" s="1023"/>
      <c r="P4" s="1023"/>
      <c r="Q4" s="1023"/>
      <c r="S4" s="1023"/>
      <c r="T4" s="1023"/>
      <c r="U4" s="1023"/>
      <c r="V4" s="1023"/>
      <c r="W4" s="1023"/>
      <c r="X4" s="1023"/>
      <c r="Y4" s="1023"/>
      <c r="Z4" s="1023"/>
    </row>
    <row r="5" spans="1:26" ht="24.95" customHeight="1">
      <c r="A5" s="1024" t="s">
        <v>2</v>
      </c>
      <c r="B5" s="1025" t="s">
        <v>3</v>
      </c>
      <c r="C5" s="1024" t="s">
        <v>4</v>
      </c>
      <c r="D5" s="1025" t="s">
        <v>3</v>
      </c>
      <c r="E5" s="1024" t="s">
        <v>5</v>
      </c>
      <c r="F5" s="1025" t="s">
        <v>3</v>
      </c>
      <c r="G5" s="1024" t="s">
        <v>6</v>
      </c>
      <c r="H5" s="1025" t="s">
        <v>3</v>
      </c>
      <c r="I5" s="1023"/>
      <c r="J5" s="1023"/>
      <c r="K5" s="1023"/>
      <c r="L5" s="1023"/>
      <c r="M5" s="1023"/>
      <c r="N5" s="1023"/>
      <c r="O5" s="1023"/>
      <c r="P5" s="1023"/>
      <c r="Q5" s="1023"/>
      <c r="R5" s="1023"/>
      <c r="S5" s="1023"/>
      <c r="T5" s="1023"/>
      <c r="U5" s="1023"/>
      <c r="V5" s="1023"/>
      <c r="W5" s="1023"/>
      <c r="X5" s="1023"/>
      <c r="Y5" s="1023"/>
      <c r="Z5" s="1023"/>
    </row>
    <row r="6" spans="1:26" ht="9.9499999999999993" customHeight="1">
      <c r="A6" s="1023"/>
      <c r="B6" s="1023"/>
      <c r="C6" s="1023"/>
      <c r="D6" s="1023"/>
      <c r="E6" s="1023"/>
      <c r="F6" s="1023"/>
      <c r="G6" s="1023"/>
      <c r="H6" s="1023"/>
      <c r="I6" s="1023"/>
      <c r="J6" s="1023"/>
      <c r="K6" s="1023"/>
      <c r="L6" s="1023"/>
      <c r="M6" s="1023"/>
      <c r="N6" s="1023"/>
      <c r="O6" s="1023"/>
      <c r="T6" s="1023"/>
      <c r="U6" s="1023"/>
      <c r="V6" s="1023"/>
      <c r="W6" s="1023"/>
      <c r="X6" s="1023"/>
      <c r="Y6" s="1023"/>
      <c r="Z6" s="1023"/>
    </row>
    <row r="7" spans="1:26" ht="30" customHeight="1">
      <c r="A7" s="1421" t="s">
        <v>7</v>
      </c>
      <c r="B7" s="1421"/>
      <c r="C7" s="1421"/>
      <c r="D7" s="1421"/>
      <c r="E7" s="1421"/>
      <c r="F7" s="1421"/>
      <c r="G7" s="1421"/>
      <c r="H7" s="1421"/>
      <c r="I7" s="1421"/>
      <c r="J7" s="1421"/>
      <c r="K7" s="1421"/>
      <c r="L7" s="1421"/>
      <c r="M7" s="1421"/>
      <c r="N7" s="1421"/>
      <c r="O7" s="1421"/>
      <c r="P7" s="1421"/>
      <c r="Q7" s="1023"/>
      <c r="R7" s="1023"/>
      <c r="S7" s="1023"/>
      <c r="T7" s="1023"/>
      <c r="U7" s="1023"/>
      <c r="V7" s="1023"/>
      <c r="W7" s="1023"/>
      <c r="X7" s="1023"/>
      <c r="Y7" s="1023"/>
      <c r="Z7" s="1023"/>
    </row>
    <row r="8" spans="1:26" ht="8.1" customHeight="1">
      <c r="A8" s="1023"/>
      <c r="B8" s="1023"/>
      <c r="C8" s="1023"/>
      <c r="D8" s="1023"/>
      <c r="E8" s="1023"/>
      <c r="F8" s="1023"/>
      <c r="G8" s="1023"/>
      <c r="H8" s="1023"/>
      <c r="I8" s="1023"/>
      <c r="J8" s="1023"/>
      <c r="K8" s="1023"/>
      <c r="L8" s="1023"/>
      <c r="M8" s="1023"/>
      <c r="N8" s="1023"/>
      <c r="O8" s="1023"/>
      <c r="P8" s="1023"/>
      <c r="Q8" s="1023"/>
      <c r="R8" s="1023"/>
      <c r="S8" s="1023"/>
      <c r="T8" s="1023"/>
      <c r="U8" s="1023"/>
      <c r="V8" s="1023"/>
      <c r="W8" s="1023"/>
      <c r="X8" s="1023"/>
      <c r="Y8" s="1023"/>
      <c r="Z8" s="1023"/>
    </row>
    <row r="9" spans="1:26" ht="21.95" customHeight="1">
      <c r="A9" s="1422" t="s">
        <v>8</v>
      </c>
      <c r="B9" s="1423"/>
      <c r="C9" s="1023"/>
      <c r="D9" s="1413" t="s">
        <v>9</v>
      </c>
      <c r="E9" s="1414"/>
      <c r="F9" s="1415"/>
      <c r="G9" s="1023"/>
      <c r="H9" s="1413" t="s">
        <v>10</v>
      </c>
      <c r="I9" s="1414"/>
      <c r="J9" s="1415"/>
      <c r="K9" s="1023"/>
      <c r="L9" s="1413" t="s">
        <v>11</v>
      </c>
      <c r="M9" s="1414"/>
      <c r="N9" s="1415"/>
      <c r="O9" s="1023"/>
      <c r="P9" s="1023"/>
      <c r="Q9" s="1023"/>
      <c r="R9" s="1023"/>
      <c r="S9" s="1023"/>
      <c r="T9" s="1023"/>
      <c r="U9" s="1023"/>
      <c r="V9" s="1023"/>
      <c r="W9" s="1023"/>
      <c r="X9" s="1023"/>
      <c r="Y9" s="1023"/>
      <c r="Z9" s="1023"/>
    </row>
    <row r="10" spans="1:26" ht="50.1" customHeight="1">
      <c r="A10" s="1424"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5"/>
      <c r="C10" s="1023"/>
      <c r="D10" s="1424"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6"/>
      <c r="F10" s="1425"/>
      <c r="G10" s="1023"/>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8"/>
      <c r="J10" s="1429"/>
      <c r="K10" s="1023"/>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31"/>
      <c r="N10" s="1432"/>
      <c r="O10" s="1023"/>
      <c r="P10" s="1023"/>
      <c r="Q10" s="1023"/>
      <c r="R10" s="1023"/>
      <c r="S10" s="1023"/>
      <c r="T10" s="1023"/>
      <c r="U10" s="1023"/>
      <c r="V10" s="1023"/>
      <c r="W10" s="1023"/>
      <c r="X10" s="1023"/>
      <c r="Y10" s="1023"/>
      <c r="Z10" s="1023"/>
    </row>
    <row r="11" spans="1:26" ht="8.1" customHeight="1">
      <c r="A11" s="1023"/>
      <c r="B11" s="1023"/>
      <c r="C11" s="1023"/>
      <c r="D11" s="1023"/>
      <c r="E11" s="1023"/>
      <c r="F11" s="1023"/>
      <c r="G11" s="1023"/>
      <c r="H11" s="1023"/>
      <c r="I11" s="1023"/>
      <c r="J11" s="1023"/>
      <c r="K11" s="1023"/>
      <c r="L11" s="1023"/>
      <c r="M11" s="1023"/>
      <c r="N11" s="1023"/>
      <c r="O11" s="1023"/>
      <c r="P11" s="1023"/>
      <c r="Q11" s="1023"/>
      <c r="R11" s="1023"/>
      <c r="S11" s="1023"/>
      <c r="T11" s="1023"/>
      <c r="U11" s="1023"/>
      <c r="V11" s="1023"/>
      <c r="W11" s="1023"/>
      <c r="X11" s="1023"/>
      <c r="Y11" s="1023"/>
      <c r="Z11" s="1023"/>
    </row>
    <row r="12" spans="1:26" ht="21.95" customHeight="1">
      <c r="A12" s="1413" t="s">
        <v>12</v>
      </c>
      <c r="B12" s="1415"/>
      <c r="C12" s="1023"/>
      <c r="D12" s="1413" t="s">
        <v>13</v>
      </c>
      <c r="E12" s="1414"/>
      <c r="F12" s="1415"/>
      <c r="G12" s="1023"/>
      <c r="H12" s="1413" t="s">
        <v>14</v>
      </c>
      <c r="I12" s="1414"/>
      <c r="J12" s="1415"/>
      <c r="K12" s="1023"/>
      <c r="L12" s="1413" t="s">
        <v>15</v>
      </c>
      <c r="M12" s="1414"/>
      <c r="N12" s="1415"/>
      <c r="O12" s="1023"/>
      <c r="P12" s="1023"/>
      <c r="Q12" s="1023"/>
      <c r="R12" s="1023"/>
      <c r="S12" s="1023"/>
      <c r="T12" s="1023"/>
      <c r="U12" s="1023"/>
      <c r="V12" s="1023"/>
      <c r="W12" s="1023"/>
      <c r="X12" s="1023"/>
      <c r="Y12" s="1023"/>
      <c r="Z12" s="1023"/>
    </row>
    <row r="13" spans="1:26" ht="50.1" customHeight="1">
      <c r="A13" s="1433">
        <f>IFERROR(H10/D10,0)</f>
        <v>6.0524589597969997E-2</v>
      </c>
      <c r="B13" s="1434"/>
      <c r="C13" s="1023"/>
      <c r="D13" s="1439"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0"/>
      <c r="F13" s="1441"/>
      <c r="G13" s="1023"/>
      <c r="H13" s="1424"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6"/>
      <c r="J13" s="1425"/>
      <c r="K13" s="1023"/>
      <c r="L13" s="1416">
        <f>COUNTA('Completed Projects Pending PW'!A2:A48)</f>
        <v>35</v>
      </c>
      <c r="M13" s="1417"/>
      <c r="N13" s="1418"/>
      <c r="O13" s="1023"/>
      <c r="P13" s="1023"/>
      <c r="Q13" s="1023"/>
      <c r="R13" s="1023"/>
      <c r="S13" s="1023"/>
      <c r="T13" s="1023"/>
      <c r="U13" s="1023"/>
      <c r="V13" s="1023"/>
      <c r="W13" s="1023"/>
      <c r="X13" s="1023"/>
      <c r="Y13" s="1023"/>
      <c r="Z13" s="1023"/>
    </row>
    <row r="14" spans="1:26" ht="9.9499999999999993" customHeight="1">
      <c r="A14" s="1023"/>
      <c r="B14" s="1023"/>
      <c r="C14" s="1023"/>
      <c r="D14" s="1023"/>
      <c r="E14" s="1023"/>
      <c r="F14" s="1023"/>
      <c r="G14" s="1023"/>
      <c r="H14" s="1023"/>
      <c r="I14" s="1023"/>
      <c r="J14" s="1023"/>
      <c r="K14" s="1023"/>
      <c r="L14" s="1023"/>
      <c r="M14" s="1023"/>
      <c r="N14" s="1023"/>
      <c r="O14" s="1023"/>
      <c r="P14" s="1023"/>
      <c r="Q14" s="1023"/>
      <c r="R14" s="1023"/>
      <c r="S14" s="1023"/>
      <c r="T14" s="1023"/>
      <c r="U14" s="1023"/>
      <c r="V14" s="1023"/>
      <c r="W14" s="1023"/>
      <c r="X14" s="1023"/>
      <c r="Y14" s="1023"/>
      <c r="Z14" s="1023"/>
    </row>
    <row r="15" spans="1:26" ht="24.95" customHeight="1">
      <c r="A15" s="1438" t="s">
        <v>16</v>
      </c>
      <c r="B15" s="1438"/>
      <c r="C15" s="1438"/>
      <c r="D15" s="1438"/>
      <c r="E15" s="1023"/>
      <c r="F15" s="1438" t="s">
        <v>17</v>
      </c>
      <c r="G15" s="1438"/>
      <c r="H15" s="1438"/>
      <c r="I15" s="1438"/>
      <c r="J15" s="1023"/>
      <c r="K15" s="1438" t="s">
        <v>18</v>
      </c>
      <c r="L15" s="1438"/>
      <c r="M15" s="1438"/>
      <c r="N15" s="1023"/>
      <c r="O15" s="1023"/>
      <c r="P15" s="1023"/>
      <c r="Q15" s="1023"/>
      <c r="R15" s="1023"/>
      <c r="S15" s="1023"/>
      <c r="T15" s="1023"/>
      <c r="U15" s="1023"/>
      <c r="V15" s="1023"/>
      <c r="W15" s="1023"/>
      <c r="X15" s="1023"/>
      <c r="Y15" s="1023"/>
      <c r="Z15" s="1023"/>
    </row>
    <row r="16" spans="1:26">
      <c r="A16" s="1030" t="s">
        <v>19</v>
      </c>
      <c r="B16" s="1026" t="s">
        <v>20</v>
      </c>
      <c r="C16" s="1026" t="s">
        <v>21</v>
      </c>
      <c r="D16" s="1033" t="s">
        <v>22</v>
      </c>
      <c r="E16" s="1023"/>
      <c r="F16" s="1030" t="s">
        <v>23</v>
      </c>
      <c r="G16" s="1026" t="s">
        <v>24</v>
      </c>
      <c r="H16" s="1026" t="s">
        <v>21</v>
      </c>
      <c r="I16" s="1033" t="s">
        <v>25</v>
      </c>
      <c r="J16" s="1023"/>
      <c r="K16" s="1030" t="s">
        <v>26</v>
      </c>
      <c r="L16" s="1026" t="s">
        <v>24</v>
      </c>
      <c r="M16" s="1033" t="s">
        <v>27</v>
      </c>
      <c r="N16" s="1023"/>
      <c r="O16" s="1023"/>
      <c r="P16" s="1023"/>
      <c r="Q16" s="1023"/>
      <c r="R16" s="1023"/>
      <c r="S16" s="1023"/>
      <c r="T16" s="1023"/>
      <c r="U16" s="1023"/>
      <c r="V16" s="1023"/>
      <c r="W16" s="1023"/>
      <c r="X16" s="1023"/>
      <c r="Y16" s="1023"/>
      <c r="Z16" s="1023"/>
    </row>
    <row r="17" spans="1:26">
      <c r="A17" s="1031" t="s">
        <v>28</v>
      </c>
      <c r="B17" s="1028"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8"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4"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3"/>
      <c r="F17" s="1031" t="s">
        <v>29</v>
      </c>
      <c r="G17" s="1028" cm="1">
        <f t="array" ref="G17">SUMPRODUCT(--(IF($B$5="All",TRUE,'Tillman UG Footage'!B2:B133=$B$5))*--('Tillman UG Footage'!P2:P133="In Process")*--(IF($F$5="All",TRUE,ISNUMBER(FIND($F$5,'Tillman UG Footage'!D2:D133&amp;" "))))*--(IF($H$5="All",TRUE,ISNUMBER(FIND($H$5,'Tillman UG Footage'!F2:F133&amp;" ")))))</f>
        <v>11</v>
      </c>
      <c r="H17" s="1028"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4"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3"/>
      <c r="K17" s="1031" t="s">
        <v>30</v>
      </c>
      <c r="L17" s="1028"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4">
        <f>IFERROR(L17/SUM(L17:L19),0)</f>
        <v>0.31896551724137934</v>
      </c>
      <c r="N17" s="1023"/>
      <c r="O17" s="1023"/>
      <c r="P17" s="1023"/>
      <c r="Q17" s="1023"/>
      <c r="R17" s="1023"/>
      <c r="S17" s="1023"/>
      <c r="T17" s="1023"/>
      <c r="U17" s="1023"/>
      <c r="V17" s="1023"/>
      <c r="W17" s="1023"/>
      <c r="X17" s="1023"/>
      <c r="Y17" s="1023"/>
      <c r="Z17" s="1023"/>
    </row>
    <row r="18" spans="1:26">
      <c r="A18" s="1032" t="s">
        <v>31</v>
      </c>
      <c r="B18" s="1029"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9"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5"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3"/>
      <c r="F18" s="1032" t="s">
        <v>32</v>
      </c>
      <c r="G18" s="1029" cm="1">
        <f t="array" ref="G18">SUMPRODUCT(--(IF($B$5="All",TRUE,'Tillman UG Footage'!B2:B133=$B$5))*--('Tillman UG Footage'!P2:P133="Not Started")*--(IF($F$5="All",TRUE,ISNUMBER(FIND($F$5,'Tillman UG Footage'!D2:D133&amp;" "))))*--(IF($H$5="All",TRUE,ISNUMBER(FIND($H$5,'Tillman UG Footage'!F2:F133&amp;" ")))))</f>
        <v>91</v>
      </c>
      <c r="H18" s="1029"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5"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3"/>
      <c r="K18" s="1032" t="s">
        <v>33</v>
      </c>
      <c r="L18" s="1029"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5">
        <f>IFERROR(L18/SUM(L17:L19),0)</f>
        <v>0.65517241379310343</v>
      </c>
      <c r="N18" s="1023"/>
      <c r="O18" s="1023"/>
      <c r="P18" s="1023"/>
      <c r="Q18" s="1023"/>
      <c r="R18" s="1023"/>
      <c r="S18" s="1023"/>
      <c r="T18" s="1023"/>
      <c r="U18" s="1023"/>
      <c r="V18" s="1023"/>
      <c r="W18" s="1023"/>
      <c r="X18" s="1023"/>
      <c r="Y18" s="1023"/>
      <c r="Z18" s="1023"/>
    </row>
    <row r="19" spans="1:26">
      <c r="A19" s="1031" t="s">
        <v>34</v>
      </c>
      <c r="B19" s="1028"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8"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4"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3"/>
      <c r="F19" s="1031" t="s">
        <v>35</v>
      </c>
      <c r="G19" s="1028" cm="1">
        <f t="array" ref="G19">SUMPRODUCT(--(IF($B$5="All",TRUE,'Tillman UG Footage'!B2:B133=$B$5))*--('Tillman UG Footage'!P2:P133="Locates Called")*--(IF($F$5="All",TRUE,ISNUMBER(FIND($F$5,'Tillman UG Footage'!D2:D133&amp;" "))))*--(IF($H$5="All",TRUE,ISNUMBER(FIND($H$5,'Tillman UG Footage'!F2:F133&amp;" ")))))</f>
        <v>14</v>
      </c>
      <c r="H19" s="1028"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4"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3"/>
      <c r="K19" s="1031" t="s">
        <v>36</v>
      </c>
      <c r="L19" s="1028"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4">
        <f>IFERROR(L19/SUM(L17:L19),0)</f>
        <v>2.5862068965517241E-2</v>
      </c>
      <c r="N19" s="1023"/>
      <c r="O19" s="1023"/>
      <c r="P19" s="1023"/>
      <c r="Q19" s="1023"/>
      <c r="R19" s="1023"/>
      <c r="S19" s="1023"/>
      <c r="T19" s="1023"/>
      <c r="U19" s="1023"/>
      <c r="V19" s="1023"/>
      <c r="W19" s="1023"/>
      <c r="X19" s="1023"/>
      <c r="Y19" s="1023"/>
      <c r="Z19" s="1023"/>
    </row>
    <row r="20" spans="1:26">
      <c r="A20" s="1032" t="s">
        <v>37</v>
      </c>
      <c r="B20" s="1029"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9"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5"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3"/>
      <c r="F20" s="1032" t="s">
        <v>38</v>
      </c>
      <c r="G20" s="1029" cm="1">
        <f t="array" ref="G20">SUMPRODUCT(--(IF($B$5="All",TRUE,'Tillman UG Footage'!B2:B133=$B$5))*--('Tillman UG Footage'!P2:P133="Completed")*--(IF($F$5="All",TRUE,ISNUMBER(FIND($F$5,'Tillman UG Footage'!D2:D133&amp;" "))))*--(IF($H$5="All",TRUE,ISNUMBER(FIND($H$5,'Tillman UG Footage'!F2:F133&amp;" ")))))</f>
        <v>0</v>
      </c>
      <c r="H20" s="1029"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5"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3"/>
      <c r="K20" s="1036" t="s">
        <v>39</v>
      </c>
      <c r="L20" s="1037">
        <f>SUM(L17:L19)</f>
        <v>116</v>
      </c>
      <c r="M20" s="1039">
        <v>1</v>
      </c>
      <c r="N20" s="1023"/>
      <c r="O20" s="1023"/>
      <c r="P20" s="1023"/>
      <c r="Q20" s="1023"/>
      <c r="R20" s="1023"/>
      <c r="S20" s="1023"/>
      <c r="T20" s="1023"/>
      <c r="U20" s="1023"/>
      <c r="V20" s="1023"/>
      <c r="W20" s="1023"/>
      <c r="X20" s="1023"/>
      <c r="Y20" s="1023"/>
      <c r="Z20" s="1023"/>
    </row>
    <row r="21" spans="1:26">
      <c r="A21" s="1031" t="s">
        <v>40</v>
      </c>
      <c r="B21" s="1028"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8"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4"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3"/>
      <c r="F21" s="1036" t="s">
        <v>39</v>
      </c>
      <c r="G21" s="1037">
        <f>SUM(G17:G20)</f>
        <v>116</v>
      </c>
      <c r="H21" s="1037">
        <f>SUM(H17:H20)</f>
        <v>695172</v>
      </c>
      <c r="I21" s="1038">
        <f>SUM(I17:I20)</f>
        <v>7885660.6500000004</v>
      </c>
      <c r="J21" s="1023"/>
      <c r="K21" s="1023"/>
      <c r="L21" s="1023"/>
      <c r="M21" s="1023"/>
      <c r="N21" s="1023"/>
      <c r="O21" s="1023"/>
      <c r="P21" s="1023"/>
      <c r="Q21" s="1023"/>
      <c r="R21" s="1023"/>
      <c r="S21" s="1023"/>
      <c r="T21" s="1023"/>
      <c r="U21" s="1023"/>
      <c r="V21" s="1023"/>
      <c r="W21" s="1023"/>
      <c r="X21" s="1023"/>
      <c r="Y21" s="1023"/>
      <c r="Z21" s="1023"/>
    </row>
    <row r="22" spans="1:26" ht="15" customHeight="1">
      <c r="A22" s="1032" t="s">
        <v>41</v>
      </c>
      <c r="B22" s="1029"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9"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5"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3"/>
      <c r="F22" s="1023"/>
      <c r="G22" s="1023"/>
      <c r="H22" s="1023"/>
      <c r="I22" s="1023"/>
      <c r="J22" s="1023"/>
      <c r="K22" s="1052"/>
      <c r="L22" s="1052"/>
      <c r="M22" s="1052"/>
      <c r="N22" s="1052"/>
      <c r="O22" s="1023"/>
      <c r="P22" s="1023"/>
      <c r="Q22" s="1023"/>
      <c r="R22" s="1023"/>
      <c r="S22" s="1023"/>
      <c r="T22" s="1023"/>
      <c r="U22" s="1023"/>
      <c r="V22" s="1023"/>
      <c r="W22" s="1023"/>
      <c r="X22" s="1023"/>
      <c r="Y22" s="1023"/>
      <c r="Z22" s="1023"/>
    </row>
    <row r="23" spans="1:26">
      <c r="A23" s="1031" t="s">
        <v>42</v>
      </c>
      <c r="B23" s="1028"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8"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4"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3"/>
      <c r="F23" s="1023"/>
      <c r="G23" s="1023"/>
      <c r="H23" s="1023"/>
      <c r="I23" s="1023"/>
      <c r="J23" s="1023"/>
      <c r="K23" s="1052"/>
      <c r="L23" s="1052"/>
      <c r="M23" s="1052"/>
      <c r="N23" s="1052"/>
      <c r="O23" s="1023"/>
      <c r="P23" s="1023"/>
      <c r="Q23" s="1023"/>
      <c r="R23" s="1023"/>
      <c r="S23" s="1023"/>
      <c r="T23" s="1023"/>
      <c r="U23" s="1023"/>
      <c r="V23" s="1023"/>
      <c r="W23" s="1023"/>
      <c r="X23" s="1023"/>
      <c r="Y23" s="1023"/>
      <c r="Z23" s="1023"/>
    </row>
    <row r="24" spans="1:26">
      <c r="A24" s="1032" t="s">
        <v>43</v>
      </c>
      <c r="B24" s="1029"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9"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5"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3"/>
      <c r="F24" s="1023"/>
      <c r="G24" s="1023"/>
      <c r="H24" s="1023"/>
      <c r="I24" s="1023"/>
      <c r="J24" s="1023"/>
      <c r="K24" s="1052"/>
      <c r="L24" s="1052"/>
      <c r="M24" s="1052"/>
      <c r="N24" s="1052"/>
      <c r="O24" s="1023"/>
      <c r="P24" s="1023"/>
      <c r="Q24" s="1023"/>
      <c r="R24" s="1023"/>
      <c r="S24" s="1023"/>
      <c r="T24" s="1023"/>
      <c r="U24" s="1023"/>
      <c r="V24" s="1023"/>
      <c r="W24" s="1023"/>
      <c r="X24" s="1023"/>
      <c r="Y24" s="1023"/>
      <c r="Z24" s="1023"/>
    </row>
    <row r="25" spans="1:26">
      <c r="A25" s="1036" t="s">
        <v>39</v>
      </c>
      <c r="B25" s="1037">
        <f>SUM(B17:B24)</f>
        <v>116</v>
      </c>
      <c r="C25" s="1037">
        <f>SUM(C17:C24)</f>
        <v>695172</v>
      </c>
      <c r="D25" s="1038">
        <f>IFERROR(H10/D10,0)</f>
        <v>6.0524589597969997E-2</v>
      </c>
      <c r="E25" s="1023"/>
      <c r="F25" s="1023"/>
      <c r="G25" s="1023"/>
      <c r="H25" s="1023"/>
      <c r="I25" s="1023"/>
      <c r="J25" s="1023"/>
      <c r="K25" s="1052"/>
      <c r="L25" s="1052"/>
      <c r="M25" s="1052"/>
      <c r="N25" s="1052"/>
      <c r="O25" s="1023"/>
      <c r="P25" s="1023"/>
      <c r="Q25" s="1023"/>
      <c r="R25" s="1023"/>
      <c r="S25" s="1023"/>
      <c r="T25" s="1023"/>
      <c r="U25" s="1023"/>
      <c r="V25" s="1023"/>
      <c r="W25" s="1023"/>
      <c r="X25" s="1023"/>
      <c r="Y25" s="1023"/>
      <c r="Z25" s="1023"/>
    </row>
    <row r="26" spans="1:26" ht="9.9499999999999993" customHeight="1">
      <c r="A26" s="1023"/>
      <c r="B26" s="1023"/>
      <c r="C26" s="1023"/>
      <c r="D26" s="1023"/>
      <c r="E26" s="1023"/>
      <c r="F26" s="1023"/>
      <c r="G26" s="1023"/>
      <c r="H26" s="1023"/>
      <c r="I26" s="1023"/>
      <c r="J26" s="1023"/>
      <c r="K26" s="1052"/>
      <c r="L26" s="1052"/>
      <c r="M26" s="1052"/>
      <c r="N26" s="1052"/>
      <c r="O26" s="1023"/>
      <c r="P26" s="1023"/>
      <c r="Q26" s="1023"/>
      <c r="R26" s="1023"/>
      <c r="S26" s="1023"/>
      <c r="T26" s="1023"/>
      <c r="U26" s="1023"/>
      <c r="V26" s="1023"/>
      <c r="W26" s="1023"/>
      <c r="X26" s="1023"/>
      <c r="Y26" s="1023"/>
      <c r="Z26" s="1023"/>
    </row>
    <row r="27" spans="1:26" ht="24.95" customHeight="1">
      <c r="A27" s="1438" t="s">
        <v>44</v>
      </c>
      <c r="B27" s="1438"/>
      <c r="C27" s="1438"/>
      <c r="D27" s="1438"/>
      <c r="F27" s="1442" t="s">
        <v>45</v>
      </c>
      <c r="G27" s="1442"/>
      <c r="H27" s="1442"/>
      <c r="I27" s="1442"/>
      <c r="J27" s="1027"/>
      <c r="K27" s="1052"/>
      <c r="L27" s="1052"/>
      <c r="M27" s="1052"/>
      <c r="N27" s="1052"/>
      <c r="O27" s="1027"/>
      <c r="P27" s="1027"/>
      <c r="Q27" s="1023"/>
      <c r="R27" s="1023"/>
      <c r="S27" s="1023"/>
      <c r="T27" s="1023"/>
      <c r="U27" s="1023"/>
      <c r="V27" s="1023"/>
      <c r="W27" s="1023"/>
      <c r="X27" s="1023"/>
      <c r="Y27" s="1023"/>
      <c r="Z27" s="1023"/>
    </row>
    <row r="28" spans="1:26">
      <c r="A28" s="1053" t="s">
        <v>46</v>
      </c>
      <c r="B28" s="1040" t="s">
        <v>47</v>
      </c>
      <c r="C28" s="1040" t="s">
        <v>38</v>
      </c>
      <c r="D28" s="1046" t="s">
        <v>48</v>
      </c>
      <c r="F28" s="1053" t="s">
        <v>49</v>
      </c>
      <c r="G28" s="1040" t="s">
        <v>47</v>
      </c>
      <c r="H28" s="1040" t="s">
        <v>38</v>
      </c>
      <c r="I28" s="1046" t="s">
        <v>48</v>
      </c>
      <c r="J28" s="1023"/>
      <c r="K28" s="1052"/>
      <c r="L28" s="1052"/>
      <c r="M28" s="1052"/>
      <c r="N28" s="1052"/>
      <c r="O28" s="1023"/>
      <c r="P28" s="1023"/>
      <c r="Q28" s="1023"/>
      <c r="R28" s="1023"/>
      <c r="S28" s="1023"/>
      <c r="T28" s="1023"/>
      <c r="U28" s="1023"/>
      <c r="V28" s="1023"/>
      <c r="W28" s="1023"/>
      <c r="X28" s="1023"/>
      <c r="Y28" s="1023"/>
      <c r="Z28" s="1023"/>
    </row>
    <row r="29" spans="1:26">
      <c r="A29" s="1054" t="s">
        <v>50</v>
      </c>
      <c r="B29" s="1042">
        <f>COUNTIF('Tillman UG Footage'!D:D,"*Lightspeed In-House*")</f>
        <v>7</v>
      </c>
      <c r="C29" s="1042">
        <f>COUNTIF('Completed Projects Pending PW'!D:D,"*Lightspeed In-House*")</f>
        <v>12</v>
      </c>
      <c r="D29" s="1056">
        <f>B29+C29</f>
        <v>19</v>
      </c>
      <c r="F29" s="1044" t="s">
        <v>51</v>
      </c>
      <c r="G29" s="1042">
        <f>COUNTIFS('Tillman UG Footage'!F:F,"*Joshua*",'Tillman UG Footage'!B:B,"&lt;&gt;AREA")</f>
        <v>10</v>
      </c>
      <c r="H29" s="1042">
        <f>COUNTIF('Completed Projects Pending PW'!F:F,"*Joshua*")</f>
        <v>17</v>
      </c>
      <c r="I29" s="1056">
        <f>G29+H29</f>
        <v>27</v>
      </c>
      <c r="J29" s="1023"/>
      <c r="K29" s="1052"/>
      <c r="L29" s="1052"/>
      <c r="M29" s="1052"/>
      <c r="N29" s="1052"/>
      <c r="O29" s="1023"/>
      <c r="P29" s="1023"/>
      <c r="Q29" s="1023"/>
      <c r="R29" s="1023"/>
      <c r="S29" s="1023"/>
      <c r="T29" s="1023"/>
      <c r="U29" s="1023"/>
      <c r="V29" s="1023"/>
      <c r="W29" s="1023"/>
      <c r="X29" s="1023"/>
      <c r="Y29" s="1023"/>
      <c r="Z29" s="1023"/>
    </row>
    <row r="30" spans="1:26">
      <c r="A30" s="1055" t="s">
        <v>52</v>
      </c>
      <c r="B30" s="54">
        <f>COUNTIF('Tillman UG Footage'!D:D,"*GN Systems*")</f>
        <v>8</v>
      </c>
      <c r="C30" s="54">
        <f>COUNTIF('Completed Projects Pending PW'!D:D,"*GN Systems*")</f>
        <v>13</v>
      </c>
      <c r="D30" s="1057">
        <f>B30+C30</f>
        <v>21</v>
      </c>
      <c r="F30" s="1045" t="s">
        <v>53</v>
      </c>
      <c r="G30" s="54">
        <f>COUNTIFS('Tillman UG Footage'!F:F,"*Cody*",'Tillman UG Footage'!B:B,"&lt;&gt;AREA")</f>
        <v>8</v>
      </c>
      <c r="H30" s="54">
        <f>COUNTIF('Completed Projects Pending PW'!F:F,"*Cody*")</f>
        <v>8</v>
      </c>
      <c r="I30" s="1057">
        <f>G30+H30</f>
        <v>16</v>
      </c>
      <c r="J30" s="1023"/>
      <c r="K30" s="1052"/>
      <c r="L30" s="1052"/>
      <c r="M30" s="1052"/>
      <c r="N30" s="1052"/>
      <c r="O30" s="1023"/>
      <c r="P30" s="1023"/>
      <c r="Q30" s="1023"/>
      <c r="R30" s="1023"/>
      <c r="S30" s="1023"/>
      <c r="T30" s="1023"/>
      <c r="U30" s="1023"/>
      <c r="V30" s="1023"/>
      <c r="W30" s="1023"/>
      <c r="X30" s="1023"/>
      <c r="Y30" s="1023"/>
      <c r="Z30" s="1023"/>
    </row>
    <row r="31" spans="1:26">
      <c r="A31" s="1054" t="s">
        <v>54</v>
      </c>
      <c r="B31" s="1042">
        <f>COUNTIF('Tillman UG Footage'!D:D,"*North Path*")</f>
        <v>6</v>
      </c>
      <c r="C31" s="1042">
        <f>COUNTIF('Completed Projects Pending PW'!D:D,"*North Path*")</f>
        <v>5</v>
      </c>
      <c r="D31" s="1056">
        <f>B31+C31</f>
        <v>11</v>
      </c>
      <c r="F31" s="1044" t="s">
        <v>55</v>
      </c>
      <c r="G31" s="1042">
        <f>COUNTIFS('Tillman UG Footage'!F:F,"*Betsy*",'Tillman UG Footage'!B:B,"&lt;&gt;AREA")</f>
        <v>0</v>
      </c>
      <c r="H31" s="1042">
        <f>COUNTIF('Completed Projects Pending PW'!F:F,"*Betsy*")</f>
        <v>2</v>
      </c>
      <c r="I31" s="1056">
        <f>G31+H31</f>
        <v>2</v>
      </c>
      <c r="J31" s="1023"/>
      <c r="K31" s="1052"/>
      <c r="L31" s="1052"/>
      <c r="M31" s="1052"/>
      <c r="N31" s="1052"/>
      <c r="O31" s="1023"/>
      <c r="P31" s="1023"/>
      <c r="Q31" s="1023"/>
      <c r="R31" s="1023"/>
      <c r="S31" s="1023"/>
      <c r="T31" s="1023"/>
      <c r="U31" s="1023"/>
      <c r="V31" s="1023"/>
      <c r="W31" s="1023"/>
      <c r="X31" s="1023"/>
      <c r="Y31" s="1023"/>
      <c r="Z31" s="1023"/>
    </row>
    <row r="32" spans="1:26" ht="15" customHeight="1">
      <c r="A32" s="1055" t="s">
        <v>56</v>
      </c>
      <c r="B32" s="54">
        <f>COUNTIF('Tillman UG Footage'!D:D,"*Brother*")</f>
        <v>4</v>
      </c>
      <c r="C32" s="54">
        <f>COUNTIF('Completed Projects Pending PW'!D:D,"*Brother*")</f>
        <v>1</v>
      </c>
      <c r="D32" s="1057">
        <f>B32+C32</f>
        <v>5</v>
      </c>
      <c r="F32" s="1045" t="s">
        <v>57</v>
      </c>
      <c r="G32" s="54">
        <f>COUNTIFS('Tillman UG Footage'!F:F,"*Travis*",'Tillman UG Footage'!B:B,"&lt;&gt;AREA")</f>
        <v>5</v>
      </c>
      <c r="H32" s="54">
        <f>COUNTIF('Completed Projects Pending PW'!F:F,"*Travis*")</f>
        <v>1</v>
      </c>
      <c r="I32" s="1057">
        <f>G32+H32</f>
        <v>6</v>
      </c>
      <c r="J32" s="1023"/>
      <c r="K32" s="1052"/>
      <c r="L32" s="1052"/>
      <c r="M32" s="1052"/>
      <c r="N32" s="1052"/>
      <c r="O32" s="1023"/>
      <c r="P32" s="1023"/>
      <c r="Q32" s="1023"/>
      <c r="R32" s="1023"/>
      <c r="S32" s="1023"/>
      <c r="T32" s="1023"/>
      <c r="U32" s="1023"/>
      <c r="V32" s="1023"/>
      <c r="W32" s="1023"/>
      <c r="X32" s="1023"/>
      <c r="Y32" s="1023"/>
      <c r="Z32" s="1023"/>
    </row>
    <row r="33" spans="1:26" ht="15" customHeight="1">
      <c r="A33" s="1054" t="s">
        <v>58</v>
      </c>
      <c r="B33" s="1042">
        <f>COUNTIF('Tillman UG Footage'!D:D,"*Kattle One*")</f>
        <v>1</v>
      </c>
      <c r="C33" s="1042">
        <f>COUNTIF('Completed Projects Pending PW'!D:D,"*Kattle One*")</f>
        <v>3</v>
      </c>
      <c r="D33" s="1056">
        <f>B33+C33</f>
        <v>4</v>
      </c>
      <c r="F33" s="1044" t="s">
        <v>59</v>
      </c>
      <c r="G33" s="1042">
        <f>COUNTIFS('Tillman UG Footage'!F:F,"*Johnnie*",'Tillman UG Footage'!B:B,"&lt;&gt;AREA")</f>
        <v>1</v>
      </c>
      <c r="H33" s="1042">
        <f>COUNTIF('Completed Projects Pending PW'!F:F,"*Johnnie*")</f>
        <v>6</v>
      </c>
      <c r="I33" s="1056">
        <f>G33+H33</f>
        <v>7</v>
      </c>
      <c r="J33" s="1023"/>
      <c r="K33" s="1052"/>
      <c r="L33" s="1052"/>
      <c r="M33" s="1052"/>
      <c r="N33" s="1052"/>
      <c r="O33" s="1023"/>
      <c r="P33" s="1023"/>
      <c r="Q33" s="1023"/>
      <c r="R33" s="1023"/>
      <c r="S33" s="1023"/>
      <c r="T33" s="1023"/>
      <c r="U33" s="1023"/>
      <c r="V33" s="1023"/>
      <c r="W33" s="1023"/>
      <c r="X33" s="1023"/>
      <c r="Y33" s="1023"/>
      <c r="Z33" s="1023"/>
    </row>
    <row r="34" spans="1:26">
      <c r="A34" s="1055" t="s">
        <v>60</v>
      </c>
      <c r="B34" s="54">
        <f>COUNTIF('Tillman UG Footage'!D:D,"*Yosep AER*")</f>
        <v>3</v>
      </c>
      <c r="C34" s="54">
        <f>COUNTIF('Completed Projects Pending PW'!D:D,"*Yosep AER*")</f>
        <v>0</v>
      </c>
      <c r="D34" s="1057">
        <f>B34+C34</f>
        <v>3</v>
      </c>
      <c r="F34" s="1045" t="s">
        <v>61</v>
      </c>
      <c r="G34" s="54">
        <f>COUNTIFS('Tillman UG Footage'!F:F,"*Miguel*",'Tillman UG Footage'!B:B,"&lt;&gt;AREA")</f>
        <v>2</v>
      </c>
      <c r="H34" s="54">
        <f>COUNTIF('Completed Projects Pending PW'!F:F,"*Miguel*")</f>
        <v>1</v>
      </c>
      <c r="I34" s="1057">
        <f>G34+H34</f>
        <v>3</v>
      </c>
      <c r="J34" s="1023"/>
      <c r="K34" s="1052"/>
      <c r="L34" s="1052"/>
      <c r="M34" s="1052"/>
      <c r="N34" s="1052"/>
      <c r="O34" s="1023"/>
      <c r="P34" s="1023"/>
      <c r="Q34" s="1023"/>
      <c r="R34" s="1023"/>
      <c r="S34" s="1023"/>
      <c r="T34" s="1023"/>
      <c r="U34" s="1023"/>
      <c r="V34" s="1023"/>
      <c r="W34" s="1023"/>
      <c r="X34" s="1023"/>
      <c r="Y34" s="1023"/>
      <c r="Z34" s="1023"/>
    </row>
    <row r="35" spans="1:26">
      <c r="A35" s="1054" t="s">
        <v>62</v>
      </c>
      <c r="B35" s="1042">
        <f>COUNTIF('Tillman UG Footage'!D:D,"*APT Communications*")</f>
        <v>1</v>
      </c>
      <c r="C35" s="1042">
        <f>COUNTIF('Completed Projects Pending PW'!D:D,"*APT Communications*")</f>
        <v>1</v>
      </c>
      <c r="D35" s="1056">
        <f>B35+C35</f>
        <v>2</v>
      </c>
      <c r="F35" s="1044" t="s">
        <v>63</v>
      </c>
      <c r="G35" s="1042">
        <f>COUNTIFS('Tillman UG Footage'!F:F,"*Eric*",'Tillman UG Footage'!B:B,"&lt;&gt;AREA")</f>
        <v>1</v>
      </c>
      <c r="H35" s="1042">
        <f>COUNTIF('Completed Projects Pending PW'!F:F,"*Eric*")</f>
        <v>0</v>
      </c>
      <c r="I35" s="1056">
        <f>G35+H35</f>
        <v>1</v>
      </c>
      <c r="J35" s="1023"/>
      <c r="K35" s="1052"/>
      <c r="L35" s="1052"/>
      <c r="M35" s="1052"/>
      <c r="N35" s="1052"/>
      <c r="O35" s="1023"/>
      <c r="P35" s="1023"/>
      <c r="Q35" s="1023"/>
      <c r="R35" s="1023"/>
      <c r="S35" s="1023"/>
      <c r="T35" s="1023"/>
      <c r="U35" s="1023"/>
      <c r="V35" s="1023"/>
      <c r="W35" s="1023"/>
      <c r="X35" s="1023"/>
      <c r="Y35" s="1023"/>
      <c r="Z35" s="1023"/>
    </row>
    <row r="36" spans="1:26">
      <c r="A36" s="1058" t="s">
        <v>39</v>
      </c>
      <c r="B36" s="1050">
        <f>SUM(B29:B35)</f>
        <v>30</v>
      </c>
      <c r="C36" s="1050">
        <f>SUM(C29:C35)</f>
        <v>35</v>
      </c>
      <c r="D36" s="1051">
        <f>SUM(D29:D35)</f>
        <v>65</v>
      </c>
      <c r="F36" s="1045" t="s">
        <v>64</v>
      </c>
      <c r="G36" s="54">
        <f>COUNTIFS('Tillman UG Footage'!F:F,"*Efrian*",'Tillman UG Footage'!B:B,"&lt;&gt;AREA")</f>
        <v>2</v>
      </c>
      <c r="H36" s="54">
        <f>COUNTIF('Completed Projects Pending PW'!F:F,"*Efrian*")</f>
        <v>0</v>
      </c>
      <c r="I36" s="1057">
        <f>G36+H36</f>
        <v>2</v>
      </c>
      <c r="J36" s="1023"/>
      <c r="K36" s="1052"/>
      <c r="L36" s="1052"/>
      <c r="M36" s="1052"/>
      <c r="N36" s="1052"/>
      <c r="O36" s="1023"/>
      <c r="P36" s="1023"/>
      <c r="Q36" s="1023"/>
      <c r="R36" s="1023"/>
      <c r="S36" s="1023"/>
      <c r="T36" s="1023"/>
      <c r="U36" s="1023"/>
      <c r="V36" s="1023"/>
      <c r="W36" s="1023"/>
      <c r="X36" s="1023"/>
      <c r="Y36" s="1023"/>
      <c r="Z36" s="1023"/>
    </row>
    <row r="37" spans="1:26">
      <c r="F37" s="1048" t="s">
        <v>39</v>
      </c>
      <c r="G37" s="1050">
        <f>SUM(G29:G36)</f>
        <v>29</v>
      </c>
      <c r="H37" s="1050">
        <f>SUM(H29:H36)</f>
        <v>35</v>
      </c>
      <c r="I37" s="1051">
        <f>SUM(I29:I36)</f>
        <v>64</v>
      </c>
      <c r="J37" s="1023"/>
      <c r="K37" s="1052"/>
      <c r="L37" s="1052"/>
      <c r="M37" s="1052"/>
      <c r="N37" s="1052"/>
      <c r="O37" s="1023"/>
      <c r="P37" s="1023"/>
      <c r="Q37" s="1023"/>
      <c r="R37" s="1023"/>
      <c r="S37" s="1023"/>
      <c r="T37" s="1023"/>
      <c r="U37" s="1023"/>
      <c r="V37" s="1023"/>
      <c r="W37" s="1023"/>
      <c r="X37" s="1023"/>
      <c r="Y37" s="1023"/>
      <c r="Z37" s="1023"/>
    </row>
    <row r="38" spans="1:26" ht="9.9499999999999993" customHeight="1">
      <c r="J38" s="1023"/>
      <c r="K38" s="1052"/>
      <c r="L38" s="1052"/>
      <c r="M38" s="1052"/>
      <c r="N38" s="1052"/>
      <c r="O38" s="1023"/>
      <c r="P38" s="1023"/>
      <c r="Q38" s="1023"/>
      <c r="R38" s="1023"/>
      <c r="S38" s="1023"/>
      <c r="T38" s="1023"/>
      <c r="U38" s="1023"/>
      <c r="V38" s="1023"/>
      <c r="W38" s="1023"/>
      <c r="X38" s="1023"/>
      <c r="Y38" s="1023"/>
      <c r="Z38" s="1023"/>
    </row>
    <row r="39" spans="1:26" ht="30" customHeight="1">
      <c r="A39" s="1435" t="s">
        <v>65</v>
      </c>
      <c r="B39" s="1435"/>
      <c r="C39" s="1435"/>
      <c r="D39" s="1435"/>
      <c r="E39" s="1435"/>
      <c r="F39" s="1435"/>
      <c r="G39" s="1435"/>
      <c r="H39" s="1435"/>
      <c r="I39" s="1435"/>
      <c r="J39" s="1435"/>
      <c r="K39" s="1436"/>
      <c r="L39" s="1436"/>
      <c r="M39" s="1436"/>
      <c r="N39" s="1436"/>
      <c r="O39" s="1023"/>
      <c r="P39" s="1023"/>
      <c r="Q39" s="1023"/>
      <c r="R39" s="1023"/>
      <c r="S39" s="1023"/>
      <c r="T39" s="1023"/>
      <c r="U39" s="1023"/>
      <c r="V39" s="1023"/>
      <c r="W39" s="1023"/>
      <c r="X39" s="1023"/>
      <c r="Y39" s="1023"/>
      <c r="Z39" s="1023"/>
    </row>
    <row r="40" spans="1:26" ht="15" customHeight="1">
      <c r="A40" s="1022"/>
      <c r="B40" s="1022"/>
      <c r="C40" s="1022"/>
      <c r="D40" s="1022"/>
      <c r="E40" s="1022"/>
      <c r="F40" s="1022"/>
      <c r="G40" s="1022"/>
      <c r="H40" s="1022"/>
      <c r="I40" s="1022"/>
      <c r="J40" s="1023"/>
      <c r="K40" s="1052"/>
      <c r="L40" s="1052"/>
      <c r="M40" s="1052"/>
      <c r="N40" s="1052"/>
      <c r="O40" s="1023"/>
      <c r="P40" s="1023"/>
      <c r="Q40" s="1023"/>
      <c r="R40" s="1023"/>
      <c r="S40" s="1023"/>
      <c r="T40" s="1023"/>
      <c r="U40" s="1023"/>
      <c r="V40" s="1023"/>
      <c r="W40" s="1023"/>
      <c r="X40" s="1023"/>
      <c r="Y40" s="1023"/>
      <c r="Z40" s="1023"/>
    </row>
    <row r="41" spans="1:26" ht="15" customHeight="1">
      <c r="A41" s="1022"/>
      <c r="B41" s="1022"/>
      <c r="C41" s="1022"/>
      <c r="D41" s="1022"/>
      <c r="E41" s="1022"/>
      <c r="F41" s="1022"/>
      <c r="G41" s="1022"/>
      <c r="H41" s="1022"/>
      <c r="I41" s="1022"/>
      <c r="J41" s="1023"/>
      <c r="K41" s="1052"/>
      <c r="L41" s="1052"/>
      <c r="M41" s="1052"/>
      <c r="N41" s="1052"/>
      <c r="O41" s="1023"/>
      <c r="P41" s="1023"/>
      <c r="Q41" s="1023"/>
      <c r="R41" s="1023"/>
      <c r="S41" s="1023"/>
      <c r="T41" s="1023"/>
      <c r="U41" s="1023"/>
      <c r="V41" s="1023"/>
      <c r="W41" s="1023"/>
      <c r="X41" s="1023"/>
      <c r="Y41" s="1023"/>
      <c r="Z41" s="1023"/>
    </row>
    <row r="42" spans="1:26" ht="15" customHeight="1">
      <c r="A42" s="1022"/>
      <c r="B42" s="1022"/>
      <c r="C42" s="1022"/>
      <c r="D42" s="1022"/>
      <c r="E42" s="1022"/>
      <c r="F42" s="1022"/>
      <c r="G42" s="1022"/>
      <c r="H42" s="1022"/>
      <c r="I42" s="1022"/>
      <c r="J42" s="1023"/>
      <c r="K42" s="1052"/>
      <c r="L42" s="1052"/>
      <c r="M42" s="1052"/>
      <c r="N42" s="1052"/>
      <c r="O42" s="1023"/>
      <c r="P42" s="1023"/>
      <c r="Q42" s="1023"/>
      <c r="R42" s="1023"/>
      <c r="S42" s="1023"/>
      <c r="T42" s="1023"/>
      <c r="U42" s="1023"/>
      <c r="V42" s="1023"/>
      <c r="W42" s="1023"/>
      <c r="X42" s="1023"/>
      <c r="Y42" s="1023"/>
      <c r="Z42" s="1023"/>
    </row>
    <row r="43" spans="1:26" ht="15" customHeight="1">
      <c r="A43" s="1022"/>
      <c r="B43" s="1022"/>
      <c r="C43" s="1022"/>
      <c r="D43" s="1022"/>
      <c r="E43" s="1022"/>
      <c r="F43" s="1022"/>
      <c r="G43" s="1022"/>
      <c r="H43" s="1022"/>
      <c r="I43" s="1022"/>
      <c r="J43" s="1023"/>
      <c r="K43" s="1052"/>
      <c r="L43" s="1052"/>
      <c r="M43" s="1052"/>
      <c r="N43" s="1052"/>
      <c r="O43" s="1023"/>
      <c r="P43" s="1023"/>
      <c r="Q43" s="1023"/>
      <c r="R43" s="1023"/>
      <c r="S43" s="1023"/>
      <c r="T43" s="1023"/>
      <c r="U43" s="1023"/>
      <c r="V43" s="1023"/>
      <c r="W43" s="1023"/>
      <c r="X43" s="1023"/>
      <c r="Y43" s="1023"/>
      <c r="Z43" s="1023"/>
    </row>
    <row r="44" spans="1:26" ht="15" customHeight="1">
      <c r="A44" s="1022"/>
      <c r="B44" s="1022"/>
      <c r="C44" s="1022"/>
      <c r="D44" s="1022"/>
      <c r="E44" s="1022"/>
      <c r="F44" s="1022"/>
      <c r="G44" s="1022"/>
      <c r="H44" s="1022"/>
      <c r="I44" s="1022"/>
      <c r="J44" s="1023"/>
      <c r="K44" s="1023"/>
      <c r="L44" s="1023"/>
      <c r="M44" s="1023"/>
      <c r="N44" s="1023"/>
      <c r="O44" s="1023"/>
      <c r="P44" s="1023"/>
      <c r="Q44" s="1023"/>
      <c r="R44" s="1023"/>
      <c r="S44" s="1023"/>
      <c r="T44" s="1023"/>
      <c r="U44" s="1023"/>
      <c r="V44" s="1023"/>
      <c r="W44" s="1023"/>
      <c r="X44" s="1023"/>
      <c r="Y44" s="1023"/>
      <c r="Z44" s="1023"/>
    </row>
    <row r="45" spans="1:26" ht="15" customHeight="1">
      <c r="A45" s="1022"/>
      <c r="B45" s="1022"/>
      <c r="C45" s="1022"/>
      <c r="D45" s="1022"/>
      <c r="E45" s="1022"/>
      <c r="F45" s="1022"/>
      <c r="G45" s="1022"/>
      <c r="H45" s="1022"/>
      <c r="I45" s="1022"/>
      <c r="J45" s="1023"/>
      <c r="K45" s="1023"/>
      <c r="L45" s="1023"/>
      <c r="M45" s="1023"/>
      <c r="N45" s="1023"/>
      <c r="O45" s="1023"/>
      <c r="P45" s="1023"/>
      <c r="Q45" s="1023"/>
      <c r="R45" s="1023"/>
      <c r="S45" s="1023"/>
      <c r="T45" s="1023"/>
      <c r="U45" s="1023"/>
      <c r="V45" s="1023"/>
      <c r="W45" s="1023"/>
      <c r="X45" s="1023"/>
      <c r="Y45" s="1023"/>
      <c r="Z45" s="1023"/>
    </row>
    <row r="46" spans="1:26" ht="15" customHeight="1">
      <c r="A46" s="1022"/>
      <c r="B46" s="1022"/>
      <c r="C46" s="1022"/>
      <c r="D46" s="1022"/>
      <c r="E46" s="1022"/>
      <c r="F46" s="1022"/>
      <c r="G46" s="1022"/>
      <c r="H46" s="1022"/>
      <c r="I46" s="1022"/>
      <c r="J46" s="1023"/>
      <c r="K46" s="1023"/>
      <c r="L46" s="1023"/>
      <c r="M46" s="1023"/>
      <c r="N46" s="1023"/>
      <c r="O46" s="1023"/>
      <c r="P46" s="1023"/>
      <c r="Q46" s="1023"/>
      <c r="R46" s="1023"/>
      <c r="S46" s="1023"/>
      <c r="T46" s="1023"/>
      <c r="U46" s="1023"/>
      <c r="V46" s="1023"/>
      <c r="W46" s="1023"/>
      <c r="X46" s="1023"/>
      <c r="Y46" s="1023"/>
      <c r="Z46" s="1023"/>
    </row>
    <row r="47" spans="1:26" ht="15" customHeight="1">
      <c r="A47" s="1022"/>
      <c r="B47" s="1022"/>
      <c r="C47" s="1022"/>
      <c r="D47" s="1022"/>
      <c r="E47" s="1022"/>
      <c r="F47" s="1022"/>
      <c r="G47" s="1022"/>
      <c r="H47" s="1022"/>
      <c r="I47" s="1022"/>
      <c r="J47" s="1023"/>
      <c r="K47" s="1023"/>
      <c r="L47" s="1023"/>
      <c r="M47" s="1023"/>
      <c r="N47" s="1023"/>
      <c r="O47" s="1023"/>
      <c r="P47" s="1023"/>
      <c r="Q47" s="1023"/>
      <c r="R47" s="1023"/>
      <c r="S47" s="1023"/>
      <c r="T47" s="1023"/>
      <c r="U47" s="1023"/>
      <c r="V47" s="1023"/>
      <c r="W47" s="1023"/>
      <c r="X47" s="1023"/>
      <c r="Y47" s="1023"/>
      <c r="Z47" s="1023"/>
    </row>
    <row r="48" spans="1:26" ht="15" customHeight="1">
      <c r="A48" s="1022"/>
      <c r="B48" s="1022"/>
      <c r="C48" s="1022"/>
      <c r="D48" s="1022"/>
      <c r="E48" s="1022"/>
      <c r="F48" s="1022"/>
      <c r="G48" s="1022"/>
      <c r="H48" s="1022"/>
      <c r="I48" s="1022"/>
      <c r="J48" s="1023"/>
      <c r="K48" s="1023"/>
      <c r="L48" s="1023"/>
      <c r="M48" s="1023"/>
      <c r="N48" s="1023"/>
      <c r="O48" s="1023"/>
      <c r="P48" s="1023"/>
      <c r="Q48" s="1023"/>
      <c r="R48" s="1023"/>
      <c r="S48" s="1023"/>
      <c r="T48" s="1023"/>
      <c r="U48" s="1023"/>
      <c r="V48" s="1023"/>
      <c r="W48" s="1023"/>
      <c r="X48" s="1023"/>
      <c r="Y48" s="1023"/>
      <c r="Z48" s="1023"/>
    </row>
    <row r="49" spans="1:26" ht="9.9499999999999993" customHeight="1">
      <c r="A49" s="1022"/>
      <c r="B49" s="1022"/>
      <c r="C49" s="1022"/>
      <c r="D49" s="1022"/>
      <c r="E49" s="1022"/>
      <c r="F49" s="1022"/>
      <c r="G49" s="1022"/>
      <c r="H49" s="1022"/>
      <c r="I49" s="1022"/>
      <c r="J49" s="1023"/>
      <c r="K49" s="1023"/>
      <c r="L49" s="1023"/>
      <c r="M49" s="1023"/>
      <c r="N49" s="1023"/>
      <c r="O49" s="1023"/>
      <c r="P49" s="1023"/>
      <c r="Q49" s="1023"/>
      <c r="R49" s="1023"/>
      <c r="S49" s="1023"/>
      <c r="T49" s="1023"/>
      <c r="U49" s="1023"/>
      <c r="V49" s="1023"/>
      <c r="W49" s="1023"/>
      <c r="X49" s="1023"/>
      <c r="Y49" s="1023"/>
      <c r="Z49" s="1023"/>
    </row>
    <row r="50" spans="1:26" ht="15" customHeight="1">
      <c r="A50" s="1022"/>
      <c r="B50" s="1022"/>
      <c r="C50" s="1022"/>
      <c r="D50" s="1022"/>
      <c r="E50" s="1022"/>
      <c r="F50" s="1022"/>
      <c r="G50" s="1022"/>
      <c r="H50" s="1022"/>
      <c r="I50" s="1022"/>
      <c r="J50" s="1023"/>
      <c r="K50" s="1023"/>
      <c r="L50" s="1023"/>
      <c r="M50" s="1023"/>
      <c r="N50" s="1023"/>
      <c r="O50" s="1023"/>
      <c r="P50" s="1023"/>
      <c r="Q50" s="1023"/>
      <c r="R50" s="1023"/>
      <c r="S50" s="1023"/>
      <c r="T50" s="1023"/>
      <c r="U50" s="1023"/>
      <c r="V50" s="1023"/>
      <c r="W50" s="1023"/>
      <c r="X50" s="1023"/>
      <c r="Y50" s="1023"/>
      <c r="Z50" s="1023"/>
    </row>
    <row r="51" spans="1:26" ht="15" customHeight="1">
      <c r="A51" s="1022"/>
      <c r="B51" s="1022"/>
      <c r="C51" s="1022"/>
      <c r="D51" s="1022"/>
      <c r="E51" s="1022"/>
      <c r="F51" s="1022"/>
      <c r="G51" s="1022"/>
      <c r="H51" s="1022"/>
      <c r="I51" s="1022"/>
      <c r="J51" s="1023"/>
      <c r="K51" s="1023"/>
      <c r="L51" s="1023"/>
      <c r="M51" s="1023"/>
      <c r="N51" s="1023"/>
      <c r="O51" s="1023"/>
      <c r="P51" s="1023"/>
      <c r="Q51" s="1023"/>
      <c r="R51" s="1023"/>
      <c r="S51" s="1023"/>
      <c r="T51" s="1023"/>
      <c r="U51" s="1023"/>
      <c r="V51" s="1023"/>
      <c r="W51" s="1023"/>
      <c r="X51" s="1023"/>
      <c r="Y51" s="1023"/>
      <c r="Z51" s="1023"/>
    </row>
    <row r="52" spans="1:26" ht="15" customHeight="1">
      <c r="A52" s="1022"/>
      <c r="B52" s="1022"/>
      <c r="C52" s="1022"/>
      <c r="D52" s="1022"/>
      <c r="E52" s="1022"/>
      <c r="F52" s="1022"/>
      <c r="G52" s="1022"/>
      <c r="H52" s="1022"/>
      <c r="I52" s="1022"/>
      <c r="J52" s="1023"/>
      <c r="K52" s="1023"/>
      <c r="L52" s="1023"/>
      <c r="M52" s="1023"/>
      <c r="N52" s="1023"/>
      <c r="O52" s="1023"/>
      <c r="P52" s="1023"/>
      <c r="Q52" s="1023"/>
      <c r="R52" s="1023"/>
      <c r="S52" s="1023"/>
      <c r="T52" s="1023"/>
      <c r="U52" s="1023"/>
      <c r="V52" s="1023"/>
      <c r="W52" s="1023"/>
      <c r="X52" s="1023"/>
      <c r="Y52" s="1023"/>
      <c r="Z52" s="1023"/>
    </row>
    <row r="53" spans="1:26">
      <c r="A53" s="1022"/>
      <c r="B53" s="1022"/>
      <c r="C53" s="1022"/>
      <c r="D53" s="1022"/>
      <c r="E53" s="1022"/>
      <c r="F53" s="1022"/>
      <c r="G53" s="1022"/>
      <c r="H53" s="1022"/>
      <c r="I53" s="1022"/>
      <c r="J53" s="1023"/>
      <c r="K53" s="1023"/>
      <c r="L53" s="1023"/>
      <c r="M53" s="1023"/>
      <c r="N53" s="1023"/>
      <c r="O53" s="1023"/>
      <c r="P53" s="1023"/>
      <c r="Q53" s="1023"/>
      <c r="R53" s="1023"/>
      <c r="S53" s="1023"/>
      <c r="T53" s="1023"/>
      <c r="U53" s="1023"/>
      <c r="V53" s="1023"/>
      <c r="W53" s="1023"/>
      <c r="X53" s="1023"/>
      <c r="Y53" s="1023"/>
      <c r="Z53" s="1023"/>
    </row>
    <row r="54" spans="1:26">
      <c r="A54" s="1022"/>
      <c r="B54" s="1022"/>
      <c r="C54" s="1022"/>
      <c r="D54" s="1022"/>
      <c r="E54" s="1022"/>
      <c r="F54" s="1022"/>
      <c r="G54" s="1022"/>
      <c r="H54" s="1022"/>
      <c r="I54" s="1022"/>
      <c r="J54" s="1023"/>
      <c r="K54" s="1023"/>
      <c r="L54" s="1023"/>
      <c r="M54" s="1023"/>
      <c r="N54" s="1023"/>
      <c r="O54" s="1023"/>
      <c r="P54" s="1023"/>
      <c r="Q54" s="1023"/>
      <c r="R54" s="1023"/>
      <c r="S54" s="1023"/>
      <c r="T54" s="1023"/>
      <c r="U54" s="1023"/>
      <c r="V54" s="1023"/>
      <c r="W54" s="1023"/>
      <c r="X54" s="1023"/>
      <c r="Y54" s="1023"/>
      <c r="Z54" s="1023"/>
    </row>
    <row r="55" spans="1:26">
      <c r="A55" s="1023"/>
      <c r="B55" s="1023"/>
      <c r="C55" s="1023"/>
      <c r="D55" s="1023"/>
      <c r="E55" s="1023"/>
      <c r="F55" s="1023"/>
      <c r="G55" s="1023"/>
      <c r="H55" s="1023"/>
      <c r="I55" s="1023"/>
      <c r="J55" s="1023"/>
      <c r="K55" s="1023"/>
      <c r="L55" s="1023"/>
      <c r="M55" s="1023"/>
      <c r="N55" s="1023"/>
      <c r="O55" s="1023"/>
      <c r="P55" s="1023"/>
      <c r="Q55" s="1023"/>
      <c r="R55" s="1023"/>
      <c r="S55" s="1023"/>
      <c r="T55" s="1023"/>
      <c r="U55" s="1023"/>
      <c r="V55" s="1023"/>
      <c r="W55" s="1023"/>
      <c r="X55" s="1023"/>
      <c r="Y55" s="1023"/>
      <c r="Z55" s="1023"/>
    </row>
    <row r="56" spans="1:26">
      <c r="A56" s="1023"/>
      <c r="B56" s="1023"/>
      <c r="C56" s="1023"/>
      <c r="D56" s="1023"/>
      <c r="E56" s="1023"/>
      <c r="F56" s="1023"/>
      <c r="G56" s="1023"/>
      <c r="H56" s="1023"/>
      <c r="I56" s="1023"/>
      <c r="J56" s="1023"/>
      <c r="K56" s="1023"/>
      <c r="L56" s="1023"/>
      <c r="M56" s="1023"/>
      <c r="N56" s="1023"/>
      <c r="O56" s="1023"/>
      <c r="P56" s="1023"/>
      <c r="Q56" s="1023"/>
      <c r="R56" s="1023"/>
      <c r="S56" s="1023"/>
      <c r="T56" s="1023"/>
      <c r="U56" s="1023"/>
      <c r="V56" s="1023"/>
      <c r="W56" s="1023"/>
      <c r="X56" s="1023"/>
      <c r="Y56" s="1023"/>
      <c r="Z56" s="1023"/>
    </row>
    <row r="57" spans="1:26">
      <c r="A57" s="1023"/>
      <c r="B57" s="1023"/>
      <c r="C57" s="1023"/>
      <c r="D57" s="1023"/>
      <c r="E57" s="1023"/>
      <c r="F57" s="1023"/>
      <c r="G57" s="1023"/>
      <c r="H57" s="1023"/>
      <c r="I57" s="1023"/>
      <c r="J57" s="1023"/>
      <c r="K57" s="1023"/>
      <c r="L57" s="1023"/>
      <c r="M57" s="1023"/>
      <c r="N57" s="1023"/>
      <c r="O57" s="1023"/>
      <c r="P57" s="1023"/>
      <c r="Q57" s="1023"/>
      <c r="R57" s="1023"/>
      <c r="S57" s="1023"/>
      <c r="T57" s="1023"/>
      <c r="U57" s="1023"/>
      <c r="V57" s="1023"/>
      <c r="W57" s="1023"/>
      <c r="X57" s="1023"/>
      <c r="Y57" s="1023"/>
      <c r="Z57" s="1023"/>
    </row>
    <row r="58" spans="1:26">
      <c r="A58" s="1023"/>
      <c r="B58" s="1023"/>
      <c r="C58" s="1023"/>
      <c r="D58" s="1023"/>
      <c r="E58" s="1023"/>
      <c r="F58" s="1023"/>
      <c r="G58" s="1023"/>
      <c r="H58" s="1023"/>
      <c r="I58" s="1023"/>
      <c r="J58" s="1023"/>
      <c r="K58" s="1023"/>
      <c r="L58" s="1023"/>
      <c r="M58" s="1023"/>
      <c r="N58" s="1023"/>
      <c r="O58" s="1023"/>
      <c r="P58" s="1023"/>
      <c r="Q58" s="1023"/>
      <c r="R58" s="1023"/>
      <c r="S58" s="1023"/>
      <c r="T58" s="1023"/>
      <c r="U58" s="1023"/>
      <c r="V58" s="1023"/>
      <c r="W58" s="1023"/>
      <c r="X58" s="1023"/>
      <c r="Y58" s="1023"/>
      <c r="Z58" s="1023"/>
    </row>
    <row r="59" spans="1:26" ht="9.9499999999999993" customHeight="1">
      <c r="A59" s="1023"/>
      <c r="B59" s="1023"/>
      <c r="C59" s="1023"/>
      <c r="D59" s="1023"/>
      <c r="E59" s="1023"/>
      <c r="F59" s="1023"/>
      <c r="G59" s="1023"/>
      <c r="H59" s="1023"/>
      <c r="I59" s="1023"/>
      <c r="J59" s="1023"/>
      <c r="K59" s="1023"/>
      <c r="L59" s="1023"/>
      <c r="M59" s="1023"/>
      <c r="N59" s="1023"/>
      <c r="O59" s="1023"/>
      <c r="P59" s="1023"/>
      <c r="Q59" s="1023"/>
      <c r="R59" s="1023"/>
      <c r="S59" s="1023"/>
      <c r="T59" s="1023"/>
      <c r="U59" s="1023"/>
      <c r="V59" s="1023"/>
      <c r="W59" s="1023"/>
      <c r="X59" s="1023"/>
      <c r="Y59" s="1023"/>
      <c r="Z59" s="1023"/>
    </row>
    <row r="60" spans="1:26" ht="30" customHeight="1">
      <c r="A60" s="1437" t="s">
        <v>66</v>
      </c>
      <c r="B60" s="1437"/>
      <c r="C60" s="1437"/>
      <c r="D60" s="1437"/>
      <c r="E60" s="1437"/>
      <c r="F60" s="1437"/>
      <c r="G60" s="1437"/>
      <c r="H60" s="1437"/>
      <c r="I60" s="1437"/>
      <c r="J60" s="1437"/>
      <c r="K60" s="1437"/>
      <c r="L60" s="1437"/>
      <c r="M60" s="1437"/>
      <c r="N60" s="1437"/>
      <c r="O60" s="1023"/>
      <c r="P60" s="1023"/>
      <c r="Q60" s="1023"/>
      <c r="R60" s="1023"/>
      <c r="S60" s="1023"/>
      <c r="T60" s="1023"/>
      <c r="U60" s="1023"/>
      <c r="V60" s="1023"/>
      <c r="W60" s="1023"/>
      <c r="X60" s="1023"/>
      <c r="Y60" s="1023"/>
      <c r="Z60" s="1023"/>
    </row>
    <row r="61" spans="1:26">
      <c r="A61" s="1043" t="s">
        <v>67</v>
      </c>
      <c r="B61" s="1040" t="s">
        <v>19</v>
      </c>
      <c r="C61" s="1040" t="s">
        <v>46</v>
      </c>
      <c r="D61" s="1040" t="s">
        <v>49</v>
      </c>
      <c r="E61" s="1040" t="s">
        <v>68</v>
      </c>
      <c r="F61" s="1040" t="s">
        <v>69</v>
      </c>
      <c r="G61" s="1040" t="s">
        <v>70</v>
      </c>
      <c r="H61" s="1046" t="s">
        <v>25</v>
      </c>
    </row>
    <row r="62" spans="1:26">
      <c r="A62" s="1044" t="str">
        <f>IF('Completed Projects Pending PW'!A2="","",'Completed Projects Pending PW'!A2)</f>
        <v>BHU-FAL-01-W-2</v>
      </c>
      <c r="B62" s="1041" t="str">
        <f>IF('Completed Projects Pending PW'!A2="","",'Completed Projects Pending PW'!B2)</f>
        <v>Bradenton</v>
      </c>
      <c r="C62" s="1041" t="str">
        <f>IF('Completed Projects Pending PW'!A2="","",'Completed Projects Pending PW'!D2)</f>
        <v>Lightspeed In-House</v>
      </c>
      <c r="D62" s="1041" t="str">
        <f>IF('Completed Projects Pending PW'!A2="","",'Completed Projects Pending PW'!F2)</f>
        <v>Betsy</v>
      </c>
      <c r="E62" s="1042">
        <f>IF('Completed Projects Pending PW'!A2="","",'Completed Projects Pending PW'!H2)</f>
        <v>0</v>
      </c>
      <c r="F62" s="1042">
        <f>IF('Completed Projects Pending PW'!A2="","",'Completed Projects Pending PW'!V2)</f>
        <v>158</v>
      </c>
      <c r="G62" s="1042">
        <f>IF('Completed Projects Pending PW'!A2="","",'Completed Projects Pending PW'!W2)</f>
        <v>429</v>
      </c>
      <c r="H62" s="1047">
        <f>IF('Completed Projects Pending PW'!A2="","",'Completed Projects Pending PW'!N2)</f>
        <v>2167.3000000000002</v>
      </c>
    </row>
    <row r="63" spans="1:26">
      <c r="A63" s="1044" t="str">
        <f>IF('Completed Projects Pending PW'!A3="","",'Completed Projects Pending PW'!A3)</f>
        <v>D-HLR204</v>
      </c>
      <c r="B63" s="1041" t="str">
        <f>IF('Completed Projects Pending PW'!A3="","",'Completed Projects Pending PW'!B3)</f>
        <v>Bradenton</v>
      </c>
      <c r="C63" s="1041" t="str">
        <f>IF('Completed Projects Pending PW'!A3="","",'Completed Projects Pending PW'!D3)</f>
        <v>Lightspeed In-House</v>
      </c>
      <c r="D63" s="1041" t="str">
        <f>IF('Completed Projects Pending PW'!A3="","",'Completed Projects Pending PW'!F3)</f>
        <v>Betsy</v>
      </c>
      <c r="E63" s="1042">
        <f>IF('Completed Projects Pending PW'!A3="","",'Completed Projects Pending PW'!H3)</f>
        <v>69</v>
      </c>
      <c r="F63" s="1042">
        <f>IF('Completed Projects Pending PW'!A3="","",'Completed Projects Pending PW'!V3)</f>
        <v>3997</v>
      </c>
      <c r="G63" s="1042">
        <f>IF('Completed Projects Pending PW'!A3="","",'Completed Projects Pending PW'!W3)</f>
        <v>4226</v>
      </c>
      <c r="H63" s="1047">
        <f>IF('Completed Projects Pending PW'!A3="","",'Completed Projects Pending PW'!N3)</f>
        <v>51632</v>
      </c>
    </row>
    <row r="64" spans="1:26">
      <c r="A64" s="1044" t="str">
        <f>IF('Completed Projects Pending PW'!A4="","",'Completed Projects Pending PW'!A4)</f>
        <v>D-HLR205</v>
      </c>
      <c r="B64" s="1041" t="str">
        <f>IF('Completed Projects Pending PW'!A4="","",'Completed Projects Pending PW'!B4)</f>
        <v>Bradenton</v>
      </c>
      <c r="C64" s="1041" t="str">
        <f>IF('Completed Projects Pending PW'!A4="","",'Completed Projects Pending PW'!D4)</f>
        <v>North Path</v>
      </c>
      <c r="D64" s="1041" t="str">
        <f>IF('Completed Projects Pending PW'!A4="","",'Completed Projects Pending PW'!F4)</f>
        <v>Joshua</v>
      </c>
      <c r="E64" s="1042">
        <f>IF('Completed Projects Pending PW'!A4="","",'Completed Projects Pending PW'!H4)</f>
        <v>74</v>
      </c>
      <c r="F64" s="1042">
        <f>IF('Completed Projects Pending PW'!A4="","",'Completed Projects Pending PW'!V4)</f>
        <v>4716</v>
      </c>
      <c r="G64" s="1042">
        <f>IF('Completed Projects Pending PW'!A4="","",'Completed Projects Pending PW'!W4)</f>
        <v>4731</v>
      </c>
      <c r="H64" s="1047">
        <f>IF('Completed Projects Pending PW'!A4="","",'Completed Projects Pending PW'!N4)</f>
        <v>47064</v>
      </c>
    </row>
    <row r="65" spans="1:8">
      <c r="A65" s="1044" t="str">
        <f>IF('Completed Projects Pending PW'!A5="","",'Completed Projects Pending PW'!A5)</f>
        <v>D-HLR212</v>
      </c>
      <c r="B65" s="1041" t="str">
        <f>IF('Completed Projects Pending PW'!A5="","",'Completed Projects Pending PW'!B5)</f>
        <v>Bradenton</v>
      </c>
      <c r="C65" s="1041" t="str">
        <f>IF('Completed Projects Pending PW'!A5="","",'Completed Projects Pending PW'!D5)</f>
        <v>North Path</v>
      </c>
      <c r="D65" s="1041" t="str">
        <f>IF('Completed Projects Pending PW'!A5="","",'Completed Projects Pending PW'!F5)</f>
        <v>Joshua</v>
      </c>
      <c r="E65" s="1042">
        <f>IF('Completed Projects Pending PW'!A5="","",'Completed Projects Pending PW'!H5)</f>
        <v>48</v>
      </c>
      <c r="F65" s="1042">
        <f>IF('Completed Projects Pending PW'!A5="","",'Completed Projects Pending PW'!V5)</f>
        <v>2982</v>
      </c>
      <c r="G65" s="1042">
        <f>IF('Completed Projects Pending PW'!A5="","",'Completed Projects Pending PW'!W5)</f>
        <v>2970</v>
      </c>
      <c r="H65" s="1047">
        <f>IF('Completed Projects Pending PW'!A5="","",'Completed Projects Pending PW'!N5)</f>
        <v>39064</v>
      </c>
    </row>
    <row r="66" spans="1:8">
      <c r="A66" s="1044" t="str">
        <f>IF('Completed Projects Pending PW'!A6="","",'Completed Projects Pending PW'!A6)</f>
        <v>FB-HAL113</v>
      </c>
      <c r="B66" s="1041" t="str">
        <f>IF('Completed Projects Pending PW'!A6="","",'Completed Projects Pending PW'!B6)</f>
        <v>Bradenton</v>
      </c>
      <c r="C66" s="1041" t="str">
        <f>IF('Completed Projects Pending PW'!A6="","",'Completed Projects Pending PW'!D6)</f>
        <v>North Path</v>
      </c>
      <c r="D66" s="1041" t="str">
        <f>IF('Completed Projects Pending PW'!A6="","",'Completed Projects Pending PW'!F6)</f>
        <v>Cody</v>
      </c>
      <c r="E66" s="1042">
        <f>IF('Completed Projects Pending PW'!A6="","",'Completed Projects Pending PW'!H6)</f>
        <v>0</v>
      </c>
      <c r="F66" s="1042">
        <f>IF('Completed Projects Pending PW'!A6="","",'Completed Projects Pending PW'!V6)</f>
        <v>4048</v>
      </c>
      <c r="G66" s="1042">
        <f>IF('Completed Projects Pending PW'!A6="","",'Completed Projects Pending PW'!W6)</f>
        <v>4028</v>
      </c>
      <c r="H66" s="1047">
        <f>IF('Completed Projects Pending PW'!A6="","",'Completed Projects Pending PW'!N6)</f>
        <v>49932.800000000003</v>
      </c>
    </row>
    <row r="67" spans="1:8">
      <c r="A67" s="1044" t="str">
        <f>IF('Completed Projects Pending PW'!A7="","",'Completed Projects Pending PW'!A7)</f>
        <v>FB-HAL177</v>
      </c>
      <c r="B67" s="1041" t="str">
        <f>IF('Completed Projects Pending PW'!A7="","",'Completed Projects Pending PW'!B7)</f>
        <v>Bradenton</v>
      </c>
      <c r="C67" s="1041" t="str">
        <f>IF('Completed Projects Pending PW'!A7="","",'Completed Projects Pending PW'!D7)</f>
        <v>North Path</v>
      </c>
      <c r="D67" s="1041" t="str">
        <f>IF('Completed Projects Pending PW'!A7="","",'Completed Projects Pending PW'!F7)</f>
        <v>Cody</v>
      </c>
      <c r="E67" s="1042">
        <f>IF('Completed Projects Pending PW'!A7="","",'Completed Projects Pending PW'!H7)</f>
        <v>0</v>
      </c>
      <c r="F67" s="1042">
        <f>IF('Completed Projects Pending PW'!A7="","",'Completed Projects Pending PW'!V7)</f>
        <v>1388</v>
      </c>
      <c r="G67" s="1042">
        <f>IF('Completed Projects Pending PW'!A7="","",'Completed Projects Pending PW'!W7)</f>
        <v>1360</v>
      </c>
      <c r="H67" s="1047">
        <f>IF('Completed Projects Pending PW'!A7="","",'Completed Projects Pending PW'!N7)</f>
        <v>18270.8</v>
      </c>
    </row>
    <row r="68" spans="1:8">
      <c r="A68" s="1044" t="str">
        <f>IF('Completed Projects Pending PW'!A8="","",'Completed Projects Pending PW'!A8)</f>
        <v>FB-HLR201</v>
      </c>
      <c r="B68" s="1041" t="str">
        <f>IF('Completed Projects Pending PW'!A8="","",'Completed Projects Pending PW'!B8)</f>
        <v>Bradenton</v>
      </c>
      <c r="C68" s="1041" t="str">
        <f>IF('Completed Projects Pending PW'!A8="","",'Completed Projects Pending PW'!D8)</f>
        <v>Lightspeed In-House / GN Systems</v>
      </c>
      <c r="D68" s="1041" t="str">
        <f>IF('Completed Projects Pending PW'!A8="","",'Completed Projects Pending PW'!F8)</f>
        <v>Cody</v>
      </c>
      <c r="E68" s="1042">
        <f>IF('Completed Projects Pending PW'!A8="","",'Completed Projects Pending PW'!H8)</f>
        <v>0</v>
      </c>
      <c r="F68" s="1042">
        <f>IF('Completed Projects Pending PW'!A8="","",'Completed Projects Pending PW'!V8)</f>
        <v>9840</v>
      </c>
      <c r="G68" s="1042">
        <f>IF('Completed Projects Pending PW'!A8="","",'Completed Projects Pending PW'!W8)</f>
        <v>9806</v>
      </c>
      <c r="H68" s="1047">
        <f>IF('Completed Projects Pending PW'!A8="","",'Completed Projects Pending PW'!N8)</f>
        <v>144972.5</v>
      </c>
    </row>
    <row r="69" spans="1:8">
      <c r="A69" s="1044" t="str">
        <f>IF('Completed Projects Pending PW'!A9="","",'Completed Projects Pending PW'!A9)</f>
        <v>FB-HLX417</v>
      </c>
      <c r="B69" s="1041" t="str">
        <f>IF('Completed Projects Pending PW'!A9="","",'Completed Projects Pending PW'!B9)</f>
        <v>Bradenton</v>
      </c>
      <c r="C69" s="1041" t="str">
        <f>IF('Completed Projects Pending PW'!A9="","",'Completed Projects Pending PW'!D9)</f>
        <v>GN Systems</v>
      </c>
      <c r="D69" s="1041" t="str">
        <f>IF('Completed Projects Pending PW'!A9="","",'Completed Projects Pending PW'!F9)</f>
        <v>Cody</v>
      </c>
      <c r="E69" s="1042">
        <f>IF('Completed Projects Pending PW'!A9="","",'Completed Projects Pending PW'!H9)</f>
        <v>0</v>
      </c>
      <c r="F69" s="1042">
        <f>IF('Completed Projects Pending PW'!A9="","",'Completed Projects Pending PW'!V9)</f>
        <v>1029</v>
      </c>
      <c r="G69" s="1042">
        <f>IF('Completed Projects Pending PW'!A9="","",'Completed Projects Pending PW'!W9)</f>
        <v>1036</v>
      </c>
      <c r="H69" s="1047">
        <f>IF('Completed Projects Pending PW'!A9="","",'Completed Projects Pending PW'!N9)</f>
        <v>12977.65</v>
      </c>
    </row>
    <row r="70" spans="1:8">
      <c r="A70" s="1044" t="str">
        <f>IF('Completed Projects Pending PW'!A10="","",'Completed Projects Pending PW'!A10)</f>
        <v>FB-HOE401-V3</v>
      </c>
      <c r="B70" s="1041" t="str">
        <f>IF('Completed Projects Pending PW'!A10="","",'Completed Projects Pending PW'!B10)</f>
        <v>Bradenton</v>
      </c>
      <c r="C70" s="1041" t="str">
        <f>IF('Completed Projects Pending PW'!A10="","",'Completed Projects Pending PW'!D10)</f>
        <v>North Path</v>
      </c>
      <c r="D70" s="1041" t="str">
        <f>IF('Completed Projects Pending PW'!A10="","",'Completed Projects Pending PW'!F10)</f>
        <v>Cody</v>
      </c>
      <c r="E70" s="1042">
        <f>IF('Completed Projects Pending PW'!A10="","",'Completed Projects Pending PW'!H10)</f>
        <v>0</v>
      </c>
      <c r="F70" s="1042">
        <f>IF('Completed Projects Pending PW'!A10="","",'Completed Projects Pending PW'!V10)</f>
        <v>6978</v>
      </c>
      <c r="G70" s="1042">
        <f>IF('Completed Projects Pending PW'!A10="","",'Completed Projects Pending PW'!W10)</f>
        <v>6978</v>
      </c>
      <c r="H70" s="1047">
        <f>IF('Completed Projects Pending PW'!A10="","",'Completed Projects Pending PW'!N10)</f>
        <v>118710.8</v>
      </c>
    </row>
    <row r="71" spans="1:8">
      <c r="A71" s="1044" t="str">
        <f>IF('Completed Projects Pending PW'!A11="","",'Completed Projects Pending PW'!A11)</f>
        <v>Willow Walk North</v>
      </c>
      <c r="B71" s="1041" t="str">
        <f>IF('Completed Projects Pending PW'!A11="","",'Completed Projects Pending PW'!B11)</f>
        <v>Bradenton</v>
      </c>
      <c r="C71" s="1041" t="str">
        <f>IF('Completed Projects Pending PW'!A11="","",'Completed Projects Pending PW'!D11)</f>
        <v>Kattle One</v>
      </c>
      <c r="D71" s="1041" t="str">
        <f>IF('Completed Projects Pending PW'!A11="","",'Completed Projects Pending PW'!F11)</f>
        <v>Cody</v>
      </c>
      <c r="E71" s="1042">
        <f>IF('Completed Projects Pending PW'!A11="","",'Completed Projects Pending PW'!H11)</f>
        <v>115</v>
      </c>
      <c r="F71" s="1042">
        <f>IF('Completed Projects Pending PW'!A11="","",'Completed Projects Pending PW'!V11)</f>
        <v>7078</v>
      </c>
      <c r="G71" s="1042">
        <f>IF('Completed Projects Pending PW'!A11="","",'Completed Projects Pending PW'!W11)</f>
        <v>7239</v>
      </c>
      <c r="H71" s="1047">
        <f>IF('Completed Projects Pending PW'!A11="","",'Completed Projects Pending PW'!N11)</f>
        <v>125188</v>
      </c>
    </row>
    <row r="72" spans="1:8">
      <c r="A72" s="1044" t="str">
        <f>IF('Completed Projects Pending PW'!A12="","",'Completed Projects Pending PW'!A12)</f>
        <v>D-HDF703</v>
      </c>
      <c r="B72" s="1041" t="str">
        <f>IF('Completed Projects Pending PW'!A12="","",'Completed Projects Pending PW'!B12)</f>
        <v>Fort Myers</v>
      </c>
      <c r="C72" s="1041" t="str">
        <f>IF('Completed Projects Pending PW'!A12="","",'Completed Projects Pending PW'!D12)</f>
        <v>GN Systems</v>
      </c>
      <c r="D72" s="1041" t="str">
        <f>IF('Completed Projects Pending PW'!A12="","",'Completed Projects Pending PW'!F12)</f>
        <v>Joshua</v>
      </c>
      <c r="E72" s="1042">
        <f>IF('Completed Projects Pending PW'!A12="","",'Completed Projects Pending PW'!H12)</f>
        <v>30</v>
      </c>
      <c r="F72" s="1042">
        <f>IF('Completed Projects Pending PW'!A12="","",'Completed Projects Pending PW'!V12)</f>
        <v>2580</v>
      </c>
      <c r="G72" s="1042">
        <f>IF('Completed Projects Pending PW'!A12="","",'Completed Projects Pending PW'!W12)</f>
        <v>2637</v>
      </c>
      <c r="H72" s="1047">
        <f>IF('Completed Projects Pending PW'!A12="","",'Completed Projects Pending PW'!N12)</f>
        <v>31387.05</v>
      </c>
    </row>
    <row r="73" spans="1:8">
      <c r="A73" s="1044" t="str">
        <f>IF('Completed Projects Pending PW'!A13="","",'Completed Projects Pending PW'!A13)</f>
        <v>D-HDF705</v>
      </c>
      <c r="B73" s="1041" t="str">
        <f>IF('Completed Projects Pending PW'!A13="","",'Completed Projects Pending PW'!B13)</f>
        <v>Fort Myers</v>
      </c>
      <c r="C73" s="1041" t="str">
        <f>IF('Completed Projects Pending PW'!A13="","",'Completed Projects Pending PW'!D13)</f>
        <v>GN Systems</v>
      </c>
      <c r="D73" s="1041" t="str">
        <f>IF('Completed Projects Pending PW'!A13="","",'Completed Projects Pending PW'!F13)</f>
        <v>Joshua</v>
      </c>
      <c r="E73" s="1042">
        <f>IF('Completed Projects Pending PW'!A13="","",'Completed Projects Pending PW'!H13)</f>
        <v>73</v>
      </c>
      <c r="F73" s="1042">
        <f>IF('Completed Projects Pending PW'!A13="","",'Completed Projects Pending PW'!V13)</f>
        <v>6263</v>
      </c>
      <c r="G73" s="1042">
        <f>IF('Completed Projects Pending PW'!A13="","",'Completed Projects Pending PW'!W13)</f>
        <v>6221</v>
      </c>
      <c r="H73" s="1047">
        <f>IF('Completed Projects Pending PW'!A13="","",'Completed Projects Pending PW'!N13)</f>
        <v>77814</v>
      </c>
    </row>
    <row r="74" spans="1:8">
      <c r="A74" s="1044" t="str">
        <f>IF('Completed Projects Pending PW'!A14="","",'Completed Projects Pending PW'!A14)</f>
        <v>D-HDF707</v>
      </c>
      <c r="B74" s="1041" t="str">
        <f>IF('Completed Projects Pending PW'!A14="","",'Completed Projects Pending PW'!B14)</f>
        <v>Fort Myers</v>
      </c>
      <c r="C74" s="1041" t="str">
        <f>IF('Completed Projects Pending PW'!A14="","",'Completed Projects Pending PW'!D14)</f>
        <v>Lightspeed In-House</v>
      </c>
      <c r="D74" s="1041" t="str">
        <f>IF('Completed Projects Pending PW'!A14="","",'Completed Projects Pending PW'!F14)</f>
        <v>Joshua</v>
      </c>
      <c r="E74" s="1042">
        <f>IF('Completed Projects Pending PW'!A14="","",'Completed Projects Pending PW'!H14)</f>
        <v>80</v>
      </c>
      <c r="F74" s="1042">
        <f>IF('Completed Projects Pending PW'!A14="","",'Completed Projects Pending PW'!V14)</f>
        <v>5052</v>
      </c>
      <c r="G74" s="1042">
        <f>IF('Completed Projects Pending PW'!A14="","",'Completed Projects Pending PW'!W14)</f>
        <v>4889</v>
      </c>
      <c r="H74" s="1047">
        <f>IF('Completed Projects Pending PW'!A14="","",'Completed Projects Pending PW'!N14)</f>
        <v>65843.5</v>
      </c>
    </row>
    <row r="75" spans="1:8">
      <c r="A75" s="1044" t="str">
        <f>IF('Completed Projects Pending PW'!A15="","",'Completed Projects Pending PW'!A15)</f>
        <v>D-HDF710</v>
      </c>
      <c r="B75" s="1041" t="str">
        <f>IF('Completed Projects Pending PW'!A15="","",'Completed Projects Pending PW'!B15)</f>
        <v>Fort Myers</v>
      </c>
      <c r="C75" s="1041" t="str">
        <f>IF('Completed Projects Pending PW'!A15="","",'Completed Projects Pending PW'!D15)</f>
        <v>GN Systems</v>
      </c>
      <c r="D75" s="1041" t="str">
        <f>IF('Completed Projects Pending PW'!A15="","",'Completed Projects Pending PW'!F15)</f>
        <v>Joshua</v>
      </c>
      <c r="E75" s="1042">
        <f>IF('Completed Projects Pending PW'!A15="","",'Completed Projects Pending PW'!H15)</f>
        <v>61</v>
      </c>
      <c r="F75" s="1042">
        <f>IF('Completed Projects Pending PW'!A15="","",'Completed Projects Pending PW'!V15)</f>
        <v>4641</v>
      </c>
      <c r="G75" s="1042">
        <f>IF('Completed Projects Pending PW'!A15="","",'Completed Projects Pending PW'!W15)</f>
        <v>4757</v>
      </c>
      <c r="H75" s="1047">
        <f>IF('Completed Projects Pending PW'!A15="","",'Completed Projects Pending PW'!N15)</f>
        <v>56650</v>
      </c>
    </row>
    <row r="76" spans="1:8">
      <c r="A76" s="1044" t="str">
        <f>IF('Completed Projects Pending PW'!A16="","",'Completed Projects Pending PW'!A16)</f>
        <v>D-HDF711</v>
      </c>
      <c r="B76" s="1041" t="str">
        <f>IF('Completed Projects Pending PW'!A16="","",'Completed Projects Pending PW'!B16)</f>
        <v>Fort Myers</v>
      </c>
      <c r="C76" s="1041" t="str">
        <f>IF('Completed Projects Pending PW'!A16="","",'Completed Projects Pending PW'!D16)</f>
        <v>GN Systems</v>
      </c>
      <c r="D76" s="1041" t="str">
        <f>IF('Completed Projects Pending PW'!A16="","",'Completed Projects Pending PW'!F16)</f>
        <v>Joshua</v>
      </c>
      <c r="E76" s="1042">
        <f>IF('Completed Projects Pending PW'!A16="","",'Completed Projects Pending PW'!H16)</f>
        <v>82</v>
      </c>
      <c r="F76" s="1042">
        <f>IF('Completed Projects Pending PW'!A16="","",'Completed Projects Pending PW'!V16)</f>
        <v>8100</v>
      </c>
      <c r="G76" s="1042">
        <f>IF('Completed Projects Pending PW'!A16="","",'Completed Projects Pending PW'!W16)</f>
        <v>7972</v>
      </c>
      <c r="H76" s="1047">
        <f>IF('Completed Projects Pending PW'!A16="","",'Completed Projects Pending PW'!N16)</f>
        <v>101871</v>
      </c>
    </row>
    <row r="77" spans="1:8">
      <c r="A77" s="1044" t="str">
        <f>IF('Completed Projects Pending PW'!A17="","",'Completed Projects Pending PW'!A17)</f>
        <v>D-HDF713</v>
      </c>
      <c r="B77" s="1041" t="str">
        <f>IF('Completed Projects Pending PW'!A17="","",'Completed Projects Pending PW'!B17)</f>
        <v>Fort Myers</v>
      </c>
      <c r="C77" s="1041" t="str">
        <f>IF('Completed Projects Pending PW'!A17="","",'Completed Projects Pending PW'!D17)</f>
        <v>GN Systems</v>
      </c>
      <c r="D77" s="1041" t="str">
        <f>IF('Completed Projects Pending PW'!A17="","",'Completed Projects Pending PW'!F17)</f>
        <v>Joshua</v>
      </c>
      <c r="E77" s="1042">
        <f>IF('Completed Projects Pending PW'!A17="","",'Completed Projects Pending PW'!H17)</f>
        <v>77</v>
      </c>
      <c r="F77" s="1042">
        <f>IF('Completed Projects Pending PW'!A17="","",'Completed Projects Pending PW'!V17)</f>
        <v>8013</v>
      </c>
      <c r="G77" s="1042">
        <f>IF('Completed Projects Pending PW'!A17="","",'Completed Projects Pending PW'!W17)</f>
        <v>7885</v>
      </c>
      <c r="H77" s="1047">
        <f>IF('Completed Projects Pending PW'!A17="","",'Completed Projects Pending PW'!N17)</f>
        <v>90786</v>
      </c>
    </row>
    <row r="78" spans="1:8">
      <c r="A78" s="1044" t="str">
        <f>IF('Completed Projects Pending PW'!A18="","",'Completed Projects Pending PW'!A18)</f>
        <v>D-HDF715</v>
      </c>
      <c r="B78" s="1041" t="str">
        <f>IF('Completed Projects Pending PW'!A18="","",'Completed Projects Pending PW'!B18)</f>
        <v>Fort Myers</v>
      </c>
      <c r="C78" s="1041" t="str">
        <f>IF('Completed Projects Pending PW'!A18="","",'Completed Projects Pending PW'!D18)</f>
        <v>GN Systems</v>
      </c>
      <c r="D78" s="1041" t="str">
        <f>IF('Completed Projects Pending PW'!A18="","",'Completed Projects Pending PW'!F18)</f>
        <v>Joshua</v>
      </c>
      <c r="E78" s="1042">
        <f>IF('Completed Projects Pending PW'!A18="","",'Completed Projects Pending PW'!H18)</f>
        <v>78</v>
      </c>
      <c r="F78" s="1042">
        <f>IF('Completed Projects Pending PW'!A18="","",'Completed Projects Pending PW'!V18)</f>
        <v>6758</v>
      </c>
      <c r="G78" s="1042">
        <f>IF('Completed Projects Pending PW'!A18="","",'Completed Projects Pending PW'!W18)</f>
        <v>6565</v>
      </c>
      <c r="H78" s="1047">
        <f>IF('Completed Projects Pending PW'!A18="","",'Completed Projects Pending PW'!N18)</f>
        <v>84477</v>
      </c>
    </row>
    <row r="79" spans="1:8">
      <c r="A79" s="1044" t="str">
        <f>IF('Completed Projects Pending PW'!A19="","",'Completed Projects Pending PW'!A19)</f>
        <v>FB-HWP478</v>
      </c>
      <c r="B79" s="1041" t="str">
        <f>IF('Completed Projects Pending PW'!A19="","",'Completed Projects Pending PW'!B19)</f>
        <v>Lakeland</v>
      </c>
      <c r="C79" s="1041" t="str">
        <f>IF('Completed Projects Pending PW'!A19="","",'Completed Projects Pending PW'!D19)</f>
        <v>Brothers</v>
      </c>
      <c r="D79" s="1041" t="str">
        <f>IF('Completed Projects Pending PW'!A19="","",'Completed Projects Pending PW'!F19)</f>
        <v>Travis</v>
      </c>
      <c r="E79" s="1042">
        <f>IF('Completed Projects Pending PW'!A19="","",'Completed Projects Pending PW'!H19)</f>
        <v>0</v>
      </c>
      <c r="F79" s="1042">
        <f>IF('Completed Projects Pending PW'!A19="","",'Completed Projects Pending PW'!V19)</f>
        <v>923</v>
      </c>
      <c r="G79" s="1042">
        <f>IF('Completed Projects Pending PW'!A19="","",'Completed Projects Pending PW'!W19)</f>
        <v>918</v>
      </c>
      <c r="H79" s="1047">
        <f>IF('Completed Projects Pending PW'!A19="","",'Completed Projects Pending PW'!N19)</f>
        <v>13022.05</v>
      </c>
    </row>
    <row r="80" spans="1:8">
      <c r="A80" s="1044" t="str">
        <f>IF('Completed Projects Pending PW'!A20="","",'Completed Projects Pending PW'!A20)</f>
        <v>FB-HWP1305</v>
      </c>
      <c r="B80" s="1041" t="str">
        <f>IF('Completed Projects Pending PW'!A20="","",'Completed Projects Pending PW'!B20)</f>
        <v>Lakeland</v>
      </c>
      <c r="C80" s="1041" t="str">
        <f>IF('Completed Projects Pending PW'!A20="","",'Completed Projects Pending PW'!D20)</f>
        <v>Splice Only</v>
      </c>
      <c r="D80" s="1041" t="str">
        <f>IF('Completed Projects Pending PW'!A20="","",'Completed Projects Pending PW'!F20)</f>
        <v>Miguel</v>
      </c>
      <c r="E80" s="1042">
        <f>IF('Completed Projects Pending PW'!A20="","",'Completed Projects Pending PW'!H20)</f>
        <v>0</v>
      </c>
      <c r="F80" s="1042">
        <f>IF('Completed Projects Pending PW'!A20="","",'Completed Projects Pending PW'!V20)</f>
        <v>0</v>
      </c>
      <c r="G80" s="1042">
        <f>IF('Completed Projects Pending PW'!A20="","",'Completed Projects Pending PW'!W20)</f>
        <v>0</v>
      </c>
      <c r="H80" s="1047">
        <f>IF('Completed Projects Pending PW'!A20="","",'Completed Projects Pending PW'!N20)</f>
        <v>1931.75</v>
      </c>
    </row>
    <row r="81" spans="1:8">
      <c r="A81" s="1044" t="str">
        <f>IF('Completed Projects Pending PW'!A21="","",'Completed Projects Pending PW'!A21)</f>
        <v>BHCD-FSF-04-W</v>
      </c>
      <c r="B81" s="1041" t="str">
        <f>IF('Completed Projects Pending PW'!A21="","",'Completed Projects Pending PW'!B21)</f>
        <v>Port Charlotte</v>
      </c>
      <c r="C81" s="1041" t="str">
        <f>IF('Completed Projects Pending PW'!A21="","",'Completed Projects Pending PW'!D21)</f>
        <v>Lightspeed In-House</v>
      </c>
      <c r="D81" s="1041" t="str">
        <f>IF('Completed Projects Pending PW'!A21="","",'Completed Projects Pending PW'!F21)</f>
        <v>Cody</v>
      </c>
      <c r="E81" s="1042">
        <f>IF('Completed Projects Pending PW'!A21="","",'Completed Projects Pending PW'!H21)</f>
        <v>0</v>
      </c>
      <c r="F81" s="1042">
        <f>IF('Completed Projects Pending PW'!A21="","",'Completed Projects Pending PW'!V21)</f>
        <v>7</v>
      </c>
      <c r="G81" s="1042">
        <f>IF('Completed Projects Pending PW'!A21="","",'Completed Projects Pending PW'!W21)</f>
        <v>7</v>
      </c>
      <c r="H81" s="1047">
        <f>IF('Completed Projects Pending PW'!A21="","",'Completed Projects Pending PW'!N21)</f>
        <v>12316.35</v>
      </c>
    </row>
    <row r="82" spans="1:8">
      <c r="A82" s="1044" t="str">
        <f>IF('Completed Projects Pending PW'!A22="","",'Completed Projects Pending PW'!A22)</f>
        <v>BHCD-FSF-05-E</v>
      </c>
      <c r="B82" s="1041" t="str">
        <f>IF('Completed Projects Pending PW'!A22="","",'Completed Projects Pending PW'!B22)</f>
        <v>Port Charlotte</v>
      </c>
      <c r="C82" s="1041" t="str">
        <f>IF('Completed Projects Pending PW'!A22="","",'Completed Projects Pending PW'!D22)</f>
        <v>GN Systems</v>
      </c>
      <c r="D82" s="1041" t="str">
        <f>IF('Completed Projects Pending PW'!A22="","",'Completed Projects Pending PW'!F22)</f>
        <v>Cody</v>
      </c>
      <c r="E82" s="1042">
        <f>IF('Completed Projects Pending PW'!A22="","",'Completed Projects Pending PW'!H22)</f>
        <v>0</v>
      </c>
      <c r="F82" s="1042">
        <f>IF('Completed Projects Pending PW'!A22="","",'Completed Projects Pending PW'!V22)</f>
        <v>11789</v>
      </c>
      <c r="G82" s="1042">
        <f>IF('Completed Projects Pending PW'!A22="","",'Completed Projects Pending PW'!W22)</f>
        <v>11958</v>
      </c>
      <c r="H82" s="1047">
        <f>IF('Completed Projects Pending PW'!A22="","",'Completed Projects Pending PW'!N22)</f>
        <v>151170.79999999999</v>
      </c>
    </row>
    <row r="83" spans="1:8">
      <c r="A83" s="1044" t="str">
        <f>IF('Completed Projects Pending PW'!A23="","",'Completed Projects Pending PW'!A23)</f>
        <v>FB-HSF404</v>
      </c>
      <c r="B83" s="1041" t="str">
        <f>IF('Completed Projects Pending PW'!A23="","",'Completed Projects Pending PW'!B23)</f>
        <v>Port Charlotte</v>
      </c>
      <c r="C83" s="1041" t="str">
        <f>IF('Completed Projects Pending PW'!A23="","",'Completed Projects Pending PW'!D23)</f>
        <v>Lightspeed In-House</v>
      </c>
      <c r="D83" s="1041" t="str">
        <f>IF('Completed Projects Pending PW'!A23="","",'Completed Projects Pending PW'!F23)</f>
        <v>Joshua</v>
      </c>
      <c r="E83" s="1042">
        <f>IF('Completed Projects Pending PW'!A23="","",'Completed Projects Pending PW'!H23)</f>
        <v>0</v>
      </c>
      <c r="F83" s="1042">
        <f>IF('Completed Projects Pending PW'!A23="","",'Completed Projects Pending PW'!V23)</f>
        <v>508</v>
      </c>
      <c r="G83" s="1042">
        <f>IF('Completed Projects Pending PW'!A23="","",'Completed Projects Pending PW'!W23)</f>
        <v>513</v>
      </c>
      <c r="H83" s="1047">
        <f>IF('Completed Projects Pending PW'!A23="","",'Completed Projects Pending PW'!N23)</f>
        <v>6808.8</v>
      </c>
    </row>
    <row r="84" spans="1:8">
      <c r="A84" s="1044" t="str">
        <f>IF('Completed Projects Pending PW'!A24="","",'Completed Projects Pending PW'!A24)</f>
        <v>FB-HSF379</v>
      </c>
      <c r="B84" s="1041" t="str">
        <f>IF('Completed Projects Pending PW'!A24="","",'Completed Projects Pending PW'!B24)</f>
        <v>Port Charlotte</v>
      </c>
      <c r="C84" s="1041" t="str">
        <f>IF('Completed Projects Pending PW'!A24="","",'Completed Projects Pending PW'!D24)</f>
        <v>GN Systems</v>
      </c>
      <c r="D84" s="1041" t="str">
        <f>IF('Completed Projects Pending PW'!A24="","",'Completed Projects Pending PW'!F24)</f>
        <v>Joshua</v>
      </c>
      <c r="E84" s="1042">
        <f>IF('Completed Projects Pending PW'!A24="","",'Completed Projects Pending PW'!H24)</f>
        <v>0</v>
      </c>
      <c r="F84" s="1042">
        <f>IF('Completed Projects Pending PW'!A24="","",'Completed Projects Pending PW'!V24)</f>
        <v>1925</v>
      </c>
      <c r="G84" s="1042">
        <f>IF('Completed Projects Pending PW'!A24="","",'Completed Projects Pending PW'!W24)</f>
        <v>1871</v>
      </c>
      <c r="H84" s="1047">
        <f>IF('Completed Projects Pending PW'!A24="","",'Completed Projects Pending PW'!N24)</f>
        <v>24122.75</v>
      </c>
    </row>
    <row r="85" spans="1:8">
      <c r="A85" s="1044" t="str">
        <f>IF('Completed Projects Pending PW'!A25="","",'Completed Projects Pending PW'!A25)</f>
        <v>FB-HSF381</v>
      </c>
      <c r="B85" s="1041" t="str">
        <f>IF('Completed Projects Pending PW'!A25="","",'Completed Projects Pending PW'!B25)</f>
        <v>Port Charlotte</v>
      </c>
      <c r="C85" s="1041" t="str">
        <f>IF('Completed Projects Pending PW'!A25="","",'Completed Projects Pending PW'!D25)</f>
        <v>GN Systems</v>
      </c>
      <c r="D85" s="1041" t="str">
        <f>IF('Completed Projects Pending PW'!A25="","",'Completed Projects Pending PW'!F25)</f>
        <v>Joshua</v>
      </c>
      <c r="E85" s="1042">
        <f>IF('Completed Projects Pending PW'!A25="","",'Completed Projects Pending PW'!H25)</f>
        <v>0</v>
      </c>
      <c r="F85" s="1042">
        <f>IF('Completed Projects Pending PW'!A25="","",'Completed Projects Pending PW'!V25)</f>
        <v>2136</v>
      </c>
      <c r="G85" s="1042">
        <f>IF('Completed Projects Pending PW'!A25="","",'Completed Projects Pending PW'!W25)</f>
        <v>2157</v>
      </c>
      <c r="H85" s="1047">
        <f>IF('Completed Projects Pending PW'!A25="","",'Completed Projects Pending PW'!N25)</f>
        <v>26639.1</v>
      </c>
    </row>
    <row r="86" spans="1:8">
      <c r="A86" s="1044" t="str">
        <f>IF('Completed Projects Pending PW'!A26="","",'Completed Projects Pending PW'!A26)</f>
        <v>FB-HSF383</v>
      </c>
      <c r="B86" s="1041" t="str">
        <f>IF('Completed Projects Pending PW'!A26="","",'Completed Projects Pending PW'!B26)</f>
        <v>Port Charlotte</v>
      </c>
      <c r="C86" s="1041" t="str">
        <f>IF('Completed Projects Pending PW'!A26="","",'Completed Projects Pending PW'!D26)</f>
        <v>GN Systems</v>
      </c>
      <c r="D86" s="1041" t="str">
        <f>IF('Completed Projects Pending PW'!A26="","",'Completed Projects Pending PW'!F26)</f>
        <v>Joshua</v>
      </c>
      <c r="E86" s="1042">
        <f>IF('Completed Projects Pending PW'!A26="","",'Completed Projects Pending PW'!H26)</f>
        <v>0</v>
      </c>
      <c r="F86" s="1042">
        <f>IF('Completed Projects Pending PW'!A26="","",'Completed Projects Pending PW'!V26)</f>
        <v>105</v>
      </c>
      <c r="G86" s="1042">
        <f>IF('Completed Projects Pending PW'!A26="","",'Completed Projects Pending PW'!W26)</f>
        <v>102</v>
      </c>
      <c r="H86" s="1047">
        <f>IF('Completed Projects Pending PW'!A26="","",'Completed Projects Pending PW'!N26)</f>
        <v>1698.25</v>
      </c>
    </row>
    <row r="87" spans="1:8">
      <c r="A87" s="1044" t="str">
        <f>IF('Completed Projects Pending PW'!A27="","",'Completed Projects Pending PW'!A27)</f>
        <v>FB-HSF384</v>
      </c>
      <c r="B87" s="1041" t="str">
        <f>IF('Completed Projects Pending PW'!A27="","",'Completed Projects Pending PW'!B27)</f>
        <v>Port Charlotte</v>
      </c>
      <c r="C87" s="1041" t="str">
        <f>IF('Completed Projects Pending PW'!A27="","",'Completed Projects Pending PW'!D27)</f>
        <v>GN Systems</v>
      </c>
      <c r="D87" s="1041" t="str">
        <f>IF('Completed Projects Pending PW'!A27="","",'Completed Projects Pending PW'!F27)</f>
        <v>Joshua</v>
      </c>
      <c r="E87" s="1042">
        <f>IF('Completed Projects Pending PW'!A27="","",'Completed Projects Pending PW'!H27)</f>
        <v>0</v>
      </c>
      <c r="F87" s="1042">
        <f>IF('Completed Projects Pending PW'!A27="","",'Completed Projects Pending PW'!V27)</f>
        <v>406</v>
      </c>
      <c r="G87" s="1042">
        <f>IF('Completed Projects Pending PW'!A27="","",'Completed Projects Pending PW'!W27)</f>
        <v>417</v>
      </c>
      <c r="H87" s="1047">
        <f>IF('Completed Projects Pending PW'!A27="","",'Completed Projects Pending PW'!N27)</f>
        <v>5779.1</v>
      </c>
    </row>
    <row r="88" spans="1:8">
      <c r="A88" s="1044" t="str">
        <f>IF('Completed Projects Pending PW'!A28="","",'Completed Projects Pending PW'!A28)</f>
        <v>FB-HSF475</v>
      </c>
      <c r="B88" s="1041" t="str">
        <f>IF('Completed Projects Pending PW'!A28="","",'Completed Projects Pending PW'!B28)</f>
        <v>Port Charlotte</v>
      </c>
      <c r="C88" s="1041" t="str">
        <f>IF('Completed Projects Pending PW'!A28="","",'Completed Projects Pending PW'!D28)</f>
        <v>Lightspeed In-House</v>
      </c>
      <c r="D88" s="1041" t="str">
        <f>IF('Completed Projects Pending PW'!A28="","",'Completed Projects Pending PW'!F28)</f>
        <v>Joshua</v>
      </c>
      <c r="E88" s="1042">
        <f>IF('Completed Projects Pending PW'!A28="","",'Completed Projects Pending PW'!H28)</f>
        <v>0</v>
      </c>
      <c r="F88" s="1042">
        <f>IF('Completed Projects Pending PW'!A28="","",'Completed Projects Pending PW'!V28)</f>
        <v>742</v>
      </c>
      <c r="G88" s="1042">
        <f>IF('Completed Projects Pending PW'!A28="","",'Completed Projects Pending PW'!W28)</f>
        <v>752</v>
      </c>
      <c r="H88" s="1047">
        <f>IF('Completed Projects Pending PW'!A28="","",'Completed Projects Pending PW'!N28)</f>
        <v>9496.2000000000007</v>
      </c>
    </row>
    <row r="89" spans="1:8">
      <c r="A89" s="1044" t="str">
        <f>IF('Completed Projects Pending PW'!A29="","",'Completed Projects Pending PW'!A29)</f>
        <v>FB-HSF476</v>
      </c>
      <c r="B89" s="1041" t="str">
        <f>IF('Completed Projects Pending PW'!A29="","",'Completed Projects Pending PW'!B29)</f>
        <v>Port Charlotte</v>
      </c>
      <c r="C89" s="1041" t="str">
        <f>IF('Completed Projects Pending PW'!A29="","",'Completed Projects Pending PW'!D29)</f>
        <v>Lightspeed In-House</v>
      </c>
      <c r="D89" s="1041" t="str">
        <f>IF('Completed Projects Pending PW'!A29="","",'Completed Projects Pending PW'!F29)</f>
        <v>Joshua</v>
      </c>
      <c r="E89" s="1042">
        <f>IF('Completed Projects Pending PW'!A29="","",'Completed Projects Pending PW'!H29)</f>
        <v>0</v>
      </c>
      <c r="F89" s="1042">
        <f>IF('Completed Projects Pending PW'!A29="","",'Completed Projects Pending PW'!V29)</f>
        <v>1329</v>
      </c>
      <c r="G89" s="1042">
        <f>IF('Completed Projects Pending PW'!A29="","",'Completed Projects Pending PW'!W29)</f>
        <v>1349</v>
      </c>
      <c r="H89" s="1047">
        <f>IF('Completed Projects Pending PW'!A29="","",'Completed Projects Pending PW'!N29)</f>
        <v>16760.150000000001</v>
      </c>
    </row>
    <row r="90" spans="1:8">
      <c r="A90" s="1044" t="str">
        <f>IF('Completed Projects Pending PW'!A30="","",'Completed Projects Pending PW'!A30)</f>
        <v>FB-HSF477</v>
      </c>
      <c r="B90" s="1041" t="str">
        <f>IF('Completed Projects Pending PW'!A30="","",'Completed Projects Pending PW'!B30)</f>
        <v>Port Charlotte</v>
      </c>
      <c r="C90" s="1041" t="str">
        <f>IF('Completed Projects Pending PW'!A30="","",'Completed Projects Pending PW'!D30)</f>
        <v>Lightspeed In-House</v>
      </c>
      <c r="D90" s="1041" t="str">
        <f>IF('Completed Projects Pending PW'!A30="","",'Completed Projects Pending PW'!F30)</f>
        <v>Joshua</v>
      </c>
      <c r="E90" s="1042">
        <f>IF('Completed Projects Pending PW'!A30="","",'Completed Projects Pending PW'!H30)</f>
        <v>0</v>
      </c>
      <c r="F90" s="1042">
        <f>IF('Completed Projects Pending PW'!A30="","",'Completed Projects Pending PW'!V30)</f>
        <v>1132</v>
      </c>
      <c r="G90" s="1042">
        <f>IF('Completed Projects Pending PW'!A30="","",'Completed Projects Pending PW'!W30)</f>
        <v>1186</v>
      </c>
      <c r="H90" s="1047">
        <f>IF('Completed Projects Pending PW'!A30="","",'Completed Projects Pending PW'!N30)</f>
        <v>14178.2</v>
      </c>
    </row>
    <row r="91" spans="1:8">
      <c r="A91" s="1044" t="str">
        <f>IF('Completed Projects Pending PW'!A31="","",'Completed Projects Pending PW'!A31)</f>
        <v>FB-HNP104</v>
      </c>
      <c r="B91" s="1041" t="str">
        <f>IF('Completed Projects Pending PW'!A31="","",'Completed Projects Pending PW'!B31)</f>
        <v>St Petersburg</v>
      </c>
      <c r="C91" s="1041" t="str">
        <f>IF('Completed Projects Pending PW'!A31="","",'Completed Projects Pending PW'!D31)</f>
        <v>Kattle One/LSCG</v>
      </c>
      <c r="D91" s="1041" t="str">
        <f>IF('Completed Projects Pending PW'!A31="","",'Completed Projects Pending PW'!F31)</f>
        <v>Johnnie</v>
      </c>
      <c r="E91" s="1042">
        <f>IF('Completed Projects Pending PW'!A31="","",'Completed Projects Pending PW'!H31)</f>
        <v>0</v>
      </c>
      <c r="F91" s="1042">
        <f>IF('Completed Projects Pending PW'!A31="","",'Completed Projects Pending PW'!V31)</f>
        <v>1831</v>
      </c>
      <c r="G91" s="1042">
        <f>IF('Completed Projects Pending PW'!A31="","",'Completed Projects Pending PW'!W31)</f>
        <v>1904</v>
      </c>
      <c r="H91" s="1047">
        <f>IF('Completed Projects Pending PW'!A31="","",'Completed Projects Pending PW'!N31)</f>
        <v>29634.15</v>
      </c>
    </row>
    <row r="92" spans="1:8">
      <c r="A92" s="1044" t="str">
        <f>IF('Completed Projects Pending PW'!A32="","",'Completed Projects Pending PW'!A32)</f>
        <v>FB-HNP111</v>
      </c>
      <c r="B92" s="1041" t="str">
        <f>IF('Completed Projects Pending PW'!A32="","",'Completed Projects Pending PW'!B32)</f>
        <v>St Petersburg</v>
      </c>
      <c r="C92" s="1041" t="str">
        <f>IF('Completed Projects Pending PW'!A32="","",'Completed Projects Pending PW'!D32)</f>
        <v>Lightspeed In-House</v>
      </c>
      <c r="D92" s="1041" t="str">
        <f>IF('Completed Projects Pending PW'!A32="","",'Completed Projects Pending PW'!F32)</f>
        <v>Johnnie</v>
      </c>
      <c r="E92" s="1042">
        <f>IF('Completed Projects Pending PW'!A32="","",'Completed Projects Pending PW'!H32)</f>
        <v>0</v>
      </c>
      <c r="F92" s="1042">
        <f>IF('Completed Projects Pending PW'!A32="","",'Completed Projects Pending PW'!V32)</f>
        <v>1157</v>
      </c>
      <c r="G92" s="1042">
        <f>IF('Completed Projects Pending PW'!A32="","",'Completed Projects Pending PW'!W32)</f>
        <v>1321</v>
      </c>
      <c r="H92" s="1047">
        <f>IF('Completed Projects Pending PW'!A32="","",'Completed Projects Pending PW'!N32)</f>
        <v>17203.45</v>
      </c>
    </row>
    <row r="93" spans="1:8">
      <c r="A93" s="1044" t="str">
        <f>IF('Completed Projects Pending PW'!A33="","",'Completed Projects Pending PW'!A33)</f>
        <v>FB-HNP133</v>
      </c>
      <c r="B93" s="1041" t="str">
        <f>IF('Completed Projects Pending PW'!A33="","",'Completed Projects Pending PW'!B33)</f>
        <v>St Petersburg</v>
      </c>
      <c r="C93" s="1041" t="str">
        <f>IF('Completed Projects Pending PW'!A33="","",'Completed Projects Pending PW'!D33)</f>
        <v>Lightspeed In-House</v>
      </c>
      <c r="D93" s="1041" t="str">
        <f>IF('Completed Projects Pending PW'!A33="","",'Completed Projects Pending PW'!F33)</f>
        <v>Johnnie</v>
      </c>
      <c r="E93" s="1042">
        <f>IF('Completed Projects Pending PW'!A33="","",'Completed Projects Pending PW'!H33)</f>
        <v>0</v>
      </c>
      <c r="F93" s="1042">
        <f>IF('Completed Projects Pending PW'!A33="","",'Completed Projects Pending PW'!V33)</f>
        <v>1697</v>
      </c>
      <c r="G93" s="1042">
        <f>IF('Completed Projects Pending PW'!A33="","",'Completed Projects Pending PW'!W33)</f>
        <v>1815</v>
      </c>
      <c r="H93" s="1047">
        <f>IF('Completed Projects Pending PW'!A33="","",'Completed Projects Pending PW'!N33)</f>
        <v>23800.25</v>
      </c>
    </row>
    <row r="94" spans="1:8">
      <c r="A94" s="1044" t="str">
        <f>IF('Completed Projects Pending PW'!A34="","",'Completed Projects Pending PW'!A34)</f>
        <v>FB-HNP138</v>
      </c>
      <c r="B94" s="1041" t="str">
        <f>IF('Completed Projects Pending PW'!A34="","",'Completed Projects Pending PW'!B34)</f>
        <v>St Petersburg</v>
      </c>
      <c r="C94" s="1041" t="str">
        <f>IF('Completed Projects Pending PW'!A34="","",'Completed Projects Pending PW'!D34)</f>
        <v>Lightspeed In-House</v>
      </c>
      <c r="D94" s="1041" t="str">
        <f>IF('Completed Projects Pending PW'!A34="","",'Completed Projects Pending PW'!F34)</f>
        <v>Johnnie</v>
      </c>
      <c r="E94" s="1042">
        <f>IF('Completed Projects Pending PW'!A34="","",'Completed Projects Pending PW'!H34)</f>
        <v>0</v>
      </c>
      <c r="F94" s="1042">
        <f>IF('Completed Projects Pending PW'!A34="","",'Completed Projects Pending PW'!V34)</f>
        <v>1534</v>
      </c>
      <c r="G94" s="1042">
        <f>IF('Completed Projects Pending PW'!A34="","",'Completed Projects Pending PW'!W34)</f>
        <v>1571</v>
      </c>
      <c r="H94" s="1047">
        <f>IF('Completed Projects Pending PW'!A34="","",'Completed Projects Pending PW'!N34)</f>
        <v>19745.25</v>
      </c>
    </row>
    <row r="95" spans="1:8">
      <c r="A95" s="1044" t="str">
        <f>IF('Completed Projects Pending PW'!A35="","",'Completed Projects Pending PW'!A35)</f>
        <v>FB-HNP144</v>
      </c>
      <c r="B95" s="1041" t="str">
        <f>IF('Completed Projects Pending PW'!A35="","",'Completed Projects Pending PW'!B35)</f>
        <v>St Petersburg</v>
      </c>
      <c r="C95" s="1041" t="str">
        <f>IF('Completed Projects Pending PW'!A35="","",'Completed Projects Pending PW'!D35)</f>
        <v>Kattle One/LSCG</v>
      </c>
      <c r="D95" s="1041" t="str">
        <f>IF('Completed Projects Pending PW'!A35="","",'Completed Projects Pending PW'!F35)</f>
        <v>Johnnie</v>
      </c>
      <c r="E95" s="1042">
        <f>IF('Completed Projects Pending PW'!A35="","",'Completed Projects Pending PW'!H35)</f>
        <v>0</v>
      </c>
      <c r="F95" s="1042">
        <f>IF('Completed Projects Pending PW'!A35="","",'Completed Projects Pending PW'!V35)</f>
        <v>2003</v>
      </c>
      <c r="G95" s="1042">
        <f>IF('Completed Projects Pending PW'!A35="","",'Completed Projects Pending PW'!W35)</f>
        <v>225</v>
      </c>
      <c r="H95" s="1047">
        <f>IF('Completed Projects Pending PW'!A35="","",'Completed Projects Pending PW'!N35)</f>
        <v>31186.25</v>
      </c>
    </row>
    <row r="96" spans="1:8">
      <c r="A96" s="1044" t="str">
        <f>IF('Completed Projects Pending PW'!A36="","",'Completed Projects Pending PW'!A36)</f>
        <v>Vantage Point Condominiums</v>
      </c>
      <c r="B96" s="1041" t="str">
        <f>IF('Completed Projects Pending PW'!A36="","",'Completed Projects Pending PW'!B36)</f>
        <v>St Petersburg</v>
      </c>
      <c r="C96" s="1041" t="str">
        <f>IF('Completed Projects Pending PW'!A36="","",'Completed Projects Pending PW'!D36)</f>
        <v>APT Communications/Kattleone</v>
      </c>
      <c r="D96" s="1041" t="str">
        <f>IF('Completed Projects Pending PW'!A36="","",'Completed Projects Pending PW'!F36)</f>
        <v>Johnnie</v>
      </c>
      <c r="E96" s="1042">
        <f>IF('Completed Projects Pending PW'!A36="","",'Completed Projects Pending PW'!H36)</f>
        <v>380</v>
      </c>
      <c r="F96" s="1042">
        <f>IF('Completed Projects Pending PW'!A36="","",'Completed Projects Pending PW'!V36)</f>
        <v>9181</v>
      </c>
      <c r="G96" s="1042">
        <f>IF('Completed Projects Pending PW'!A36="","",'Completed Projects Pending PW'!W36)</f>
        <v>9179</v>
      </c>
      <c r="H96" s="1047">
        <f>IF('Completed Projects Pending PW'!A36="","",'Completed Projects Pending PW'!N36)</f>
        <v>117414</v>
      </c>
    </row>
    <row r="97" spans="1:8">
      <c r="A97" s="1044" t="str">
        <f>IF('Completed Projects Pending PW'!A37="","",'Completed Projects Pending PW'!A37)</f>
        <v/>
      </c>
      <c r="B97" s="1041" t="str">
        <f>IF('Completed Projects Pending PW'!A37="","",'Completed Projects Pending PW'!B37)</f>
        <v/>
      </c>
      <c r="C97" s="1041" t="str">
        <f>IF('Completed Projects Pending PW'!A37="","",'Completed Projects Pending PW'!D37)</f>
        <v/>
      </c>
      <c r="D97" s="1041" t="str">
        <f>IF('Completed Projects Pending PW'!A37="","",'Completed Projects Pending PW'!F37)</f>
        <v/>
      </c>
      <c r="E97" s="1042" t="str">
        <f>IF('Completed Projects Pending PW'!A37="","",'Completed Projects Pending PW'!H37)</f>
        <v/>
      </c>
      <c r="F97" s="1042" t="str">
        <f>IF('Completed Projects Pending PW'!A37="","",'Completed Projects Pending PW'!V37)</f>
        <v/>
      </c>
      <c r="G97" s="1042" t="str">
        <f>IF('Completed Projects Pending PW'!A37="","",'Completed Projects Pending PW'!W37)</f>
        <v/>
      </c>
      <c r="H97" s="1047" t="str">
        <f>IF('Completed Projects Pending PW'!A37="","",'Completed Projects Pending PW'!N37)</f>
        <v/>
      </c>
    </row>
    <row r="98" spans="1:8">
      <c r="A98" s="1044" t="str">
        <f>IF('Completed Projects Pending PW'!A38="","",'Completed Projects Pending PW'!A38)</f>
        <v/>
      </c>
      <c r="B98" s="1041" t="str">
        <f>IF('Completed Projects Pending PW'!A38="","",'Completed Projects Pending PW'!B38)</f>
        <v/>
      </c>
      <c r="C98" s="1041" t="str">
        <f>IF('Completed Projects Pending PW'!A38="","",'Completed Projects Pending PW'!D38)</f>
        <v/>
      </c>
      <c r="D98" s="1041" t="str">
        <f>IF('Completed Projects Pending PW'!A38="","",'Completed Projects Pending PW'!F38)</f>
        <v/>
      </c>
      <c r="E98" s="1042" t="str">
        <f>IF('Completed Projects Pending PW'!A38="","",'Completed Projects Pending PW'!H38)</f>
        <v/>
      </c>
      <c r="F98" s="1042" t="str">
        <f>IF('Completed Projects Pending PW'!A38="","",'Completed Projects Pending PW'!V38)</f>
        <v/>
      </c>
      <c r="G98" s="1042" t="str">
        <f>IF('Completed Projects Pending PW'!A38="","",'Completed Projects Pending PW'!W38)</f>
        <v/>
      </c>
      <c r="H98" s="1047" t="str">
        <f>IF('Completed Projects Pending PW'!A38="","",'Completed Projects Pending PW'!N38)</f>
        <v/>
      </c>
    </row>
    <row r="99" spans="1:8">
      <c r="A99" s="1044" t="str">
        <f>IF('Completed Projects Pending PW'!A39="","",'Completed Projects Pending PW'!A39)</f>
        <v/>
      </c>
      <c r="B99" s="1041" t="str">
        <f>IF('Completed Projects Pending PW'!A39="","",'Completed Projects Pending PW'!B39)</f>
        <v/>
      </c>
      <c r="C99" s="1041" t="str">
        <f>IF('Completed Projects Pending PW'!A39="","",'Completed Projects Pending PW'!D39)</f>
        <v/>
      </c>
      <c r="D99" s="1041" t="str">
        <f>IF('Completed Projects Pending PW'!A39="","",'Completed Projects Pending PW'!F39)</f>
        <v/>
      </c>
      <c r="E99" s="1042" t="str">
        <f>IF('Completed Projects Pending PW'!A39="","",'Completed Projects Pending PW'!H39)</f>
        <v/>
      </c>
      <c r="F99" s="1042" t="str">
        <f>IF('Completed Projects Pending PW'!A39="","",'Completed Projects Pending PW'!V39)</f>
        <v/>
      </c>
      <c r="G99" s="1042" t="str">
        <f>IF('Completed Projects Pending PW'!A39="","",'Completed Projects Pending PW'!W39)</f>
        <v/>
      </c>
      <c r="H99" s="1047" t="str">
        <f>IF('Completed Projects Pending PW'!A39="","",'Completed Projects Pending PW'!N39)</f>
        <v/>
      </c>
    </row>
    <row r="100" spans="1:8">
      <c r="A100" s="1044" t="str">
        <f>IF('Completed Projects Pending PW'!A40="","",'Completed Projects Pending PW'!A40)</f>
        <v/>
      </c>
      <c r="B100" s="1041" t="str">
        <f>IF('Completed Projects Pending PW'!A40="","",'Completed Projects Pending PW'!B40)</f>
        <v/>
      </c>
      <c r="C100" s="1041" t="str">
        <f>IF('Completed Projects Pending PW'!A40="","",'Completed Projects Pending PW'!D40)</f>
        <v/>
      </c>
      <c r="D100" s="1041" t="str">
        <f>IF('Completed Projects Pending PW'!A40="","",'Completed Projects Pending PW'!F40)</f>
        <v/>
      </c>
      <c r="E100" s="1042" t="str">
        <f>IF('Completed Projects Pending PW'!A40="","",'Completed Projects Pending PW'!H40)</f>
        <v/>
      </c>
      <c r="F100" s="1042" t="str">
        <f>IF('Completed Projects Pending PW'!A40="","",'Completed Projects Pending PW'!V40)</f>
        <v/>
      </c>
      <c r="G100" s="1042" t="str">
        <f>IF('Completed Projects Pending PW'!A40="","",'Completed Projects Pending PW'!W40)</f>
        <v/>
      </c>
      <c r="H100" s="1047" t="str">
        <f>IF('Completed Projects Pending PW'!A40="","",'Completed Projects Pending PW'!N40)</f>
        <v/>
      </c>
    </row>
    <row r="101" spans="1:8">
      <c r="A101" s="1044" t="str">
        <f>IF('Completed Projects Pending PW'!A41="","",'Completed Projects Pending PW'!A41)</f>
        <v/>
      </c>
      <c r="B101" s="1041" t="str">
        <f>IF('Completed Projects Pending PW'!A41="","",'Completed Projects Pending PW'!B41)</f>
        <v/>
      </c>
      <c r="C101" s="1041" t="str">
        <f>IF('Completed Projects Pending PW'!A41="","",'Completed Projects Pending PW'!D41)</f>
        <v/>
      </c>
      <c r="D101" s="1041" t="str">
        <f>IF('Completed Projects Pending PW'!A41="","",'Completed Projects Pending PW'!F41)</f>
        <v/>
      </c>
      <c r="E101" s="1042" t="str">
        <f>IF('Completed Projects Pending PW'!A41="","",'Completed Projects Pending PW'!H41)</f>
        <v/>
      </c>
      <c r="F101" s="1042" t="str">
        <f>IF('Completed Projects Pending PW'!A41="","",'Completed Projects Pending PW'!V41)</f>
        <v/>
      </c>
      <c r="G101" s="1042" t="str">
        <f>IF('Completed Projects Pending PW'!A41="","",'Completed Projects Pending PW'!W41)</f>
        <v/>
      </c>
      <c r="H101" s="1047" t="str">
        <f>IF('Completed Projects Pending PW'!A41="","",'Completed Projects Pending PW'!N41)</f>
        <v/>
      </c>
    </row>
    <row r="102" spans="1:8">
      <c r="A102" s="1044" t="str">
        <f>IF('Completed Projects Pending PW'!A42="","",'Completed Projects Pending PW'!A42)</f>
        <v/>
      </c>
      <c r="B102" s="1041" t="str">
        <f>IF('Completed Projects Pending PW'!A42="","",'Completed Projects Pending PW'!B42)</f>
        <v/>
      </c>
      <c r="C102" s="1041" t="str">
        <f>IF('Completed Projects Pending PW'!A42="","",'Completed Projects Pending PW'!D42)</f>
        <v/>
      </c>
      <c r="D102" s="1041" t="str">
        <f>IF('Completed Projects Pending PW'!A42="","",'Completed Projects Pending PW'!F42)</f>
        <v/>
      </c>
      <c r="E102" s="1042" t="str">
        <f>IF('Completed Projects Pending PW'!A42="","",'Completed Projects Pending PW'!H42)</f>
        <v/>
      </c>
      <c r="F102" s="1042" t="str">
        <f>IF('Completed Projects Pending PW'!A42="","",'Completed Projects Pending PW'!V42)</f>
        <v/>
      </c>
      <c r="G102" s="1042" t="str">
        <f>IF('Completed Projects Pending PW'!A42="","",'Completed Projects Pending PW'!W42)</f>
        <v/>
      </c>
      <c r="H102" s="1047" t="str">
        <f>IF('Completed Projects Pending PW'!A42="","",'Completed Projects Pending PW'!N42)</f>
        <v/>
      </c>
    </row>
    <row r="103" spans="1:8">
      <c r="A103" s="1048" t="s">
        <v>39</v>
      </c>
      <c r="B103" s="1049"/>
      <c r="C103" s="1049"/>
      <c r="D103" s="1049"/>
      <c r="E103" s="1050">
        <f>SUM(E62:E102)</f>
        <v>1167</v>
      </c>
      <c r="F103" s="1050">
        <f>SUM(F62:F102)</f>
        <v>122026</v>
      </c>
      <c r="G103" s="1050">
        <f>SUM(G62:G102)</f>
        <v>120974</v>
      </c>
      <c r="H103" s="1059">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479</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B12" activePane="topRight" state="frozen"/>
      <selection pane="topRight" activeCell="A19" sqref="A1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9" t="s">
        <v>525</v>
      </c>
      <c r="B1" s="1070" t="s">
        <v>90</v>
      </c>
      <c r="C1" s="1070" t="s">
        <v>91</v>
      </c>
      <c r="D1" s="1070" t="s">
        <v>444</v>
      </c>
      <c r="E1" s="1070" t="s">
        <v>526</v>
      </c>
      <c r="F1" s="1070" t="s">
        <v>527</v>
      </c>
      <c r="G1" s="1070" t="s">
        <v>92</v>
      </c>
      <c r="H1" s="1070" t="s">
        <v>68</v>
      </c>
      <c r="I1" s="1070" t="s">
        <v>93</v>
      </c>
      <c r="J1" s="1070" t="s">
        <v>26</v>
      </c>
      <c r="K1" s="1070" t="s">
        <v>528</v>
      </c>
      <c r="L1" s="1070" t="s">
        <v>96</v>
      </c>
      <c r="M1" s="1070" t="s">
        <v>95</v>
      </c>
      <c r="N1" s="1071" t="s">
        <v>529</v>
      </c>
      <c r="O1" s="1070" t="s">
        <v>94</v>
      </c>
      <c r="P1" s="1072" t="s">
        <v>97</v>
      </c>
      <c r="Q1" s="1073" t="s">
        <v>98</v>
      </c>
      <c r="R1" s="1073" t="s">
        <v>530</v>
      </c>
      <c r="S1" s="1073" t="s">
        <v>531</v>
      </c>
      <c r="T1" s="1073" t="s">
        <v>532</v>
      </c>
      <c r="U1" s="1073" t="s">
        <v>533</v>
      </c>
      <c r="V1" s="1073" t="s">
        <v>69</v>
      </c>
      <c r="W1" s="1073" t="s">
        <v>534</v>
      </c>
      <c r="X1" s="1073" t="s">
        <v>535</v>
      </c>
      <c r="Y1" s="1073" t="s">
        <v>494</v>
      </c>
      <c r="Z1" s="1073" t="s">
        <v>536</v>
      </c>
      <c r="AA1" s="1074" t="s">
        <v>537</v>
      </c>
      <c r="AB1" s="1073" t="s">
        <v>496</v>
      </c>
      <c r="AC1" s="1073" t="s">
        <v>538</v>
      </c>
      <c r="AD1" s="1075" t="s">
        <v>539</v>
      </c>
    </row>
    <row r="2" spans="1:116" s="709" customFormat="1" ht="24.75" customHeight="1">
      <c r="A2" s="689" t="s">
        <v>540</v>
      </c>
      <c r="B2" s="359" t="s">
        <v>28</v>
      </c>
      <c r="C2" s="690">
        <v>46080</v>
      </c>
      <c r="D2" s="366" t="s">
        <v>464</v>
      </c>
      <c r="E2" s="701">
        <v>46018</v>
      </c>
      <c r="F2" s="366" t="s">
        <v>59</v>
      </c>
      <c r="G2" s="702" t="s">
        <v>541</v>
      </c>
      <c r="H2" s="703">
        <v>89</v>
      </c>
      <c r="I2" s="1076"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7">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6"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7">
        <v>0</v>
      </c>
      <c r="AD3" s="718" t="s">
        <v>546</v>
      </c>
      <c r="AE3" s="722"/>
    </row>
    <row r="4" spans="1:116" s="723" customFormat="1" ht="24.75" customHeight="1">
      <c r="A4" s="724" t="s">
        <v>547</v>
      </c>
      <c r="B4" s="359" t="s">
        <v>28</v>
      </c>
      <c r="C4" s="690">
        <v>46188</v>
      </c>
      <c r="D4" s="690"/>
      <c r="E4" s="701"/>
      <c r="F4" s="702"/>
      <c r="G4" s="702"/>
      <c r="H4" s="703">
        <v>156</v>
      </c>
      <c r="I4" s="1076"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7">
        <v>0</v>
      </c>
      <c r="AD4" s="718" t="s">
        <v>549</v>
      </c>
      <c r="AE4" s="722"/>
    </row>
    <row r="5" spans="1:116" s="723" customFormat="1" ht="24.75" customHeight="1">
      <c r="A5" s="724" t="s">
        <v>550</v>
      </c>
      <c r="B5" s="359" t="s">
        <v>28</v>
      </c>
      <c r="C5" s="701">
        <v>46096</v>
      </c>
      <c r="D5" s="690"/>
      <c r="E5" s="701"/>
      <c r="F5" s="702"/>
      <c r="G5" s="702"/>
      <c r="H5" s="703">
        <v>18</v>
      </c>
      <c r="I5" s="1076"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7">
        <v>0</v>
      </c>
      <c r="AD5" s="718" t="s">
        <v>551</v>
      </c>
      <c r="AE5" s="722"/>
    </row>
    <row r="6" spans="1:116" s="723" customFormat="1" ht="24.75" customHeight="1">
      <c r="A6" s="689"/>
      <c r="B6" s="359"/>
      <c r="C6" s="690"/>
      <c r="D6" s="690"/>
      <c r="E6" s="701"/>
      <c r="F6" s="702"/>
      <c r="G6" s="702"/>
      <c r="H6" s="703"/>
      <c r="I6" s="1076"/>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6"/>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9" t="s">
        <v>552</v>
      </c>
      <c r="B8" s="1070" t="s">
        <v>90</v>
      </c>
      <c r="C8" s="1070" t="s">
        <v>91</v>
      </c>
      <c r="D8" s="1070" t="s">
        <v>444</v>
      </c>
      <c r="E8" s="1070" t="s">
        <v>526</v>
      </c>
      <c r="F8" s="1070" t="s">
        <v>527</v>
      </c>
      <c r="G8" s="1070" t="s">
        <v>92</v>
      </c>
      <c r="H8" s="1070" t="s">
        <v>68</v>
      </c>
      <c r="I8" s="1070" t="s">
        <v>93</v>
      </c>
      <c r="J8" s="1070" t="s">
        <v>26</v>
      </c>
      <c r="K8" s="1070" t="s">
        <v>528</v>
      </c>
      <c r="L8" s="1070" t="s">
        <v>96</v>
      </c>
      <c r="M8" s="1070" t="s">
        <v>95</v>
      </c>
      <c r="N8" s="1071" t="s">
        <v>529</v>
      </c>
      <c r="O8" s="1070" t="s">
        <v>94</v>
      </c>
      <c r="P8" s="1072" t="s">
        <v>97</v>
      </c>
      <c r="Q8" s="1073" t="s">
        <v>98</v>
      </c>
      <c r="R8" s="1073" t="s">
        <v>530</v>
      </c>
      <c r="S8" s="1073" t="s">
        <v>531</v>
      </c>
      <c r="T8" s="1073" t="s">
        <v>532</v>
      </c>
      <c r="U8" s="1073" t="s">
        <v>533</v>
      </c>
      <c r="V8" s="1073" t="s">
        <v>69</v>
      </c>
      <c r="W8" s="1073" t="s">
        <v>534</v>
      </c>
      <c r="X8" s="1073" t="s">
        <v>535</v>
      </c>
      <c r="Y8" s="1073" t="s">
        <v>494</v>
      </c>
      <c r="Z8" s="1073" t="s">
        <v>536</v>
      </c>
      <c r="AA8" s="1074" t="s">
        <v>537</v>
      </c>
      <c r="AB8" s="1073" t="s">
        <v>496</v>
      </c>
      <c r="AC8" s="1073" t="s">
        <v>538</v>
      </c>
      <c r="AD8" s="1075" t="s">
        <v>539</v>
      </c>
      <c r="AE8" s="722"/>
    </row>
    <row r="9" spans="1:116" s="723" customFormat="1" ht="24.75" customHeight="1">
      <c r="A9" s="724" t="s">
        <v>517</v>
      </c>
      <c r="B9" s="691" t="s">
        <v>31</v>
      </c>
      <c r="C9" s="749">
        <v>46041</v>
      </c>
      <c r="D9" s="749"/>
      <c r="E9" s="749"/>
      <c r="F9" s="689"/>
      <c r="G9" s="691" t="s">
        <v>553</v>
      </c>
      <c r="H9" s="692">
        <v>43</v>
      </c>
      <c r="I9" s="1076"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7">
        <v>0</v>
      </c>
      <c r="AD9" s="699" t="s">
        <v>554</v>
      </c>
      <c r="AE9" s="722"/>
    </row>
    <row r="10" spans="1:116" ht="24.75" customHeight="1">
      <c r="A10" s="724" t="s">
        <v>555</v>
      </c>
      <c r="B10" s="691" t="s">
        <v>31</v>
      </c>
      <c r="C10" s="1063">
        <v>46006</v>
      </c>
      <c r="D10" s="1063" t="s">
        <v>56</v>
      </c>
      <c r="E10" s="1063">
        <v>45936</v>
      </c>
      <c r="F10" s="691" t="s">
        <v>57</v>
      </c>
      <c r="G10" s="691" t="s">
        <v>556</v>
      </c>
      <c r="H10" s="692">
        <v>0</v>
      </c>
      <c r="I10" s="1076" t="s">
        <v>542</v>
      </c>
      <c r="J10" s="692" t="s">
        <v>30</v>
      </c>
      <c r="K10" s="692" t="s">
        <v>545</v>
      </c>
      <c r="L10" s="690" t="s">
        <v>557</v>
      </c>
      <c r="M10" s="692" t="s">
        <v>110</v>
      </c>
      <c r="N10" s="693">
        <v>54857.5</v>
      </c>
      <c r="O10" s="692" t="s">
        <v>110</v>
      </c>
      <c r="P10" s="694" t="s">
        <v>29</v>
      </c>
      <c r="Q10" s="140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7">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3"/>
      <c r="S11" s="1403"/>
      <c r="T11" s="695"/>
      <c r="U11" s="695"/>
      <c r="V11" s="333">
        <v>3</v>
      </c>
      <c r="W11" s="696"/>
      <c r="X11" s="696">
        <f>SUM(V11-W11)</f>
        <v>3</v>
      </c>
      <c r="Y11" s="365">
        <f t="shared" ref="Y11:Y14" si="4">IFERROR($W11/$V11, 0)</f>
        <v>0</v>
      </c>
      <c r="Z11" s="697"/>
      <c r="AA11" s="698">
        <v>0</v>
      </c>
      <c r="AB11" s="698">
        <v>0</v>
      </c>
      <c r="AC11" s="1077">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5"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7">
        <v>0</v>
      </c>
      <c r="AD14" s="699" t="s">
        <v>570</v>
      </c>
      <c r="AF14" s="732"/>
    </row>
    <row r="15" spans="1:116" ht="24.75" customHeight="1">
      <c r="A15" s="1226" t="s">
        <v>571</v>
      </c>
      <c r="B15" s="1218" t="s">
        <v>31</v>
      </c>
      <c r="C15" s="1218"/>
      <c r="D15" s="1218" t="s">
        <v>56</v>
      </c>
      <c r="E15" s="1219">
        <v>46100</v>
      </c>
      <c r="F15" s="1218" t="s">
        <v>61</v>
      </c>
      <c r="G15" s="1218"/>
      <c r="H15" s="1220">
        <v>36</v>
      </c>
      <c r="I15" s="1221" t="s">
        <v>542</v>
      </c>
      <c r="J15" s="1220" t="s">
        <v>33</v>
      </c>
      <c r="K15" s="1220" t="s">
        <v>548</v>
      </c>
      <c r="L15" s="1219">
        <v>46098</v>
      </c>
      <c r="M15" s="1220" t="s">
        <v>238</v>
      </c>
      <c r="N15" s="1220"/>
      <c r="O15" s="1220" t="s">
        <v>238</v>
      </c>
      <c r="P15" s="1240" t="s">
        <v>35</v>
      </c>
      <c r="Q15" s="1241">
        <v>46097</v>
      </c>
      <c r="R15" s="1222"/>
      <c r="S15" s="1222"/>
      <c r="T15" s="1222"/>
      <c r="U15" s="1242"/>
      <c r="V15" s="1406">
        <v>3625</v>
      </c>
      <c r="W15" s="1407"/>
      <c r="X15" s="1406">
        <v>3625</v>
      </c>
      <c r="Y15" s="1405">
        <v>0</v>
      </c>
      <c r="Z15" s="1243">
        <v>0</v>
      </c>
      <c r="AA15" s="1243">
        <v>0</v>
      </c>
      <c r="AB15" s="1222">
        <v>0</v>
      </c>
      <c r="AC15" s="1244"/>
      <c r="AD15" s="1404" t="s">
        <v>572</v>
      </c>
      <c r="AE15" s="1062"/>
      <c r="AF15" s="1060"/>
      <c r="AG15" s="1061"/>
      <c r="AH15" s="1061"/>
      <c r="AI15" s="1061"/>
      <c r="AJ15" s="1061"/>
      <c r="AK15" s="1061"/>
      <c r="AL15" s="1061"/>
      <c r="AM15" s="1061"/>
      <c r="AN15" s="1061"/>
      <c r="AO15" s="1061"/>
      <c r="AP15" s="1061"/>
      <c r="AQ15" s="1061"/>
      <c r="AR15" s="1061"/>
      <c r="AS15" s="1061"/>
      <c r="AT15" s="1061"/>
      <c r="AU15" s="1061"/>
      <c r="AV15" s="1061"/>
      <c r="AW15" s="1061"/>
      <c r="AX15" s="1061"/>
      <c r="AY15" s="1061"/>
      <c r="AZ15" s="1061"/>
      <c r="BA15" s="1061"/>
      <c r="BB15" s="1061"/>
      <c r="BC15" s="1061"/>
      <c r="BD15" s="1061"/>
      <c r="BE15" s="1061"/>
      <c r="BF15" s="1061"/>
      <c r="BG15" s="1061"/>
      <c r="BH15" s="1061"/>
      <c r="BI15" s="1061"/>
      <c r="BJ15" s="1061"/>
      <c r="BK15" s="1061"/>
      <c r="BL15" s="1061"/>
      <c r="BM15" s="1061"/>
      <c r="BN15" s="1061"/>
      <c r="BO15" s="1061"/>
      <c r="BP15" s="1061"/>
      <c r="BQ15" s="1061"/>
      <c r="BR15" s="1061"/>
      <c r="BS15" s="1061"/>
      <c r="BT15" s="1061"/>
      <c r="BU15" s="1061"/>
      <c r="BV15" s="1061"/>
      <c r="BW15" s="1061"/>
      <c r="BX15" s="1061"/>
      <c r="BY15" s="1061"/>
      <c r="BZ15" s="1061"/>
      <c r="CA15" s="1061"/>
      <c r="CB15" s="1061"/>
      <c r="CC15" s="1061"/>
      <c r="CD15" s="1061"/>
      <c r="CE15" s="1061"/>
      <c r="CF15" s="1061"/>
      <c r="CG15" s="1061"/>
      <c r="CH15" s="1061"/>
      <c r="CI15" s="1061"/>
      <c r="CJ15" s="1061"/>
      <c r="CK15" s="1061"/>
      <c r="CL15" s="1061"/>
      <c r="CM15" s="1061"/>
      <c r="CN15" s="1061"/>
      <c r="CO15" s="1061"/>
      <c r="CP15" s="1061"/>
      <c r="CQ15" s="1061"/>
      <c r="CR15" s="1061"/>
      <c r="CS15" s="1061"/>
      <c r="CT15" s="1061"/>
      <c r="CU15" s="1061"/>
      <c r="CV15" s="1061"/>
      <c r="CW15" s="1061"/>
      <c r="CX15" s="1061"/>
      <c r="CY15" s="1061"/>
      <c r="CZ15" s="1061"/>
      <c r="DA15" s="1061"/>
      <c r="DB15" s="1061"/>
      <c r="DC15" s="1061"/>
      <c r="DD15" s="1061"/>
      <c r="DE15" s="1061"/>
      <c r="DF15" s="1061"/>
      <c r="DG15" s="1061"/>
      <c r="DH15" s="1061"/>
      <c r="DI15" s="1061"/>
      <c r="DJ15" s="1061"/>
      <c r="DK15" s="1061"/>
    </row>
    <row r="16" spans="1:116" ht="24.75" customHeight="1">
      <c r="A16" s="1227"/>
      <c r="B16" s="1227"/>
      <c r="C16" s="1227"/>
      <c r="D16" s="1227"/>
      <c r="E16" s="1228"/>
      <c r="F16" s="1227"/>
      <c r="G16" s="1227"/>
      <c r="H16" s="1229"/>
      <c r="I16" s="1230"/>
      <c r="J16" s="1229"/>
      <c r="K16" s="1229"/>
      <c r="L16" s="1228"/>
      <c r="M16" s="1229"/>
      <c r="N16" s="1229"/>
      <c r="O16" s="1238"/>
      <c r="P16" s="1231"/>
      <c r="Q16" s="1232"/>
      <c r="R16" s="1233"/>
      <c r="S16" s="1233"/>
      <c r="T16" s="1233"/>
      <c r="U16" s="1234"/>
      <c r="V16" s="1233"/>
      <c r="W16" s="1234"/>
      <c r="X16" s="3"/>
      <c r="Y16" s="208"/>
      <c r="Z16" s="1235"/>
      <c r="AA16" s="1235"/>
      <c r="AB16" s="1233"/>
      <c r="AC16" s="1236"/>
      <c r="AD16" s="1061"/>
      <c r="AE16" s="1061"/>
      <c r="AF16" s="1060"/>
      <c r="AG16" s="1061"/>
      <c r="AH16" s="1061"/>
      <c r="AI16" s="1061"/>
      <c r="AJ16" s="1061"/>
      <c r="AK16" s="1061"/>
      <c r="AL16" s="1061"/>
      <c r="AM16" s="1061"/>
      <c r="AN16" s="1061"/>
      <c r="AO16" s="1061"/>
      <c r="AP16" s="1061"/>
      <c r="AQ16" s="1061"/>
      <c r="AR16" s="1061"/>
      <c r="AS16" s="1061"/>
      <c r="AT16" s="1061"/>
      <c r="AU16" s="1061"/>
      <c r="AV16" s="1061"/>
      <c r="AW16" s="1061"/>
      <c r="AX16" s="1061"/>
      <c r="AY16" s="1061"/>
      <c r="AZ16" s="1061"/>
      <c r="BA16" s="1061"/>
      <c r="BB16" s="1061"/>
      <c r="BC16" s="1061"/>
      <c r="BD16" s="1061"/>
      <c r="BE16" s="1061"/>
      <c r="BF16" s="1061"/>
      <c r="BG16" s="1061"/>
      <c r="BH16" s="1061"/>
      <c r="BI16" s="1061"/>
      <c r="BJ16" s="1061"/>
      <c r="BK16" s="1061"/>
      <c r="BL16" s="1061"/>
      <c r="BM16" s="1061"/>
      <c r="BN16" s="1061"/>
      <c r="BO16" s="1061"/>
      <c r="BP16" s="1061"/>
      <c r="BQ16" s="1061"/>
      <c r="BR16" s="1061"/>
      <c r="BS16" s="1061"/>
      <c r="BT16" s="1061"/>
      <c r="BU16" s="1061"/>
      <c r="BV16" s="1061"/>
      <c r="BW16" s="1061"/>
      <c r="BX16" s="1061"/>
      <c r="BY16" s="1061"/>
      <c r="BZ16" s="1061"/>
      <c r="CA16" s="1061"/>
      <c r="CB16" s="1061"/>
      <c r="CC16" s="1061"/>
      <c r="CD16" s="1061"/>
      <c r="CE16" s="1061"/>
      <c r="CF16" s="1061"/>
      <c r="CG16" s="1061"/>
      <c r="CH16" s="1061"/>
      <c r="CI16" s="1061"/>
      <c r="CJ16" s="1061"/>
      <c r="CK16" s="1061"/>
      <c r="CL16" s="1061"/>
      <c r="CM16" s="1061"/>
      <c r="CN16" s="1061"/>
      <c r="CO16" s="1061"/>
      <c r="CP16" s="1061"/>
      <c r="CQ16" s="1061"/>
      <c r="CR16" s="1061"/>
      <c r="CS16" s="1061"/>
      <c r="CT16" s="1061"/>
      <c r="CU16" s="1061"/>
      <c r="CV16" s="1061"/>
      <c r="CW16" s="1061"/>
      <c r="CX16" s="1061"/>
      <c r="CY16" s="1061"/>
      <c r="CZ16" s="1061"/>
      <c r="DA16" s="1061"/>
      <c r="DB16" s="1061"/>
      <c r="DC16" s="1061"/>
      <c r="DD16" s="1061"/>
      <c r="DE16" s="1061"/>
      <c r="DF16" s="1061"/>
      <c r="DG16" s="1061"/>
      <c r="DH16" s="1061"/>
      <c r="DI16" s="1061"/>
      <c r="DJ16" s="1061"/>
      <c r="DK16" s="1061"/>
    </row>
    <row r="17" spans="1:32" ht="24.75" customHeight="1">
      <c r="A17" s="750"/>
      <c r="B17" s="355"/>
      <c r="C17" s="749"/>
      <c r="D17" s="749"/>
      <c r="E17" s="749"/>
      <c r="F17" s="750"/>
      <c r="G17" s="750"/>
      <c r="H17" s="751"/>
      <c r="I17" s="301"/>
      <c r="J17" s="751"/>
      <c r="K17" s="751"/>
      <c r="L17" s="749"/>
      <c r="M17" s="751"/>
      <c r="N17" s="781"/>
      <c r="O17" s="1239"/>
      <c r="P17" s="734"/>
      <c r="Q17" s="726"/>
      <c r="R17" s="726"/>
      <c r="S17" s="726"/>
      <c r="T17" s="726"/>
      <c r="U17" s="726"/>
      <c r="V17" s="731"/>
      <c r="W17" s="731"/>
      <c r="X17" s="731"/>
      <c r="Y17" s="3"/>
      <c r="Z17" s="1237"/>
      <c r="AA17" s="825"/>
      <c r="AB17" s="825"/>
      <c r="AC17" s="731"/>
      <c r="AD17" s="728"/>
      <c r="AF17" s="732"/>
    </row>
    <row r="18" spans="1:32" ht="24.75" customHeight="1">
      <c r="A18" s="1091" t="s">
        <v>573</v>
      </c>
      <c r="B18" s="1223" t="s">
        <v>90</v>
      </c>
      <c r="C18" s="1223" t="s">
        <v>91</v>
      </c>
      <c r="D18" s="1223" t="s">
        <v>444</v>
      </c>
      <c r="E18" s="1223" t="s">
        <v>526</v>
      </c>
      <c r="F18" s="1223" t="s">
        <v>527</v>
      </c>
      <c r="G18" s="1223" t="s">
        <v>92</v>
      </c>
      <c r="H18" s="1223" t="s">
        <v>68</v>
      </c>
      <c r="I18" s="1223" t="s">
        <v>93</v>
      </c>
      <c r="J18" s="1223" t="s">
        <v>26</v>
      </c>
      <c r="K18" s="1223" t="s">
        <v>528</v>
      </c>
      <c r="L18" s="1223" t="s">
        <v>96</v>
      </c>
      <c r="M18" s="1223" t="s">
        <v>95</v>
      </c>
      <c r="N18" s="1224" t="s">
        <v>529</v>
      </c>
      <c r="O18" s="1223" t="s">
        <v>94</v>
      </c>
      <c r="P18" s="1223" t="s">
        <v>97</v>
      </c>
      <c r="Q18" s="1092" t="s">
        <v>98</v>
      </c>
      <c r="R18" s="1092" t="s">
        <v>530</v>
      </c>
      <c r="S18" s="1092" t="s">
        <v>531</v>
      </c>
      <c r="T18" s="1092" t="s">
        <v>532</v>
      </c>
      <c r="U18" s="1092" t="s">
        <v>533</v>
      </c>
      <c r="V18" s="1092" t="s">
        <v>69</v>
      </c>
      <c r="W18" s="1092" t="s">
        <v>534</v>
      </c>
      <c r="X18" s="1092" t="s">
        <v>535</v>
      </c>
      <c r="Y18" s="1092" t="s">
        <v>494</v>
      </c>
      <c r="Z18" s="1092" t="s">
        <v>536</v>
      </c>
      <c r="AA18" s="1245" t="s">
        <v>537</v>
      </c>
      <c r="AB18" s="1092" t="s">
        <v>496</v>
      </c>
      <c r="AC18" s="1092" t="s">
        <v>538</v>
      </c>
      <c r="AD18" s="1246" t="s">
        <v>539</v>
      </c>
      <c r="AE18" s="733"/>
      <c r="AF18" s="784"/>
    </row>
    <row r="19" spans="1:32" ht="24.75" customHeight="1">
      <c r="A19" s="1079" t="s">
        <v>574</v>
      </c>
      <c r="B19" s="377" t="s">
        <v>34</v>
      </c>
      <c r="C19" s="690">
        <v>46107</v>
      </c>
      <c r="D19" s="358" t="s">
        <v>50</v>
      </c>
      <c r="E19" s="360">
        <v>46077</v>
      </c>
      <c r="F19" s="358" t="s">
        <v>61</v>
      </c>
      <c r="G19" s="691" t="s">
        <v>575</v>
      </c>
      <c r="H19" s="692">
        <v>0</v>
      </c>
      <c r="I19" s="1076" t="s">
        <v>542</v>
      </c>
      <c r="J19" s="692" t="s">
        <v>30</v>
      </c>
      <c r="K19" s="1000"/>
      <c r="L19" s="360"/>
      <c r="M19" s="692" t="s">
        <v>110</v>
      </c>
      <c r="N19" s="1001">
        <v>49846.95</v>
      </c>
      <c r="O19" s="692" t="s">
        <v>110</v>
      </c>
      <c r="P19" s="1005" t="s">
        <v>29</v>
      </c>
      <c r="Q19" s="1002">
        <v>46093</v>
      </c>
      <c r="R19" s="1002"/>
      <c r="S19" s="1002"/>
      <c r="T19" s="1002"/>
      <c r="U19" s="1002"/>
      <c r="V19" s="1003">
        <v>3109</v>
      </c>
      <c r="W19" s="1003"/>
      <c r="X19" s="1003">
        <v>3109</v>
      </c>
      <c r="Y19" s="383">
        <f>IFERROR($W19/$V19, 0)</f>
        <v>0</v>
      </c>
      <c r="Z19" s="1002">
        <v>46132</v>
      </c>
      <c r="AA19" s="698">
        <v>0</v>
      </c>
      <c r="AB19" s="698">
        <v>0</v>
      </c>
      <c r="AC19" s="707">
        <v>0</v>
      </c>
      <c r="AD19" s="699" t="s">
        <v>576</v>
      </c>
      <c r="AE19" s="733"/>
      <c r="AF19" s="732"/>
    </row>
    <row r="20" spans="1:32" ht="24.75" customHeight="1">
      <c r="A20" s="1376" t="s">
        <v>577</v>
      </c>
      <c r="B20" s="377" t="s">
        <v>34</v>
      </c>
      <c r="C20" s="690">
        <v>46107</v>
      </c>
      <c r="D20" s="358" t="s">
        <v>50</v>
      </c>
      <c r="E20" s="360">
        <v>46077</v>
      </c>
      <c r="F20" s="358" t="s">
        <v>57</v>
      </c>
      <c r="G20" s="691" t="s">
        <v>578</v>
      </c>
      <c r="H20" s="692">
        <v>0</v>
      </c>
      <c r="I20" s="1076" t="s">
        <v>542</v>
      </c>
      <c r="J20" s="692" t="s">
        <v>30</v>
      </c>
      <c r="K20" s="1000"/>
      <c r="L20" s="360"/>
      <c r="M20" s="692" t="s">
        <v>110</v>
      </c>
      <c r="N20" s="953">
        <v>85069.95</v>
      </c>
      <c r="O20" s="751" t="s">
        <v>110</v>
      </c>
      <c r="P20" s="746" t="s">
        <v>35</v>
      </c>
      <c r="Q20" s="1002">
        <v>46093</v>
      </c>
      <c r="R20" s="1002"/>
      <c r="S20" s="1002"/>
      <c r="T20" s="1002"/>
      <c r="U20" s="1002"/>
      <c r="V20" s="1003">
        <v>6787</v>
      </c>
      <c r="W20" s="1003"/>
      <c r="X20" s="1003">
        <f>SUM(V20-W20)</f>
        <v>6787</v>
      </c>
      <c r="Y20" s="383">
        <f>IFERROR($W20/$V20, 0)</f>
        <v>0</v>
      </c>
      <c r="Z20" s="1004"/>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6" t="s">
        <v>542</v>
      </c>
      <c r="J21" s="692" t="s">
        <v>30</v>
      </c>
      <c r="K21" s="703"/>
      <c r="L21" s="690"/>
      <c r="M21" s="692" t="s">
        <v>110</v>
      </c>
      <c r="N21" s="693">
        <v>82825</v>
      </c>
      <c r="O21" s="751" t="s">
        <v>110</v>
      </c>
      <c r="P21" s="955"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6"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80"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7">
        <v>0</v>
      </c>
      <c r="AD23" s="699" t="s">
        <v>588</v>
      </c>
      <c r="AE23" s="735"/>
    </row>
    <row r="24" spans="1:32" ht="24.75" customHeight="1">
      <c r="A24" s="689" t="s">
        <v>589</v>
      </c>
      <c r="B24" s="377" t="s">
        <v>34</v>
      </c>
      <c r="C24" s="701">
        <v>46171</v>
      </c>
      <c r="D24" s="1276" t="s">
        <v>54</v>
      </c>
      <c r="E24" s="701">
        <v>46127</v>
      </c>
      <c r="F24" s="702" t="s">
        <v>53</v>
      </c>
      <c r="G24" s="701" t="s">
        <v>590</v>
      </c>
      <c r="H24" s="703">
        <v>56</v>
      </c>
      <c r="I24" s="372" t="s">
        <v>542</v>
      </c>
      <c r="J24" s="1080"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7">
        <v>0</v>
      </c>
      <c r="AD24" s="699" t="s">
        <v>591</v>
      </c>
      <c r="AE24" s="735"/>
    </row>
    <row r="25" spans="1:32" ht="24.75" customHeight="1">
      <c r="A25" s="689" t="s">
        <v>592</v>
      </c>
      <c r="B25" s="377" t="s">
        <v>34</v>
      </c>
      <c r="C25" s="701">
        <v>46171</v>
      </c>
      <c r="D25" s="701"/>
      <c r="E25" s="701"/>
      <c r="F25" s="702"/>
      <c r="G25" s="701" t="s">
        <v>593</v>
      </c>
      <c r="H25" s="1080">
        <v>70</v>
      </c>
      <c r="I25" s="372" t="s">
        <v>542</v>
      </c>
      <c r="J25" s="1080" t="s">
        <v>30</v>
      </c>
      <c r="K25" s="692"/>
      <c r="L25" s="701"/>
      <c r="M25" s="372" t="s">
        <v>110</v>
      </c>
      <c r="N25" s="1081">
        <v>80624</v>
      </c>
      <c r="O25" s="372" t="s">
        <v>110</v>
      </c>
      <c r="P25" s="715" t="s">
        <v>32</v>
      </c>
      <c r="Q25" s="706"/>
      <c r="R25" s="706"/>
      <c r="S25" s="706"/>
      <c r="T25" s="706"/>
      <c r="U25" s="706"/>
      <c r="V25" s="671">
        <v>6762</v>
      </c>
      <c r="W25" s="333"/>
      <c r="X25" s="696">
        <f t="shared" si="5"/>
        <v>6762</v>
      </c>
      <c r="Y25" s="365">
        <f t="shared" si="6"/>
        <v>0</v>
      </c>
      <c r="Z25" s="697"/>
      <c r="AA25" s="698">
        <v>0</v>
      </c>
      <c r="AB25" s="698">
        <v>0</v>
      </c>
      <c r="AC25" s="1077">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80"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7">
        <v>0</v>
      </c>
      <c r="AD26" s="699" t="s">
        <v>597</v>
      </c>
      <c r="AE26" s="735"/>
    </row>
    <row r="27" spans="1:32" ht="24.75" customHeight="1">
      <c r="A27" s="1078" t="s">
        <v>598</v>
      </c>
      <c r="B27" s="377" t="s">
        <v>34</v>
      </c>
      <c r="C27" s="360">
        <v>46131</v>
      </c>
      <c r="D27" s="367"/>
      <c r="E27" s="367"/>
      <c r="F27" s="366"/>
      <c r="G27" s="701" t="s">
        <v>599</v>
      </c>
      <c r="H27" s="1006">
        <v>2</v>
      </c>
      <c r="I27" s="372" t="s">
        <v>542</v>
      </c>
      <c r="J27" s="1080" t="s">
        <v>30</v>
      </c>
      <c r="K27" s="1000"/>
      <c r="L27" s="367"/>
      <c r="M27" s="372" t="s">
        <v>110</v>
      </c>
      <c r="N27" s="1007">
        <v>21370</v>
      </c>
      <c r="O27" s="372" t="s">
        <v>110</v>
      </c>
      <c r="P27" s="715" t="s">
        <v>32</v>
      </c>
      <c r="Q27" s="1008"/>
      <c r="R27" s="1008"/>
      <c r="S27" s="1008"/>
      <c r="T27" s="1008"/>
      <c r="U27" s="1008"/>
      <c r="V27" s="1009">
        <v>1782</v>
      </c>
      <c r="W27" s="1003"/>
      <c r="X27" s="1003">
        <f>SUM(V27-W27)</f>
        <v>1782</v>
      </c>
      <c r="Y27" s="365">
        <f>IFERROR($W27/$V27, 0)</f>
        <v>0</v>
      </c>
      <c r="Z27" s="1010"/>
      <c r="AA27" s="698">
        <v>0</v>
      </c>
      <c r="AB27" s="698">
        <v>0</v>
      </c>
      <c r="AC27" s="1077">
        <v>0</v>
      </c>
      <c r="AD27" s="699" t="s">
        <v>600</v>
      </c>
      <c r="AE27" s="735"/>
    </row>
    <row r="28" spans="1:32" ht="24.75" customHeight="1">
      <c r="A28" s="689" t="s">
        <v>601</v>
      </c>
      <c r="B28" s="377" t="s">
        <v>34</v>
      </c>
      <c r="C28" s="701">
        <v>46171</v>
      </c>
      <c r="D28" s="701"/>
      <c r="E28" s="701"/>
      <c r="F28" s="702"/>
      <c r="G28" s="701" t="s">
        <v>602</v>
      </c>
      <c r="H28" s="1080">
        <v>48</v>
      </c>
      <c r="I28" s="372" t="s">
        <v>542</v>
      </c>
      <c r="J28" s="1080" t="s">
        <v>30</v>
      </c>
      <c r="K28" s="692"/>
      <c r="L28" s="701"/>
      <c r="M28" s="372" t="s">
        <v>110</v>
      </c>
      <c r="N28" s="1081">
        <v>54814</v>
      </c>
      <c r="O28" s="372" t="s">
        <v>110</v>
      </c>
      <c r="P28" s="715" t="s">
        <v>32</v>
      </c>
      <c r="Q28" s="706"/>
      <c r="R28" s="706"/>
      <c r="S28" s="706"/>
      <c r="T28" s="706"/>
      <c r="U28" s="706"/>
      <c r="V28" s="671">
        <v>4515</v>
      </c>
      <c r="W28" s="333"/>
      <c r="X28" s="696">
        <f t="shared" si="5"/>
        <v>4515</v>
      </c>
      <c r="Y28" s="365">
        <f t="shared" si="6"/>
        <v>0</v>
      </c>
      <c r="Z28" s="697"/>
      <c r="AA28" s="698">
        <v>0</v>
      </c>
      <c r="AB28" s="698">
        <v>0</v>
      </c>
      <c r="AC28" s="1077">
        <v>0</v>
      </c>
      <c r="AD28" s="699" t="s">
        <v>603</v>
      </c>
      <c r="AE28" s="735"/>
    </row>
    <row r="29" spans="1:32" ht="24.75" customHeight="1">
      <c r="A29" s="689" t="s">
        <v>604</v>
      </c>
      <c r="B29" s="377" t="s">
        <v>34</v>
      </c>
      <c r="C29" s="701">
        <v>46171</v>
      </c>
      <c r="D29" s="701"/>
      <c r="E29" s="701"/>
      <c r="F29" s="702"/>
      <c r="G29" s="701" t="s">
        <v>605</v>
      </c>
      <c r="H29" s="1080">
        <v>60</v>
      </c>
      <c r="I29" s="372" t="s">
        <v>542</v>
      </c>
      <c r="J29" s="1080" t="s">
        <v>30</v>
      </c>
      <c r="K29" s="692"/>
      <c r="L29" s="701"/>
      <c r="M29" s="372" t="s">
        <v>110</v>
      </c>
      <c r="N29" s="1081">
        <v>76865.5</v>
      </c>
      <c r="O29" s="372" t="s">
        <v>110</v>
      </c>
      <c r="P29" s="715" t="s">
        <v>32</v>
      </c>
      <c r="Q29" s="706"/>
      <c r="R29" s="706"/>
      <c r="S29" s="706"/>
      <c r="T29" s="706"/>
      <c r="U29" s="706"/>
      <c r="V29" s="671">
        <v>5795</v>
      </c>
      <c r="W29" s="333"/>
      <c r="X29" s="696">
        <f t="shared" si="5"/>
        <v>5795</v>
      </c>
      <c r="Y29" s="365">
        <f t="shared" si="6"/>
        <v>0</v>
      </c>
      <c r="Z29" s="697"/>
      <c r="AA29" s="698">
        <v>0</v>
      </c>
      <c r="AB29" s="698">
        <v>0</v>
      </c>
      <c r="AC29" s="1077">
        <v>0</v>
      </c>
      <c r="AD29" s="699" t="s">
        <v>603</v>
      </c>
      <c r="AE29" s="735"/>
    </row>
    <row r="30" spans="1:32" ht="24.75" customHeight="1">
      <c r="A30" s="689" t="s">
        <v>606</v>
      </c>
      <c r="B30" s="377" t="s">
        <v>34</v>
      </c>
      <c r="C30" s="701">
        <v>46171</v>
      </c>
      <c r="D30" s="701" t="s">
        <v>52</v>
      </c>
      <c r="E30" s="701">
        <v>46118</v>
      </c>
      <c r="F30" s="702" t="s">
        <v>53</v>
      </c>
      <c r="G30" s="701" t="s">
        <v>607</v>
      </c>
      <c r="H30" s="1080">
        <v>72</v>
      </c>
      <c r="I30" s="372" t="s">
        <v>542</v>
      </c>
      <c r="J30" s="1080" t="s">
        <v>30</v>
      </c>
      <c r="K30" s="692"/>
      <c r="L30" s="701">
        <v>46120</v>
      </c>
      <c r="M30" s="372" t="s">
        <v>110</v>
      </c>
      <c r="N30" s="1081">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7">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80"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7">
        <v>0</v>
      </c>
      <c r="AD31" s="699" t="s">
        <v>591</v>
      </c>
      <c r="AE31" s="735"/>
    </row>
    <row r="32" spans="1:32" ht="24.75" customHeight="1">
      <c r="A32" s="1078" t="s">
        <v>610</v>
      </c>
      <c r="B32" s="377" t="s">
        <v>34</v>
      </c>
      <c r="C32" s="690">
        <v>46079</v>
      </c>
      <c r="D32" s="367"/>
      <c r="E32" s="367"/>
      <c r="F32" s="366"/>
      <c r="G32" s="701" t="s">
        <v>611</v>
      </c>
      <c r="H32" s="1006">
        <v>0</v>
      </c>
      <c r="I32" s="372" t="s">
        <v>542</v>
      </c>
      <c r="J32" s="1080" t="s">
        <v>30</v>
      </c>
      <c r="K32" s="1000"/>
      <c r="L32" s="367"/>
      <c r="M32" s="372" t="s">
        <v>110</v>
      </c>
      <c r="N32" s="1007">
        <v>36998.550000000003</v>
      </c>
      <c r="O32" s="372" t="s">
        <v>110</v>
      </c>
      <c r="P32" s="715" t="s">
        <v>32</v>
      </c>
      <c r="Q32" s="1008"/>
      <c r="R32" s="1008"/>
      <c r="S32" s="1008"/>
      <c r="T32" s="1008"/>
      <c r="U32" s="1008"/>
      <c r="V32" s="1009">
        <v>2944</v>
      </c>
      <c r="W32" s="1003"/>
      <c r="X32" s="1003">
        <f>SUM(V32-W32)</f>
        <v>2944</v>
      </c>
      <c r="Y32" s="365">
        <f>IFERROR($W32/$V32, 0)</f>
        <v>0</v>
      </c>
      <c r="Z32" s="1010"/>
      <c r="AA32" s="698">
        <v>0</v>
      </c>
      <c r="AB32" s="698">
        <v>0</v>
      </c>
      <c r="AC32" s="1077">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80"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7">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10">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6">
        <v>0</v>
      </c>
      <c r="I36" s="372" t="s">
        <v>542</v>
      </c>
      <c r="J36" s="703" t="s">
        <v>30</v>
      </c>
      <c r="K36" s="1000"/>
      <c r="L36" s="367"/>
      <c r="M36" s="703" t="s">
        <v>110</v>
      </c>
      <c r="N36" s="1007">
        <v>15002.75</v>
      </c>
      <c r="O36" s="703" t="s">
        <v>110</v>
      </c>
      <c r="P36" s="715" t="s">
        <v>29</v>
      </c>
      <c r="Q36" s="1008">
        <v>46077</v>
      </c>
      <c r="R36" s="1008"/>
      <c r="S36" s="1008"/>
      <c r="T36" s="1008"/>
      <c r="U36" s="1008"/>
      <c r="V36" s="1009">
        <v>1175</v>
      </c>
      <c r="W36" s="1003">
        <v>980</v>
      </c>
      <c r="X36" s="1003">
        <f>SUM(V36-W36)</f>
        <v>195</v>
      </c>
      <c r="Y36" s="365">
        <f>IFERROR($W36/$V36, 0)</f>
        <v>0.83404255319148934</v>
      </c>
      <c r="Z36" s="1008">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80" t="s">
        <v>30</v>
      </c>
      <c r="K37" s="692"/>
      <c r="L37" s="701"/>
      <c r="M37" s="703" t="s">
        <v>110</v>
      </c>
      <c r="N37" s="713">
        <v>170309.8</v>
      </c>
      <c r="O37" s="755" t="s">
        <v>110</v>
      </c>
      <c r="P37" s="746" t="s">
        <v>29</v>
      </c>
      <c r="Q37" s="706">
        <v>46119</v>
      </c>
      <c r="R37" s="706"/>
      <c r="S37" s="706"/>
      <c r="T37" s="706"/>
      <c r="U37" s="706"/>
      <c r="V37" s="707">
        <v>13379</v>
      </c>
      <c r="W37" s="1410">
        <v>11549</v>
      </c>
      <c r="X37" s="696">
        <f>SUM(V37-W37)</f>
        <v>1830</v>
      </c>
      <c r="Y37" s="365">
        <f>IFERROR($W37/$V37, 0)</f>
        <v>0.86321847671724339</v>
      </c>
      <c r="Z37" s="706">
        <v>46122</v>
      </c>
      <c r="AA37" s="698">
        <v>0</v>
      </c>
      <c r="AB37" s="698">
        <v>0</v>
      </c>
      <c r="AC37" s="707">
        <v>0</v>
      </c>
      <c r="AD37" s="699" t="s">
        <v>625</v>
      </c>
      <c r="AE37" s="735"/>
    </row>
    <row r="38" spans="1:31" ht="24.75" customHeight="1">
      <c r="A38" s="1082" t="s">
        <v>626</v>
      </c>
      <c r="B38" s="377" t="s">
        <v>34</v>
      </c>
      <c r="C38" s="360">
        <v>46160</v>
      </c>
      <c r="D38" s="366" t="s">
        <v>467</v>
      </c>
      <c r="E38" s="367"/>
      <c r="F38" s="366"/>
      <c r="G38" s="702"/>
      <c r="H38" s="1006">
        <v>107</v>
      </c>
      <c r="I38" s="372" t="s">
        <v>542</v>
      </c>
      <c r="J38" s="751" t="s">
        <v>33</v>
      </c>
      <c r="K38" s="1000" t="s">
        <v>627</v>
      </c>
      <c r="L38" s="367"/>
      <c r="M38" s="1203" t="s">
        <v>110</v>
      </c>
      <c r="N38" s="953">
        <v>175204.4</v>
      </c>
      <c r="O38" s="1204" t="s">
        <v>110</v>
      </c>
      <c r="P38" s="746" t="s">
        <v>32</v>
      </c>
      <c r="Q38" s="1008"/>
      <c r="R38" s="1008"/>
      <c r="S38" s="1008"/>
      <c r="T38" s="1008"/>
      <c r="U38" s="1008"/>
      <c r="V38" s="1009">
        <v>8686</v>
      </c>
      <c r="W38" s="1003"/>
      <c r="X38" s="1003">
        <f>SUM(V38-W38)</f>
        <v>8686</v>
      </c>
      <c r="Y38" s="365">
        <f>IFERROR($W38/$V38, 0)</f>
        <v>0</v>
      </c>
      <c r="Z38" s="1010"/>
      <c r="AA38" s="698">
        <v>0</v>
      </c>
      <c r="AB38" s="698">
        <v>0</v>
      </c>
      <c r="AC38" s="707">
        <v>0</v>
      </c>
      <c r="AD38" s="699" t="s">
        <v>628</v>
      </c>
      <c r="AE38" s="735"/>
    </row>
    <row r="39" spans="1:31" ht="24.75" customHeight="1">
      <c r="A39" s="1078" t="s">
        <v>629</v>
      </c>
      <c r="B39" s="377" t="s">
        <v>37</v>
      </c>
      <c r="C39" s="360">
        <v>46129</v>
      </c>
      <c r="D39" s="702" t="s">
        <v>52</v>
      </c>
      <c r="E39" s="1275">
        <v>46122</v>
      </c>
      <c r="F39" s="1274" t="s">
        <v>51</v>
      </c>
      <c r="G39" s="1276"/>
      <c r="H39" s="1006">
        <v>0</v>
      </c>
      <c r="I39" s="372" t="s">
        <v>542</v>
      </c>
      <c r="J39" s="703" t="s">
        <v>30</v>
      </c>
      <c r="K39" s="1449"/>
      <c r="L39" s="1275"/>
      <c r="M39" s="703" t="s">
        <v>110</v>
      </c>
      <c r="N39" s="1450">
        <v>43061.3</v>
      </c>
      <c r="O39" s="755" t="s">
        <v>110</v>
      </c>
      <c r="P39" s="1451" t="s">
        <v>35</v>
      </c>
      <c r="Q39" s="1008">
        <v>46126</v>
      </c>
      <c r="R39" s="1008"/>
      <c r="S39" s="1452"/>
      <c r="T39" s="1452"/>
      <c r="U39" s="1452"/>
      <c r="V39" s="1453">
        <v>11789</v>
      </c>
      <c r="W39" s="1259">
        <v>0</v>
      </c>
      <c r="X39" s="1454">
        <f>SUM(V39-W39)</f>
        <v>11789</v>
      </c>
      <c r="Y39" s="1277">
        <f>IFERROR($W39/$V39, 0)</f>
        <v>0</v>
      </c>
      <c r="Z39" s="1452"/>
      <c r="AA39" s="698">
        <v>0</v>
      </c>
      <c r="AB39" s="698">
        <v>0</v>
      </c>
      <c r="AC39" s="707">
        <v>0</v>
      </c>
      <c r="AD39" s="1278"/>
      <c r="AE39" s="735"/>
    </row>
    <row r="40" spans="1:31" ht="24.75" customHeight="1">
      <c r="A40" s="1078" t="s">
        <v>630</v>
      </c>
      <c r="B40" s="377" t="s">
        <v>37</v>
      </c>
      <c r="C40" s="360">
        <v>46138</v>
      </c>
      <c r="D40" s="702" t="s">
        <v>54</v>
      </c>
      <c r="E40" s="367">
        <v>46128</v>
      </c>
      <c r="F40" s="366" t="s">
        <v>51</v>
      </c>
      <c r="G40" s="702" t="s">
        <v>631</v>
      </c>
      <c r="H40" s="1006">
        <v>0</v>
      </c>
      <c r="I40" s="372" t="s">
        <v>542</v>
      </c>
      <c r="J40" s="703" t="s">
        <v>30</v>
      </c>
      <c r="K40" s="1000"/>
      <c r="L40" s="367"/>
      <c r="M40" s="703" t="s">
        <v>110</v>
      </c>
      <c r="N40" s="1007">
        <v>146065.95000000001</v>
      </c>
      <c r="O40" s="1384" t="s">
        <v>110</v>
      </c>
      <c r="P40" s="715" t="s">
        <v>29</v>
      </c>
      <c r="Q40" s="1008">
        <v>46087</v>
      </c>
      <c r="R40" s="1008"/>
      <c r="S40" s="1008"/>
      <c r="T40" s="1008"/>
      <c r="U40" s="1008"/>
      <c r="V40" s="1009">
        <v>3461</v>
      </c>
      <c r="W40" s="1454">
        <v>172</v>
      </c>
      <c r="X40" s="1003">
        <f>SUM(V40-W40)</f>
        <v>3289</v>
      </c>
      <c r="Y40" s="365">
        <f>IFERROR($W40/$V40, 0)</f>
        <v>4.9696619474140419E-2</v>
      </c>
      <c r="Z40" s="1257">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50" t="s">
        <v>642</v>
      </c>
      <c r="B44" s="1205" t="s">
        <v>37</v>
      </c>
      <c r="C44" s="1396">
        <v>46171</v>
      </c>
      <c r="D44" s="1274" t="s">
        <v>469</v>
      </c>
      <c r="E44" s="1275">
        <v>46129</v>
      </c>
      <c r="F44" s="1274" t="s">
        <v>51</v>
      </c>
      <c r="G44" s="1276"/>
      <c r="H44" s="1455">
        <v>80</v>
      </c>
      <c r="I44" s="1299" t="s">
        <v>542</v>
      </c>
      <c r="J44" s="1302" t="s">
        <v>30</v>
      </c>
      <c r="K44" s="1449"/>
      <c r="L44" s="1275"/>
      <c r="M44" s="703" t="s">
        <v>110</v>
      </c>
      <c r="N44" s="1450">
        <v>77548</v>
      </c>
      <c r="O44" s="1204" t="s">
        <v>110</v>
      </c>
      <c r="P44" s="1397" t="s">
        <v>32</v>
      </c>
      <c r="Q44" s="1452"/>
      <c r="R44" s="1452"/>
      <c r="S44" s="1452"/>
      <c r="T44" s="1452"/>
      <c r="U44" s="1452"/>
      <c r="V44" s="1453">
        <v>6605</v>
      </c>
      <c r="W44" s="1454"/>
      <c r="X44" s="1454">
        <f>SUM(V44-W44)</f>
        <v>6605</v>
      </c>
      <c r="Y44" s="1277">
        <f>IFERROR($W44/$V44, 0)</f>
        <v>0</v>
      </c>
      <c r="Z44" s="1452"/>
      <c r="AA44" s="698">
        <v>0</v>
      </c>
      <c r="AB44" s="744">
        <v>0</v>
      </c>
      <c r="AC44" s="743">
        <v>0</v>
      </c>
      <c r="AD44" s="1278" t="s">
        <v>643</v>
      </c>
      <c r="AE44" s="735"/>
    </row>
    <row r="45" spans="1:31" ht="24.75" customHeight="1">
      <c r="A45" s="1350" t="s">
        <v>644</v>
      </c>
      <c r="B45" s="1205" t="s">
        <v>37</v>
      </c>
      <c r="C45" s="1396">
        <v>46171</v>
      </c>
      <c r="D45" s="1274"/>
      <c r="E45" s="1275"/>
      <c r="F45" s="1274"/>
      <c r="G45" s="1276"/>
      <c r="H45" s="1455">
        <v>89</v>
      </c>
      <c r="I45" s="1299" t="s">
        <v>542</v>
      </c>
      <c r="J45" s="1302" t="s">
        <v>30</v>
      </c>
      <c r="K45" s="1449"/>
      <c r="L45" s="1275"/>
      <c r="M45" s="1203" t="s">
        <v>110</v>
      </c>
      <c r="N45" s="1450">
        <v>70666</v>
      </c>
      <c r="O45" s="1204" t="s">
        <v>110</v>
      </c>
      <c r="P45" s="1397" t="s">
        <v>32</v>
      </c>
      <c r="Q45" s="1452"/>
      <c r="R45" s="1452"/>
      <c r="S45" s="1452"/>
      <c r="T45" s="1452"/>
      <c r="U45" s="1452"/>
      <c r="V45" s="1453">
        <v>6549</v>
      </c>
      <c r="W45" s="1454"/>
      <c r="X45" s="1454">
        <f>SUM(V45-W45)</f>
        <v>6549</v>
      </c>
      <c r="Y45" s="1277">
        <f>IFERROR($W45/$V45, 0)</f>
        <v>0</v>
      </c>
      <c r="Z45" s="1452"/>
      <c r="AA45" s="698">
        <v>0</v>
      </c>
      <c r="AB45" s="744">
        <v>0</v>
      </c>
      <c r="AC45" s="743">
        <v>0</v>
      </c>
      <c r="AD45" s="1278" t="s">
        <v>645</v>
      </c>
      <c r="AE45" s="735"/>
    </row>
    <row r="46" spans="1:31" ht="24.75" customHeight="1">
      <c r="A46" s="1350" t="s">
        <v>646</v>
      </c>
      <c r="B46" s="1205" t="s">
        <v>37</v>
      </c>
      <c r="C46" s="1396">
        <v>46171</v>
      </c>
      <c r="D46" s="1274"/>
      <c r="E46" s="1275"/>
      <c r="F46" s="1274"/>
      <c r="G46" s="1276"/>
      <c r="H46" s="1455">
        <v>79</v>
      </c>
      <c r="I46" s="1299" t="s">
        <v>542</v>
      </c>
      <c r="J46" s="1302" t="s">
        <v>30</v>
      </c>
      <c r="K46" s="1449"/>
      <c r="L46" s="1275"/>
      <c r="M46" s="1203" t="s">
        <v>110</v>
      </c>
      <c r="N46" s="1450">
        <v>89293.95</v>
      </c>
      <c r="O46" s="1204" t="s">
        <v>110</v>
      </c>
      <c r="P46" s="1397" t="s">
        <v>32</v>
      </c>
      <c r="Q46" s="1452"/>
      <c r="R46" s="1452"/>
      <c r="S46" s="1452"/>
      <c r="T46" s="1452"/>
      <c r="U46" s="1452"/>
      <c r="V46" s="1453">
        <v>7494</v>
      </c>
      <c r="W46" s="1454"/>
      <c r="X46" s="1454">
        <f>SUM(V46-W46)</f>
        <v>7494</v>
      </c>
      <c r="Y46" s="1277">
        <f>IFERROR($W46/$V46, 0)</f>
        <v>0</v>
      </c>
      <c r="Z46" s="1452"/>
      <c r="AA46" s="698">
        <v>0</v>
      </c>
      <c r="AB46" s="744">
        <v>0</v>
      </c>
      <c r="AC46" s="743">
        <v>0</v>
      </c>
      <c r="AD46" s="1278" t="s">
        <v>645</v>
      </c>
      <c r="AE46" s="735"/>
    </row>
    <row r="47" spans="1:31" ht="24.75" customHeight="1">
      <c r="A47" s="1350" t="s">
        <v>647</v>
      </c>
      <c r="B47" s="1205" t="s">
        <v>37</v>
      </c>
      <c r="C47" s="1396">
        <v>46171</v>
      </c>
      <c r="D47" s="1274"/>
      <c r="E47" s="1275"/>
      <c r="F47" s="1274"/>
      <c r="G47" s="1276"/>
      <c r="H47" s="1455">
        <v>71</v>
      </c>
      <c r="I47" s="1299" t="s">
        <v>542</v>
      </c>
      <c r="J47" s="1302" t="s">
        <v>30</v>
      </c>
      <c r="K47" s="1449"/>
      <c r="L47" s="1275"/>
      <c r="M47" s="1203" t="s">
        <v>110</v>
      </c>
      <c r="N47" s="1450">
        <v>91537.75</v>
      </c>
      <c r="O47" s="1204" t="s">
        <v>110</v>
      </c>
      <c r="P47" s="1397" t="s">
        <v>32</v>
      </c>
      <c r="Q47" s="1452"/>
      <c r="R47" s="1452"/>
      <c r="S47" s="1452"/>
      <c r="T47" s="1452"/>
      <c r="U47" s="1452"/>
      <c r="V47" s="1453">
        <v>7255</v>
      </c>
      <c r="W47" s="1454"/>
      <c r="X47" s="1454">
        <f>SUM(V47-W47)</f>
        <v>7255</v>
      </c>
      <c r="Y47" s="1277">
        <f>IFERROR($W47/$V47, 0)</f>
        <v>0</v>
      </c>
      <c r="Z47" s="1452"/>
      <c r="AA47" s="698">
        <v>0</v>
      </c>
      <c r="AB47" s="744">
        <v>0</v>
      </c>
      <c r="AC47" s="743">
        <v>0</v>
      </c>
      <c r="AD47" s="1278" t="s">
        <v>645</v>
      </c>
      <c r="AE47" s="735"/>
    </row>
    <row r="48" spans="1:31" ht="24.75" customHeight="1">
      <c r="A48" s="1350" t="s">
        <v>648</v>
      </c>
      <c r="B48" s="1205" t="s">
        <v>37</v>
      </c>
      <c r="C48" s="1396">
        <v>46171</v>
      </c>
      <c r="D48" s="1274"/>
      <c r="E48" s="1275"/>
      <c r="F48" s="1274"/>
      <c r="G48" s="1276"/>
      <c r="H48" s="1455">
        <v>71</v>
      </c>
      <c r="I48" s="1299" t="s">
        <v>542</v>
      </c>
      <c r="J48" s="1302" t="s">
        <v>30</v>
      </c>
      <c r="K48" s="1449"/>
      <c r="L48" s="1275"/>
      <c r="M48" s="1203" t="s">
        <v>110</v>
      </c>
      <c r="N48" s="1450">
        <v>68762</v>
      </c>
      <c r="O48" s="1204" t="s">
        <v>110</v>
      </c>
      <c r="P48" s="1397" t="s">
        <v>32</v>
      </c>
      <c r="Q48" s="1452"/>
      <c r="R48" s="1452"/>
      <c r="S48" s="1452"/>
      <c r="T48" s="1452"/>
      <c r="U48" s="1452"/>
      <c r="V48" s="1453">
        <v>5624</v>
      </c>
      <c r="W48" s="1454"/>
      <c r="X48" s="1454">
        <f>SUM(V48-W48)</f>
        <v>5624</v>
      </c>
      <c r="Y48" s="1277">
        <f>IFERROR($W48/$V48, 0)</f>
        <v>0</v>
      </c>
      <c r="Z48" s="1452"/>
      <c r="AA48" s="698">
        <v>0</v>
      </c>
      <c r="AB48" s="744">
        <v>0</v>
      </c>
      <c r="AC48" s="743">
        <v>0</v>
      </c>
      <c r="AD48" s="1278" t="s">
        <v>645</v>
      </c>
      <c r="AE48" s="735"/>
    </row>
    <row r="49" spans="1:31" ht="24.75" customHeight="1">
      <c r="A49" s="1350" t="s">
        <v>649</v>
      </c>
      <c r="B49" s="1205" t="s">
        <v>37</v>
      </c>
      <c r="C49" s="1396">
        <v>46171</v>
      </c>
      <c r="D49" s="1274"/>
      <c r="E49" s="1275"/>
      <c r="F49" s="1274"/>
      <c r="G49" s="1276"/>
      <c r="H49" s="1455">
        <v>0</v>
      </c>
      <c r="I49" s="1299" t="s">
        <v>542</v>
      </c>
      <c r="J49" s="1302" t="s">
        <v>30</v>
      </c>
      <c r="K49" s="1449"/>
      <c r="L49" s="1275"/>
      <c r="M49" s="1203" t="s">
        <v>110</v>
      </c>
      <c r="N49" s="1450">
        <v>60407.15</v>
      </c>
      <c r="O49" s="1204" t="s">
        <v>110</v>
      </c>
      <c r="P49" s="1397" t="s">
        <v>32</v>
      </c>
      <c r="Q49" s="1452"/>
      <c r="R49" s="1452"/>
      <c r="S49" s="1452"/>
      <c r="T49" s="1452"/>
      <c r="U49" s="1452"/>
      <c r="V49" s="1453">
        <v>4327</v>
      </c>
      <c r="W49" s="1454"/>
      <c r="X49" s="1454">
        <f>SUM(V49-W49)</f>
        <v>4327</v>
      </c>
      <c r="Y49" s="1277">
        <f>IFERROR($W49/$V49, 0)</f>
        <v>0</v>
      </c>
      <c r="Z49" s="1452"/>
      <c r="AA49" s="698">
        <v>0</v>
      </c>
      <c r="AB49" s="744">
        <v>0</v>
      </c>
      <c r="AC49" s="743">
        <v>0</v>
      </c>
      <c r="AD49" s="1278" t="s">
        <v>650</v>
      </c>
      <c r="AE49" s="735"/>
    </row>
    <row r="50" spans="1:31" ht="24.75" customHeight="1">
      <c r="A50" s="1082" t="s">
        <v>651</v>
      </c>
      <c r="B50" s="1083" t="s">
        <v>37</v>
      </c>
      <c r="C50" s="360">
        <v>46172</v>
      </c>
      <c r="D50" s="366" t="s">
        <v>465</v>
      </c>
      <c r="E50" s="367"/>
      <c r="F50" s="366"/>
      <c r="G50" s="702"/>
      <c r="H50" s="1006">
        <v>402</v>
      </c>
      <c r="I50" s="304" t="s">
        <v>542</v>
      </c>
      <c r="J50" s="755" t="s">
        <v>30</v>
      </c>
      <c r="K50" s="1012"/>
      <c r="L50" s="367">
        <v>46092</v>
      </c>
      <c r="M50" s="1203" t="s">
        <v>110</v>
      </c>
      <c r="N50" s="713">
        <v>438978.5</v>
      </c>
      <c r="O50" s="1204" t="s">
        <v>110</v>
      </c>
      <c r="P50" s="746" t="s">
        <v>35</v>
      </c>
      <c r="Q50" s="1008">
        <v>46091</v>
      </c>
      <c r="R50" s="1008"/>
      <c r="S50" s="1008"/>
      <c r="T50" s="1008"/>
      <c r="U50" s="1008"/>
      <c r="V50" s="1009">
        <v>30807</v>
      </c>
      <c r="W50" s="1003"/>
      <c r="X50" s="1003">
        <f t="shared" ref="X50:X55" si="7">SUM(V50-W50)</f>
        <v>30807</v>
      </c>
      <c r="Y50" s="365">
        <f t="shared" ref="Y50:Y55" si="8">IFERROR($W50/$V50, 0)</f>
        <v>0</v>
      </c>
      <c r="Z50" s="1008"/>
      <c r="AA50" s="825">
        <v>0</v>
      </c>
      <c r="AB50" s="829">
        <v>0</v>
      </c>
      <c r="AC50" s="743">
        <v>0</v>
      </c>
      <c r="AD50" s="1261" t="s">
        <v>652</v>
      </c>
      <c r="AE50" s="735"/>
    </row>
    <row r="51" spans="1:31" ht="24.75" customHeight="1">
      <c r="A51" s="1350" t="s">
        <v>653</v>
      </c>
      <c r="B51" s="1084" t="s">
        <v>40</v>
      </c>
      <c r="C51" s="1348">
        <v>46130</v>
      </c>
      <c r="D51" s="1274" t="s">
        <v>50</v>
      </c>
      <c r="E51" s="1275">
        <v>46121</v>
      </c>
      <c r="F51" s="1274" t="s">
        <v>51</v>
      </c>
      <c r="G51" s="1276"/>
      <c r="H51" s="1011">
        <v>0</v>
      </c>
      <c r="I51" s="304" t="s">
        <v>542</v>
      </c>
      <c r="J51" s="755" t="s">
        <v>30</v>
      </c>
      <c r="K51" s="1449"/>
      <c r="L51" s="1275"/>
      <c r="M51" s="1203" t="s">
        <v>110</v>
      </c>
      <c r="N51" s="1450">
        <v>4434.3999999999996</v>
      </c>
      <c r="O51" s="1203" t="s">
        <v>110</v>
      </c>
      <c r="P51" s="1456" t="s">
        <v>35</v>
      </c>
      <c r="Q51" s="1452">
        <v>46121</v>
      </c>
      <c r="R51" s="1452"/>
      <c r="S51" s="1452"/>
      <c r="T51" s="1452"/>
      <c r="U51" s="1452"/>
      <c r="V51" s="1453">
        <v>329</v>
      </c>
      <c r="W51" s="1454"/>
      <c r="X51" s="1454">
        <f>SUM(V51-W51)</f>
        <v>329</v>
      </c>
      <c r="Y51" s="1277">
        <f>IFERROR($W51/$V51, 0)</f>
        <v>0</v>
      </c>
      <c r="Z51" s="1452">
        <v>46132</v>
      </c>
      <c r="AA51" s="825">
        <v>0</v>
      </c>
      <c r="AB51" s="829">
        <v>0</v>
      </c>
      <c r="AC51" s="743">
        <v>0</v>
      </c>
      <c r="AD51" s="1349" t="s">
        <v>654</v>
      </c>
      <c r="AE51" s="735"/>
    </row>
    <row r="52" spans="1:31" ht="24.75" customHeight="1">
      <c r="A52" s="1350" t="s">
        <v>655</v>
      </c>
      <c r="B52" s="1084" t="s">
        <v>40</v>
      </c>
      <c r="C52" s="1348">
        <v>46130</v>
      </c>
      <c r="D52" s="1274" t="s">
        <v>50</v>
      </c>
      <c r="E52" s="1275">
        <v>46121</v>
      </c>
      <c r="F52" s="1274" t="s">
        <v>51</v>
      </c>
      <c r="G52" s="1276"/>
      <c r="H52" s="1011">
        <v>0</v>
      </c>
      <c r="I52" s="304" t="s">
        <v>542</v>
      </c>
      <c r="J52" s="755" t="s">
        <v>30</v>
      </c>
      <c r="K52" s="1449"/>
      <c r="L52" s="1275"/>
      <c r="M52" s="1203" t="s">
        <v>110</v>
      </c>
      <c r="N52" s="1450">
        <v>3969.75</v>
      </c>
      <c r="O52" s="1203" t="s">
        <v>110</v>
      </c>
      <c r="P52" s="1456" t="s">
        <v>35</v>
      </c>
      <c r="Q52" s="1452">
        <v>46121</v>
      </c>
      <c r="R52" s="1452"/>
      <c r="S52" s="1452"/>
      <c r="T52" s="1452"/>
      <c r="U52" s="1452"/>
      <c r="V52" s="1453">
        <v>295</v>
      </c>
      <c r="W52" s="1454"/>
      <c r="X52" s="1454">
        <v>295</v>
      </c>
      <c r="Y52" s="1277">
        <f>IFERROR($W52/$V52, 0)</f>
        <v>0</v>
      </c>
      <c r="Z52" s="1452"/>
      <c r="AA52" s="825">
        <v>0</v>
      </c>
      <c r="AB52" s="829">
        <v>0</v>
      </c>
      <c r="AC52" s="743">
        <v>0</v>
      </c>
      <c r="AD52" s="1349" t="s">
        <v>656</v>
      </c>
      <c r="AE52" s="735"/>
    </row>
    <row r="53" spans="1:31" ht="24.75" customHeight="1">
      <c r="A53" s="1350" t="s">
        <v>657</v>
      </c>
      <c r="B53" s="1084" t="s">
        <v>40</v>
      </c>
      <c r="C53" s="1348">
        <v>46130</v>
      </c>
      <c r="D53" s="1274" t="s">
        <v>50</v>
      </c>
      <c r="E53" s="1275">
        <v>46121</v>
      </c>
      <c r="F53" s="1274" t="s">
        <v>51</v>
      </c>
      <c r="G53" s="1276"/>
      <c r="H53" s="1011">
        <v>0</v>
      </c>
      <c r="I53" s="304" t="s">
        <v>542</v>
      </c>
      <c r="J53" s="755" t="s">
        <v>30</v>
      </c>
      <c r="K53" s="1449"/>
      <c r="L53" s="1275"/>
      <c r="M53" s="1203" t="s">
        <v>110</v>
      </c>
      <c r="N53" s="1450">
        <v>4004.55</v>
      </c>
      <c r="O53" s="1203" t="s">
        <v>110</v>
      </c>
      <c r="P53" s="1456" t="s">
        <v>35</v>
      </c>
      <c r="Q53" s="1452">
        <v>46121</v>
      </c>
      <c r="R53" s="1452"/>
      <c r="S53" s="1452"/>
      <c r="T53" s="1452"/>
      <c r="U53" s="1452"/>
      <c r="V53" s="1453">
        <v>353</v>
      </c>
      <c r="W53" s="1454"/>
      <c r="X53" s="1454">
        <f>SUM(V53-W53)</f>
        <v>353</v>
      </c>
      <c r="Y53" s="1277">
        <f>IFERROR($W53/$V53, 0)</f>
        <v>0</v>
      </c>
      <c r="Z53" s="1452"/>
      <c r="AA53" s="825">
        <v>0</v>
      </c>
      <c r="AB53" s="829">
        <v>0</v>
      </c>
      <c r="AC53" s="743">
        <v>0</v>
      </c>
      <c r="AD53" s="1349" t="s">
        <v>658</v>
      </c>
      <c r="AE53" s="735"/>
    </row>
    <row r="54" spans="1:31" ht="24.75" customHeight="1">
      <c r="A54" s="1082" t="s">
        <v>659</v>
      </c>
      <c r="B54" s="1084" t="s">
        <v>40</v>
      </c>
      <c r="C54" s="360">
        <v>46111</v>
      </c>
      <c r="D54" s="366"/>
      <c r="E54" s="367"/>
      <c r="F54" s="702"/>
      <c r="G54" s="702"/>
      <c r="H54" s="1011">
        <v>0</v>
      </c>
      <c r="I54" s="304" t="s">
        <v>542</v>
      </c>
      <c r="J54" s="755" t="s">
        <v>33</v>
      </c>
      <c r="K54" s="1012" t="s">
        <v>548</v>
      </c>
      <c r="L54" s="367"/>
      <c r="M54" s="755" t="s">
        <v>238</v>
      </c>
      <c r="N54" s="827"/>
      <c r="O54" s="755" t="s">
        <v>238</v>
      </c>
      <c r="P54" s="746" t="s">
        <v>32</v>
      </c>
      <c r="Q54" s="1008"/>
      <c r="R54" s="1008"/>
      <c r="S54" s="1008"/>
      <c r="T54" s="1008"/>
      <c r="U54" s="1008"/>
      <c r="V54" s="1013"/>
      <c r="W54" s="1014"/>
      <c r="X54" s="1014">
        <f t="shared" si="7"/>
        <v>0</v>
      </c>
      <c r="Y54" s="256">
        <f t="shared" si="8"/>
        <v>0</v>
      </c>
      <c r="Z54" s="1323"/>
      <c r="AA54" s="825">
        <v>0</v>
      </c>
      <c r="AB54" s="825">
        <v>0</v>
      </c>
      <c r="AC54" s="774">
        <v>0</v>
      </c>
      <c r="AD54" s="1325" t="s">
        <v>660</v>
      </c>
      <c r="AE54" s="735"/>
    </row>
    <row r="55" spans="1:31" ht="24.75" customHeight="1">
      <c r="A55" s="1082" t="s">
        <v>661</v>
      </c>
      <c r="B55" s="1084" t="s">
        <v>40</v>
      </c>
      <c r="C55" s="360">
        <v>46111</v>
      </c>
      <c r="D55" s="366"/>
      <c r="E55" s="367"/>
      <c r="F55" s="702"/>
      <c r="G55" s="702"/>
      <c r="H55" s="1011">
        <v>0</v>
      </c>
      <c r="I55" s="304" t="s">
        <v>542</v>
      </c>
      <c r="J55" s="755" t="s">
        <v>33</v>
      </c>
      <c r="K55" s="1012" t="s">
        <v>548</v>
      </c>
      <c r="L55" s="367"/>
      <c r="M55" s="755" t="s">
        <v>238</v>
      </c>
      <c r="N55" s="827"/>
      <c r="O55" s="755" t="s">
        <v>238</v>
      </c>
      <c r="P55" s="746" t="s">
        <v>32</v>
      </c>
      <c r="Q55" s="1008"/>
      <c r="R55" s="1008"/>
      <c r="S55" s="1008"/>
      <c r="T55" s="1008"/>
      <c r="U55" s="1008"/>
      <c r="V55" s="1013"/>
      <c r="W55" s="1014"/>
      <c r="X55" s="1014">
        <f t="shared" si="7"/>
        <v>0</v>
      </c>
      <c r="Y55" s="3">
        <f t="shared" si="8"/>
        <v>0</v>
      </c>
      <c r="Z55" s="1324"/>
      <c r="AA55" s="825">
        <v>0</v>
      </c>
      <c r="AB55" s="825">
        <v>0</v>
      </c>
      <c r="AC55" s="774">
        <v>0</v>
      </c>
      <c r="AD55" s="1325"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5"/>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6"/>
      <c r="Z57" s="688"/>
      <c r="AA57" s="760"/>
      <c r="AB57" s="760"/>
      <c r="AC57" s="758"/>
      <c r="AD57" s="728"/>
      <c r="AE57" s="732"/>
    </row>
    <row r="58" spans="1:31" ht="24.75" customHeight="1">
      <c r="A58" s="1087" t="s">
        <v>662</v>
      </c>
      <c r="B58" s="1087" t="s">
        <v>90</v>
      </c>
      <c r="C58" s="1087" t="s">
        <v>91</v>
      </c>
      <c r="D58" s="1087" t="s">
        <v>444</v>
      </c>
      <c r="E58" s="1087" t="s">
        <v>526</v>
      </c>
      <c r="F58" s="1087" t="s">
        <v>527</v>
      </c>
      <c r="G58" s="1087" t="s">
        <v>92</v>
      </c>
      <c r="H58" s="1087" t="s">
        <v>68</v>
      </c>
      <c r="I58" s="1087" t="s">
        <v>93</v>
      </c>
      <c r="J58" s="1087" t="s">
        <v>26</v>
      </c>
      <c r="K58" s="1087" t="s">
        <v>528</v>
      </c>
      <c r="L58" s="1087" t="s">
        <v>96</v>
      </c>
      <c r="M58" s="1087" t="s">
        <v>95</v>
      </c>
      <c r="N58" s="1088" t="s">
        <v>529</v>
      </c>
      <c r="O58" s="1087" t="s">
        <v>94</v>
      </c>
      <c r="P58" s="1089" t="s">
        <v>97</v>
      </c>
      <c r="Q58" s="1073" t="s">
        <v>98</v>
      </c>
      <c r="R58" s="1073" t="s">
        <v>530</v>
      </c>
      <c r="S58" s="1073" t="s">
        <v>531</v>
      </c>
      <c r="T58" s="1073" t="s">
        <v>532</v>
      </c>
      <c r="U58" s="1073" t="s">
        <v>533</v>
      </c>
      <c r="V58" s="1073" t="s">
        <v>69</v>
      </c>
      <c r="W58" s="1073" t="s">
        <v>534</v>
      </c>
      <c r="X58" s="1090" t="s">
        <v>535</v>
      </c>
      <c r="Y58" s="1090" t="s">
        <v>494</v>
      </c>
      <c r="Z58" s="1089" t="s">
        <v>536</v>
      </c>
      <c r="AA58" s="1074" t="s">
        <v>537</v>
      </c>
      <c r="AB58" s="1073" t="s">
        <v>496</v>
      </c>
      <c r="AC58" s="1073" t="s">
        <v>538</v>
      </c>
      <c r="AD58" s="1075"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7" t="s">
        <v>663</v>
      </c>
      <c r="B62" s="1087" t="s">
        <v>90</v>
      </c>
      <c r="C62" s="1087" t="s">
        <v>91</v>
      </c>
      <c r="D62" s="1087" t="s">
        <v>444</v>
      </c>
      <c r="E62" s="1087" t="s">
        <v>526</v>
      </c>
      <c r="F62" s="1087" t="s">
        <v>527</v>
      </c>
      <c r="G62" s="1087" t="s">
        <v>92</v>
      </c>
      <c r="H62" s="1087" t="s">
        <v>68</v>
      </c>
      <c r="I62" s="1087" t="s">
        <v>93</v>
      </c>
      <c r="J62" s="1087" t="s">
        <v>26</v>
      </c>
      <c r="K62" s="1087" t="s">
        <v>528</v>
      </c>
      <c r="L62" s="1087" t="s">
        <v>96</v>
      </c>
      <c r="M62" s="1087" t="s">
        <v>95</v>
      </c>
      <c r="N62" s="1088" t="s">
        <v>529</v>
      </c>
      <c r="O62" s="1087" t="s">
        <v>94</v>
      </c>
      <c r="P62" s="1091" t="s">
        <v>97</v>
      </c>
      <c r="Q62" s="1092" t="s">
        <v>98</v>
      </c>
      <c r="R62" s="1092" t="s">
        <v>530</v>
      </c>
      <c r="S62" s="1073" t="s">
        <v>531</v>
      </c>
      <c r="T62" s="1073" t="s">
        <v>532</v>
      </c>
      <c r="U62" s="1073" t="s">
        <v>533</v>
      </c>
      <c r="V62" s="1092" t="s">
        <v>69</v>
      </c>
      <c r="W62" s="1092" t="s">
        <v>534</v>
      </c>
      <c r="X62" s="1093" t="s">
        <v>535</v>
      </c>
      <c r="Y62" s="1093" t="s">
        <v>494</v>
      </c>
      <c r="Z62" s="1094" t="s">
        <v>536</v>
      </c>
      <c r="AA62" s="1095" t="s">
        <v>537</v>
      </c>
      <c r="AB62" s="1096" t="s">
        <v>496</v>
      </c>
      <c r="AC62" s="1096" t="s">
        <v>538</v>
      </c>
      <c r="AD62" s="1097"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6"/>
      <c r="R63" s="1016"/>
      <c r="S63" s="1098"/>
      <c r="T63" s="1098"/>
      <c r="U63" s="1098"/>
      <c r="V63" s="762">
        <v>4564</v>
      </c>
      <c r="W63" s="731"/>
      <c r="X63" s="762">
        <v>4564</v>
      </c>
      <c r="Y63" s="1086"/>
      <c r="Z63" s="1017"/>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6"/>
      <c r="R64" s="1016"/>
      <c r="S64" s="1098"/>
      <c r="T64" s="1098"/>
      <c r="U64" s="1098"/>
      <c r="V64" s="762">
        <v>5936</v>
      </c>
      <c r="W64" s="731"/>
      <c r="X64" s="762">
        <v>5936</v>
      </c>
      <c r="Y64" s="1086"/>
      <c r="Z64" s="1017"/>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6"/>
      <c r="R65" s="1016"/>
      <c r="S65" s="1098"/>
      <c r="T65" s="1098"/>
      <c r="U65" s="1098"/>
      <c r="V65" s="762">
        <v>7117</v>
      </c>
      <c r="W65" s="731"/>
      <c r="X65" s="762">
        <v>7117</v>
      </c>
      <c r="Y65" s="1086"/>
      <c r="Z65" s="1017"/>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6"/>
      <c r="R66" s="1016"/>
      <c r="S66" s="1098"/>
      <c r="T66" s="1098"/>
      <c r="U66" s="1098"/>
      <c r="V66" s="762">
        <v>9590</v>
      </c>
      <c r="W66" s="731"/>
      <c r="X66" s="762">
        <v>9590</v>
      </c>
      <c r="Y66" s="1086"/>
      <c r="Z66" s="1017"/>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6"/>
      <c r="R67" s="1016"/>
      <c r="S67" s="1098"/>
      <c r="T67" s="1098"/>
      <c r="U67" s="1098"/>
      <c r="V67" s="762">
        <v>9329</v>
      </c>
      <c r="W67" s="731"/>
      <c r="X67" s="762">
        <v>9329</v>
      </c>
      <c r="Y67" s="1086"/>
      <c r="Z67" s="1017"/>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6"/>
      <c r="R68" s="1016"/>
      <c r="S68" s="1098"/>
      <c r="T68" s="1098"/>
      <c r="U68" s="1098"/>
      <c r="V68" s="762">
        <v>9709</v>
      </c>
      <c r="W68" s="731"/>
      <c r="X68" s="762">
        <v>9709</v>
      </c>
      <c r="Y68" s="1086"/>
      <c r="Z68" s="1017"/>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6"/>
      <c r="R69" s="1016"/>
      <c r="S69" s="1098"/>
      <c r="T69" s="1098"/>
      <c r="U69" s="1098"/>
      <c r="V69" s="762">
        <v>9263</v>
      </c>
      <c r="W69" s="731"/>
      <c r="X69" s="762">
        <v>9263</v>
      </c>
      <c r="Y69" s="1086"/>
      <c r="Z69" s="1017"/>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6"/>
      <c r="R70" s="1016"/>
      <c r="S70" s="1098"/>
      <c r="T70" s="1098"/>
      <c r="U70" s="1098"/>
      <c r="V70" s="762">
        <v>10385</v>
      </c>
      <c r="W70" s="731"/>
      <c r="X70" s="762">
        <v>10385</v>
      </c>
      <c r="Y70" s="1086"/>
      <c r="Z70" s="1017"/>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6"/>
      <c r="R71" s="1016"/>
      <c r="S71" s="1098"/>
      <c r="T71" s="1098"/>
      <c r="U71" s="1098"/>
      <c r="V71" s="762">
        <v>9398</v>
      </c>
      <c r="W71" s="731"/>
      <c r="X71" s="762">
        <v>9398</v>
      </c>
      <c r="Y71" s="1086"/>
      <c r="Z71" s="1017"/>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6"/>
      <c r="R72" s="1016"/>
      <c r="S72" s="1098"/>
      <c r="T72" s="1098"/>
      <c r="U72" s="1098"/>
      <c r="V72" s="762">
        <v>7517</v>
      </c>
      <c r="W72" s="731"/>
      <c r="X72" s="762">
        <v>7517</v>
      </c>
      <c r="Y72" s="1086"/>
      <c r="Z72" s="1017"/>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6"/>
      <c r="R73" s="1016"/>
      <c r="S73" s="1098"/>
      <c r="T73" s="1098"/>
      <c r="U73" s="1098"/>
      <c r="V73" s="762">
        <v>5920</v>
      </c>
      <c r="W73" s="731"/>
      <c r="X73" s="762">
        <v>5920</v>
      </c>
      <c r="Y73" s="1086"/>
      <c r="Z73" s="1017"/>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6"/>
      <c r="R74" s="1016"/>
      <c r="S74" s="1098"/>
      <c r="T74" s="1098"/>
      <c r="U74" s="1098"/>
      <c r="V74" s="762">
        <v>5589</v>
      </c>
      <c r="W74" s="731"/>
      <c r="X74" s="762">
        <v>5589</v>
      </c>
      <c r="Y74" s="1086"/>
      <c r="Z74" s="1017"/>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6"/>
      <c r="R75" s="1016"/>
      <c r="S75" s="1098"/>
      <c r="T75" s="1098"/>
      <c r="U75" s="1098"/>
      <c r="V75" s="762">
        <v>5515</v>
      </c>
      <c r="W75" s="731"/>
      <c r="X75" s="762">
        <v>5515</v>
      </c>
      <c r="Y75" s="1086"/>
      <c r="Z75" s="1017"/>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6"/>
      <c r="R76" s="1016"/>
      <c r="S76" s="1098"/>
      <c r="T76" s="1098"/>
      <c r="U76" s="1098"/>
      <c r="V76" s="762">
        <v>5191</v>
      </c>
      <c r="W76" s="731"/>
      <c r="X76" s="762">
        <v>5191</v>
      </c>
      <c r="Y76" s="1086"/>
      <c r="Z76" s="1017"/>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6"/>
      <c r="R77" s="1016"/>
      <c r="S77" s="1098"/>
      <c r="T77" s="1098"/>
      <c r="U77" s="1098"/>
      <c r="V77" s="762">
        <v>5620</v>
      </c>
      <c r="W77" s="731"/>
      <c r="X77" s="762">
        <v>5620</v>
      </c>
      <c r="Y77" s="1086"/>
      <c r="Z77" s="1017"/>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6"/>
      <c r="R78" s="1016"/>
      <c r="S78" s="1098"/>
      <c r="T78" s="1098"/>
      <c r="U78" s="1098"/>
      <c r="V78" s="762">
        <v>6864</v>
      </c>
      <c r="W78" s="731"/>
      <c r="X78" s="762">
        <v>6864</v>
      </c>
      <c r="Y78" s="1086"/>
      <c r="Z78" s="1017"/>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6"/>
      <c r="R79" s="1016"/>
      <c r="S79" s="1098"/>
      <c r="T79" s="1098"/>
      <c r="U79" s="1098"/>
      <c r="V79" s="762">
        <v>6461</v>
      </c>
      <c r="W79" s="731"/>
      <c r="X79" s="762">
        <v>6461</v>
      </c>
      <c r="Y79" s="1086"/>
      <c r="Z79" s="1017"/>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6"/>
      <c r="R80" s="1016"/>
      <c r="S80" s="1098"/>
      <c r="T80" s="1098"/>
      <c r="U80" s="1098"/>
      <c r="V80" s="762">
        <v>2790</v>
      </c>
      <c r="W80" s="731"/>
      <c r="X80" s="762">
        <v>2790</v>
      </c>
      <c r="Y80" s="1086"/>
      <c r="Z80" s="1017"/>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6"/>
      <c r="R81" s="1016"/>
      <c r="S81" s="1098"/>
      <c r="T81" s="1098"/>
      <c r="U81" s="1098"/>
      <c r="V81" s="762">
        <v>7368</v>
      </c>
      <c r="W81" s="731"/>
      <c r="X81" s="762">
        <v>7368</v>
      </c>
      <c r="Y81" s="1086"/>
      <c r="Z81" s="1017"/>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6"/>
      <c r="R82" s="1016"/>
      <c r="S82" s="1098"/>
      <c r="T82" s="1098"/>
      <c r="U82" s="1098"/>
      <c r="V82" s="762">
        <v>7844</v>
      </c>
      <c r="W82" s="731"/>
      <c r="X82" s="762">
        <v>7844</v>
      </c>
      <c r="Y82" s="1086"/>
      <c r="Z82" s="1017"/>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6"/>
      <c r="R83" s="1016"/>
      <c r="S83" s="1098"/>
      <c r="T83" s="1098"/>
      <c r="U83" s="1098"/>
      <c r="V83" s="762">
        <v>8148</v>
      </c>
      <c r="W83" s="731"/>
      <c r="X83" s="762">
        <v>8148</v>
      </c>
      <c r="Y83" s="1086"/>
      <c r="Z83" s="1017"/>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6"/>
      <c r="R84" s="1016"/>
      <c r="S84" s="1098"/>
      <c r="T84" s="1098"/>
      <c r="U84" s="1098"/>
      <c r="V84" s="762">
        <v>6829</v>
      </c>
      <c r="W84" s="731"/>
      <c r="X84" s="762">
        <v>6829</v>
      </c>
      <c r="Y84" s="1086"/>
      <c r="Z84" s="1017"/>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6"/>
      <c r="R85" s="1016"/>
      <c r="S85" s="1098"/>
      <c r="T85" s="1098"/>
      <c r="U85" s="1098"/>
      <c r="V85" s="762">
        <v>6157</v>
      </c>
      <c r="W85" s="731"/>
      <c r="X85" s="762">
        <v>6157</v>
      </c>
      <c r="Y85" s="1086"/>
      <c r="Z85" s="1017"/>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6"/>
      <c r="R86" s="1016"/>
      <c r="S86" s="1098"/>
      <c r="T86" s="1098"/>
      <c r="U86" s="1098"/>
      <c r="V86" s="762">
        <v>9537</v>
      </c>
      <c r="W86" s="731"/>
      <c r="X86" s="762">
        <v>9537</v>
      </c>
      <c r="Y86" s="1086"/>
      <c r="Z86" s="1017"/>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6"/>
      <c r="R87" s="1016"/>
      <c r="S87" s="1098"/>
      <c r="T87" s="1098"/>
      <c r="U87" s="1098"/>
      <c r="V87" s="762">
        <v>6796</v>
      </c>
      <c r="W87" s="731"/>
      <c r="X87" s="762">
        <v>6796</v>
      </c>
      <c r="Y87" s="1086"/>
      <c r="Z87" s="1017"/>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6"/>
      <c r="R88" s="1016"/>
      <c r="S88" s="1098"/>
      <c r="T88" s="1098"/>
      <c r="U88" s="1098"/>
      <c r="V88" s="762">
        <v>6149</v>
      </c>
      <c r="W88" s="731"/>
      <c r="X88" s="762">
        <v>6149</v>
      </c>
      <c r="Y88" s="1086"/>
      <c r="Z88" s="1017"/>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6"/>
      <c r="R89" s="1016"/>
      <c r="S89" s="1098"/>
      <c r="T89" s="1098"/>
      <c r="U89" s="1098"/>
      <c r="V89" s="762">
        <v>6284</v>
      </c>
      <c r="W89" s="731"/>
      <c r="X89" s="762">
        <v>6284</v>
      </c>
      <c r="Y89" s="1086"/>
      <c r="Z89" s="1017"/>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6"/>
      <c r="R90" s="1016"/>
      <c r="S90" s="1098"/>
      <c r="T90" s="1098"/>
      <c r="U90" s="1098"/>
      <c r="V90" s="762">
        <v>7743</v>
      </c>
      <c r="W90" s="731"/>
      <c r="X90" s="762">
        <v>7743</v>
      </c>
      <c r="Y90" s="1086"/>
      <c r="Z90" s="1017"/>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6"/>
      <c r="R91" s="1016"/>
      <c r="S91" s="1098"/>
      <c r="T91" s="1098"/>
      <c r="U91" s="1098"/>
      <c r="V91" s="762">
        <v>6932</v>
      </c>
      <c r="W91" s="731"/>
      <c r="X91" s="762">
        <v>6932</v>
      </c>
      <c r="Y91" s="1086"/>
      <c r="Z91" s="1017"/>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6"/>
      <c r="R92" s="1016"/>
      <c r="S92" s="1098"/>
      <c r="T92" s="1098"/>
      <c r="U92" s="1098"/>
      <c r="V92" s="762">
        <v>6213</v>
      </c>
      <c r="W92" s="731"/>
      <c r="X92" s="762">
        <v>6213</v>
      </c>
      <c r="Y92" s="1086"/>
      <c r="Z92" s="1017"/>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6"/>
      <c r="R93" s="1016"/>
      <c r="S93" s="1098"/>
      <c r="T93" s="1098"/>
      <c r="U93" s="1098"/>
      <c r="V93" s="762">
        <v>4339</v>
      </c>
      <c r="W93" s="731"/>
      <c r="X93" s="762">
        <v>4339</v>
      </c>
      <c r="Y93" s="1086"/>
      <c r="Z93" s="1017"/>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6"/>
      <c r="R94" s="1016"/>
      <c r="S94" s="1098"/>
      <c r="T94" s="1098"/>
      <c r="U94" s="1098"/>
      <c r="V94" s="762">
        <v>3940</v>
      </c>
      <c r="W94" s="731"/>
      <c r="X94" s="762">
        <v>3940</v>
      </c>
      <c r="Y94" s="1086"/>
      <c r="Z94" s="1017"/>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6"/>
      <c r="R95" s="1016"/>
      <c r="S95" s="1098"/>
      <c r="T95" s="1098"/>
      <c r="U95" s="1098"/>
      <c r="V95" s="762">
        <v>6855</v>
      </c>
      <c r="W95" s="731"/>
      <c r="X95" s="762">
        <v>6855</v>
      </c>
      <c r="Y95" s="1086"/>
      <c r="Z95" s="1017"/>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6"/>
      <c r="R96" s="1016"/>
      <c r="S96" s="1098"/>
      <c r="T96" s="1098"/>
      <c r="U96" s="1098"/>
      <c r="V96" s="762">
        <v>7147</v>
      </c>
      <c r="W96" s="731"/>
      <c r="X96" s="762">
        <v>7147</v>
      </c>
      <c r="Y96" s="1086"/>
      <c r="Z96" s="1017"/>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6"/>
      <c r="R97" s="1016"/>
      <c r="S97" s="1098"/>
      <c r="T97" s="1098"/>
      <c r="U97" s="1098"/>
      <c r="V97" s="762">
        <v>6376</v>
      </c>
      <c r="W97" s="731"/>
      <c r="X97" s="762">
        <v>6376</v>
      </c>
      <c r="Y97" s="1086"/>
      <c r="Z97" s="1017"/>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6"/>
      <c r="R98" s="1016"/>
      <c r="S98" s="1098"/>
      <c r="T98" s="1098"/>
      <c r="U98" s="1098"/>
      <c r="V98" s="762">
        <v>4784</v>
      </c>
      <c r="W98" s="731"/>
      <c r="X98" s="762">
        <v>4784</v>
      </c>
      <c r="Y98" s="1086"/>
      <c r="Z98" s="1017"/>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6"/>
      <c r="R99" s="1016"/>
      <c r="S99" s="1098"/>
      <c r="T99" s="1098"/>
      <c r="U99" s="1098"/>
      <c r="V99" s="762">
        <v>6387</v>
      </c>
      <c r="W99" s="731"/>
      <c r="X99" s="762">
        <v>6387</v>
      </c>
      <c r="Y99" s="1086"/>
      <c r="Z99" s="1017"/>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6"/>
      <c r="R100" s="1016"/>
      <c r="S100" s="1098"/>
      <c r="T100" s="1098"/>
      <c r="U100" s="1098"/>
      <c r="V100" s="762">
        <v>6372</v>
      </c>
      <c r="W100" s="731"/>
      <c r="X100" s="762">
        <v>6372</v>
      </c>
      <c r="Y100" s="1086"/>
      <c r="Z100" s="1017"/>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6"/>
      <c r="R101" s="1016"/>
      <c r="S101" s="1098"/>
      <c r="T101" s="1098"/>
      <c r="U101" s="1098"/>
      <c r="V101" s="762">
        <v>5363</v>
      </c>
      <c r="W101" s="731"/>
      <c r="X101" s="762">
        <v>5363</v>
      </c>
      <c r="Y101" s="1086"/>
      <c r="Z101" s="1017"/>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6"/>
      <c r="R102" s="1016"/>
      <c r="S102" s="1098"/>
      <c r="T102" s="1098"/>
      <c r="U102" s="1098"/>
      <c r="V102" s="762">
        <v>5199</v>
      </c>
      <c r="W102" s="731"/>
      <c r="X102" s="762">
        <v>5199</v>
      </c>
      <c r="Y102" s="1086"/>
      <c r="Z102" s="1017"/>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6"/>
      <c r="R103" s="1016"/>
      <c r="S103" s="1098"/>
      <c r="T103" s="1098"/>
      <c r="U103" s="1098"/>
      <c r="V103" s="762">
        <v>9771</v>
      </c>
      <c r="W103" s="731"/>
      <c r="X103" s="762">
        <v>9771</v>
      </c>
      <c r="Y103" s="1086"/>
      <c r="Z103" s="1017"/>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6"/>
      <c r="R104" s="1016"/>
      <c r="S104" s="1098"/>
      <c r="T104" s="1098"/>
      <c r="U104" s="1098"/>
      <c r="V104" s="762">
        <v>9562</v>
      </c>
      <c r="W104" s="731"/>
      <c r="X104" s="762">
        <v>9562</v>
      </c>
      <c r="Y104" s="1086"/>
      <c r="Z104" s="1017"/>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6"/>
      <c r="R105" s="1016"/>
      <c r="S105" s="1098"/>
      <c r="T105" s="1098"/>
      <c r="U105" s="1098"/>
      <c r="V105" s="762">
        <v>6309</v>
      </c>
      <c r="W105" s="731"/>
      <c r="X105" s="762">
        <v>6309</v>
      </c>
      <c r="Y105" s="1086"/>
      <c r="Z105" s="1017"/>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6"/>
      <c r="R106" s="1016"/>
      <c r="S106" s="1098"/>
      <c r="T106" s="1098"/>
      <c r="U106" s="1098"/>
      <c r="V106" s="762">
        <v>10260</v>
      </c>
      <c r="W106" s="731"/>
      <c r="X106" s="762">
        <v>10260</v>
      </c>
      <c r="Y106" s="1086"/>
      <c r="Z106" s="1017"/>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6"/>
      <c r="R107" s="1016"/>
      <c r="S107" s="1098"/>
      <c r="T107" s="1098"/>
      <c r="U107" s="1098"/>
      <c r="V107" s="762">
        <v>10080</v>
      </c>
      <c r="W107" s="731"/>
      <c r="X107" s="762">
        <v>10080</v>
      </c>
      <c r="Y107" s="1086"/>
      <c r="Z107" s="1017"/>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6"/>
      <c r="R108" s="1016"/>
      <c r="S108" s="1098"/>
      <c r="T108" s="1098"/>
      <c r="U108" s="1098"/>
      <c r="V108" s="762">
        <v>6859</v>
      </c>
      <c r="W108" s="731"/>
      <c r="X108" s="762">
        <v>6859</v>
      </c>
      <c r="Y108" s="1086"/>
      <c r="Z108" s="1017"/>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6"/>
      <c r="R109" s="1016"/>
      <c r="S109" s="1098"/>
      <c r="T109" s="1098"/>
      <c r="U109" s="1098"/>
      <c r="V109" s="762">
        <v>5873</v>
      </c>
      <c r="W109" s="731"/>
      <c r="X109" s="762">
        <v>5873</v>
      </c>
      <c r="Y109" s="1086"/>
      <c r="Z109" s="1017"/>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6"/>
      <c r="R110" s="1016"/>
      <c r="S110" s="1098"/>
      <c r="T110" s="1098"/>
      <c r="U110" s="1098"/>
      <c r="V110" s="762">
        <v>4945</v>
      </c>
      <c r="W110" s="731"/>
      <c r="X110" s="762">
        <v>4945</v>
      </c>
      <c r="Y110" s="1086"/>
      <c r="Z110" s="1017"/>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6"/>
      <c r="R111" s="1016"/>
      <c r="S111" s="1098"/>
      <c r="T111" s="1098"/>
      <c r="U111" s="1098"/>
      <c r="V111" s="762">
        <v>4275</v>
      </c>
      <c r="W111" s="731"/>
      <c r="X111" s="762">
        <v>4275</v>
      </c>
      <c r="Y111" s="1086"/>
      <c r="Z111" s="1017"/>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6"/>
      <c r="R112" s="1016"/>
      <c r="S112" s="1098"/>
      <c r="T112" s="1098"/>
      <c r="U112" s="1098"/>
      <c r="V112" s="762">
        <v>6378</v>
      </c>
      <c r="W112" s="731"/>
      <c r="X112" s="762">
        <v>6378</v>
      </c>
      <c r="Y112" s="1086"/>
      <c r="Z112" s="1017"/>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6"/>
      <c r="R113" s="1016"/>
      <c r="S113" s="1098"/>
      <c r="T113" s="1098"/>
      <c r="U113" s="1098"/>
      <c r="V113" s="762">
        <v>7373</v>
      </c>
      <c r="W113" s="731"/>
      <c r="X113" s="762">
        <v>7373</v>
      </c>
      <c r="Y113" s="1086"/>
      <c r="Z113" s="1017"/>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6"/>
      <c r="R114" s="1016"/>
      <c r="S114" s="1098"/>
      <c r="T114" s="1098"/>
      <c r="U114" s="1098"/>
      <c r="V114" s="762">
        <v>5781</v>
      </c>
      <c r="W114" s="731"/>
      <c r="X114" s="762">
        <v>5781</v>
      </c>
      <c r="Y114" s="1086"/>
      <c r="Z114" s="1017"/>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6"/>
      <c r="R115" s="1016"/>
      <c r="S115" s="1098"/>
      <c r="T115" s="1098"/>
      <c r="U115" s="1098"/>
      <c r="V115" s="762">
        <v>9051</v>
      </c>
      <c r="W115" s="731"/>
      <c r="X115" s="762">
        <v>9051</v>
      </c>
      <c r="Y115" s="1086"/>
      <c r="Z115" s="1017"/>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6"/>
      <c r="R116" s="1016"/>
      <c r="S116" s="1098"/>
      <c r="T116" s="1098"/>
      <c r="U116" s="1098"/>
      <c r="V116" s="762">
        <v>7261</v>
      </c>
      <c r="W116" s="731"/>
      <c r="X116" s="762">
        <v>7261</v>
      </c>
      <c r="Y116" s="1086"/>
      <c r="Z116" s="1017"/>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6"/>
      <c r="R117" s="1016"/>
      <c r="S117" s="1098"/>
      <c r="T117" s="1098"/>
      <c r="U117" s="1098"/>
      <c r="V117" s="762">
        <v>9638</v>
      </c>
      <c r="W117" s="731"/>
      <c r="X117" s="762">
        <v>9638</v>
      </c>
      <c r="Y117" s="1086"/>
      <c r="Z117" s="1017"/>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6"/>
      <c r="R118" s="1016"/>
      <c r="S118" s="1098"/>
      <c r="T118" s="1098"/>
      <c r="U118" s="1098"/>
      <c r="V118" s="762">
        <v>8746</v>
      </c>
      <c r="W118" s="731"/>
      <c r="X118" s="762">
        <v>8746</v>
      </c>
      <c r="Y118" s="1086"/>
      <c r="Z118" s="1017"/>
      <c r="AA118" s="744">
        <v>0</v>
      </c>
      <c r="AB118" s="744">
        <v>0</v>
      </c>
      <c r="AC118" s="743">
        <v>0</v>
      </c>
      <c r="AD118" s="728" t="s">
        <v>715</v>
      </c>
      <c r="AE118" s="732"/>
    </row>
    <row r="119" spans="1:31" ht="24.75" customHeight="1">
      <c r="A119" s="298"/>
      <c r="B119" s="355"/>
      <c r="C119" s="299"/>
      <c r="D119" s="455"/>
      <c r="E119" s="299"/>
      <c r="F119" s="298"/>
      <c r="G119" s="750"/>
      <c r="H119" s="1099"/>
      <c r="I119" s="301"/>
      <c r="J119" s="1099"/>
      <c r="K119" s="1100"/>
      <c r="L119" s="299"/>
      <c r="M119" s="1099"/>
      <c r="N119" s="1101"/>
      <c r="O119" s="1099"/>
      <c r="P119" s="1102"/>
      <c r="Q119" s="1016"/>
      <c r="R119" s="1016"/>
      <c r="S119" s="1098"/>
      <c r="T119" s="1098"/>
      <c r="U119" s="1098"/>
      <c r="V119" s="1103"/>
      <c r="W119" s="731"/>
      <c r="X119" s="1103"/>
      <c r="Y119" s="1086"/>
      <c r="Z119" s="1017"/>
      <c r="AA119" s="1018"/>
      <c r="AB119" s="1018"/>
      <c r="AC119" s="1104"/>
      <c r="AD119" s="728"/>
      <c r="AE119" s="732"/>
    </row>
    <row r="120" spans="1:31" ht="24.75" customHeight="1">
      <c r="A120" s="298"/>
      <c r="B120" s="355"/>
      <c r="C120" s="299"/>
      <c r="D120" s="455"/>
      <c r="E120" s="299"/>
      <c r="F120" s="298"/>
      <c r="G120" s="750"/>
      <c r="H120" s="1099"/>
      <c r="I120" s="301"/>
      <c r="J120" s="1099"/>
      <c r="K120" s="1100"/>
      <c r="L120" s="299"/>
      <c r="M120" s="1099"/>
      <c r="N120" s="1101"/>
      <c r="O120" s="1099"/>
      <c r="P120" s="1102"/>
      <c r="Q120" s="1016"/>
      <c r="R120" s="1016"/>
      <c r="S120" s="1098"/>
      <c r="T120" s="1098"/>
      <c r="U120" s="1098"/>
      <c r="V120" s="1103"/>
      <c r="W120" s="731"/>
      <c r="X120" s="1103"/>
      <c r="Y120" s="1086"/>
      <c r="Z120" s="1017"/>
      <c r="AA120" s="1018"/>
      <c r="AB120" s="1018"/>
      <c r="AC120" s="1104"/>
      <c r="AD120" s="728"/>
      <c r="AE120" s="732"/>
    </row>
    <row r="121" spans="1:31" ht="24.75" customHeight="1">
      <c r="A121" s="1087" t="s">
        <v>722</v>
      </c>
      <c r="B121" s="1087" t="s">
        <v>90</v>
      </c>
      <c r="C121" s="1087" t="s">
        <v>91</v>
      </c>
      <c r="D121" s="1087" t="s">
        <v>444</v>
      </c>
      <c r="E121" s="1087" t="s">
        <v>526</v>
      </c>
      <c r="F121" s="1087" t="s">
        <v>527</v>
      </c>
      <c r="G121" s="1087" t="s">
        <v>92</v>
      </c>
      <c r="H121" s="1087" t="s">
        <v>68</v>
      </c>
      <c r="I121" s="1087" t="s">
        <v>93</v>
      </c>
      <c r="J121" s="1087" t="s">
        <v>26</v>
      </c>
      <c r="K121" s="1087" t="s">
        <v>528</v>
      </c>
      <c r="L121" s="1087" t="s">
        <v>96</v>
      </c>
      <c r="M121" s="1087" t="s">
        <v>95</v>
      </c>
      <c r="N121" s="1088" t="s">
        <v>529</v>
      </c>
      <c r="O121" s="1087" t="s">
        <v>94</v>
      </c>
      <c r="P121" s="1105" t="s">
        <v>97</v>
      </c>
      <c r="Q121" s="1106" t="s">
        <v>98</v>
      </c>
      <c r="R121" s="1073" t="s">
        <v>530</v>
      </c>
      <c r="S121" s="1073" t="s">
        <v>531</v>
      </c>
      <c r="T121" s="1073" t="s">
        <v>532</v>
      </c>
      <c r="U121" s="1073" t="s">
        <v>533</v>
      </c>
      <c r="V121" s="1106" t="s">
        <v>69</v>
      </c>
      <c r="W121" s="1106" t="s">
        <v>534</v>
      </c>
      <c r="X121" s="1106" t="s">
        <v>535</v>
      </c>
      <c r="Y121" s="1106" t="s">
        <v>494</v>
      </c>
      <c r="Z121" s="1106" t="s">
        <v>536</v>
      </c>
      <c r="AA121" s="1107" t="s">
        <v>537</v>
      </c>
      <c r="AB121" s="1106" t="s">
        <v>496</v>
      </c>
      <c r="AC121" s="1106" t="s">
        <v>538</v>
      </c>
      <c r="AD121" s="1108"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6">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5"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6"/>
      <c r="R131" s="1016"/>
      <c r="S131" s="1098"/>
      <c r="T131" s="1098"/>
      <c r="U131" s="1098"/>
      <c r="V131" s="731">
        <v>8641</v>
      </c>
      <c r="W131" s="1014"/>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9"/>
      <c r="R132" s="1019"/>
      <c r="S132" s="1109"/>
      <c r="T132" s="1109"/>
      <c r="U132" s="1109"/>
      <c r="V132" s="776">
        <v>7502</v>
      </c>
      <c r="W132" s="1020"/>
      <c r="X132" s="776">
        <v>7502</v>
      </c>
      <c r="Y132" s="1110">
        <f t="shared" si="9"/>
        <v>0</v>
      </c>
      <c r="Z132" s="1111"/>
      <c r="AA132" s="744">
        <v>0</v>
      </c>
      <c r="AB132" s="744">
        <v>0</v>
      </c>
      <c r="AC132" s="743">
        <v>0</v>
      </c>
      <c r="AD132" s="728" t="s">
        <v>727</v>
      </c>
      <c r="AE132" s="732"/>
    </row>
    <row r="133" spans="1:31" ht="24.75" customHeight="1">
      <c r="A133" s="1284"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401"/>
      <c r="S133" s="1109"/>
      <c r="T133" s="1109"/>
      <c r="U133" s="1109"/>
      <c r="V133" s="776">
        <v>3682</v>
      </c>
      <c r="W133" s="1020"/>
      <c r="X133" s="776">
        <v>3682</v>
      </c>
      <c r="Y133" s="1110">
        <f t="shared" si="9"/>
        <v>0</v>
      </c>
      <c r="Z133" s="1111"/>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Q20" activePane="topRight" state="frozen"/>
      <selection pane="topRight" activeCell="R26" sqref="R26:R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3" t="s">
        <v>532</v>
      </c>
      <c r="U1" s="1073"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6"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8" t="s">
        <v>747</v>
      </c>
      <c r="B3" s="377" t="s">
        <v>34</v>
      </c>
      <c r="C3" s="1290">
        <v>46099</v>
      </c>
      <c r="D3" s="1291" t="s">
        <v>50</v>
      </c>
      <c r="E3" s="1291">
        <v>45959</v>
      </c>
      <c r="F3" s="1276" t="s">
        <v>55</v>
      </c>
      <c r="G3" s="1291" t="s">
        <v>748</v>
      </c>
      <c r="H3" s="1302">
        <v>69</v>
      </c>
      <c r="I3" s="1256" t="s">
        <v>742</v>
      </c>
      <c r="J3" s="1256" t="s">
        <v>30</v>
      </c>
      <c r="K3" s="369"/>
      <c r="L3" s="1291">
        <v>45925</v>
      </c>
      <c r="M3" s="1299" t="s">
        <v>110</v>
      </c>
      <c r="N3" s="1303">
        <v>51632</v>
      </c>
      <c r="O3" s="1299" t="s">
        <v>110</v>
      </c>
      <c r="P3" s="1300" t="s">
        <v>38</v>
      </c>
      <c r="Q3" s="1257">
        <v>45932</v>
      </c>
      <c r="R3" s="1257" t="s">
        <v>110</v>
      </c>
      <c r="S3" s="363" t="s">
        <v>743</v>
      </c>
      <c r="T3" s="373" t="s">
        <v>744</v>
      </c>
      <c r="U3" s="373" t="s">
        <v>744</v>
      </c>
      <c r="V3" s="1258">
        <v>3997</v>
      </c>
      <c r="W3" s="1301">
        <v>4226</v>
      </c>
      <c r="X3" s="1259">
        <f>SUM(V3-W3)</f>
        <v>-229</v>
      </c>
      <c r="Y3" s="365">
        <f>IFERROR($W3/$V3, 0)</f>
        <v>1.0572929697272955</v>
      </c>
      <c r="Z3" s="1257">
        <v>45960</v>
      </c>
      <c r="AA3" s="1215">
        <v>1</v>
      </c>
      <c r="AB3" s="1215">
        <v>1</v>
      </c>
      <c r="AC3" s="1215">
        <v>1</v>
      </c>
      <c r="AD3" s="1278" t="s">
        <v>749</v>
      </c>
    </row>
    <row r="4" spans="1:30" ht="39.75" customHeight="1">
      <c r="A4" s="1399" t="s">
        <v>750</v>
      </c>
      <c r="B4" s="377" t="s">
        <v>34</v>
      </c>
      <c r="C4" s="360">
        <v>45989</v>
      </c>
      <c r="D4" s="367" t="s">
        <v>54</v>
      </c>
      <c r="E4" s="367">
        <v>45964</v>
      </c>
      <c r="F4" s="366" t="s">
        <v>51</v>
      </c>
      <c r="G4" s="1112" t="s">
        <v>751</v>
      </c>
      <c r="H4" s="1080">
        <v>74</v>
      </c>
      <c r="I4" s="362" t="s">
        <v>742</v>
      </c>
      <c r="J4" s="362" t="s">
        <v>30</v>
      </c>
      <c r="K4" s="362"/>
      <c r="L4" s="19">
        <v>45932</v>
      </c>
      <c r="M4" s="1113" t="s">
        <v>110</v>
      </c>
      <c r="N4" s="1081">
        <v>47064</v>
      </c>
      <c r="O4" s="372" t="s">
        <v>110</v>
      </c>
      <c r="P4" s="1412" t="s">
        <v>38</v>
      </c>
      <c r="Q4" s="370">
        <v>45932</v>
      </c>
      <c r="R4" s="370" t="s">
        <v>110</v>
      </c>
      <c r="S4" s="363" t="s">
        <v>743</v>
      </c>
      <c r="T4" s="373" t="s">
        <v>744</v>
      </c>
      <c r="U4" s="373" t="s">
        <v>744</v>
      </c>
      <c r="V4" s="671">
        <v>4716</v>
      </c>
      <c r="W4" s="1411">
        <v>4731</v>
      </c>
      <c r="X4" s="364">
        <f>SUM(V4-W4)</f>
        <v>-15</v>
      </c>
      <c r="Y4" s="365">
        <f>IFERROR($W4/$V4, 0)</f>
        <v>1.0031806615776082</v>
      </c>
      <c r="Z4" s="370">
        <v>45971</v>
      </c>
      <c r="AA4" s="1215">
        <v>1</v>
      </c>
      <c r="AB4" s="1215">
        <v>1</v>
      </c>
      <c r="AC4" s="1215">
        <v>1</v>
      </c>
      <c r="AD4" s="808" t="s">
        <v>752</v>
      </c>
    </row>
    <row r="5" spans="1:30" ht="39.75" customHeight="1">
      <c r="A5" s="1298" t="s">
        <v>753</v>
      </c>
      <c r="B5" s="377" t="s">
        <v>34</v>
      </c>
      <c r="C5" s="1290">
        <v>46099</v>
      </c>
      <c r="D5" s="1291" t="s">
        <v>54</v>
      </c>
      <c r="E5" s="1291">
        <v>45975</v>
      </c>
      <c r="F5" s="1276" t="s">
        <v>51</v>
      </c>
      <c r="G5" s="1291" t="s">
        <v>754</v>
      </c>
      <c r="H5" s="1080">
        <v>48</v>
      </c>
      <c r="I5" s="1256" t="s">
        <v>742</v>
      </c>
      <c r="J5" s="1256" t="s">
        <v>30</v>
      </c>
      <c r="K5" s="362"/>
      <c r="L5" s="1291" t="s">
        <v>260</v>
      </c>
      <c r="M5" s="1299" t="s">
        <v>110</v>
      </c>
      <c r="N5" s="1081">
        <v>39064</v>
      </c>
      <c r="O5" s="372" t="s">
        <v>110</v>
      </c>
      <c r="P5" s="1300" t="s">
        <v>38</v>
      </c>
      <c r="Q5" s="1257">
        <v>45932</v>
      </c>
      <c r="R5" s="1257" t="s">
        <v>110</v>
      </c>
      <c r="S5" s="363" t="s">
        <v>743</v>
      </c>
      <c r="T5" s="373" t="s">
        <v>744</v>
      </c>
      <c r="U5" s="373" t="s">
        <v>744</v>
      </c>
      <c r="V5" s="1258">
        <v>2982</v>
      </c>
      <c r="W5" s="1301">
        <v>2970</v>
      </c>
      <c r="X5" s="1259">
        <f>SUM(V5-W5)</f>
        <v>12</v>
      </c>
      <c r="Y5" s="365">
        <f>IFERROR($W5/$V5, 0)</f>
        <v>0.99597585513078468</v>
      </c>
      <c r="Z5" s="1257">
        <v>46104</v>
      </c>
      <c r="AA5" s="1215">
        <v>1</v>
      </c>
      <c r="AB5" s="1215">
        <v>1</v>
      </c>
      <c r="AC5" s="1215">
        <v>1</v>
      </c>
      <c r="AD5" s="1278" t="s">
        <v>755</v>
      </c>
    </row>
    <row r="6" spans="1:30" ht="39.75" customHeight="1">
      <c r="A6" s="616" t="s">
        <v>756</v>
      </c>
      <c r="B6" s="377" t="s">
        <v>34</v>
      </c>
      <c r="C6" s="360">
        <v>46079</v>
      </c>
      <c r="D6" s="367" t="s">
        <v>54</v>
      </c>
      <c r="E6" s="367">
        <v>46101</v>
      </c>
      <c r="F6" s="366" t="s">
        <v>53</v>
      </c>
      <c r="G6" s="701" t="s">
        <v>757</v>
      </c>
      <c r="H6" s="1006">
        <v>0</v>
      </c>
      <c r="I6" s="372" t="s">
        <v>742</v>
      </c>
      <c r="J6" s="1080" t="s">
        <v>30</v>
      </c>
      <c r="K6" s="692"/>
      <c r="L6" s="701" t="s">
        <v>260</v>
      </c>
      <c r="M6" s="372" t="s">
        <v>110</v>
      </c>
      <c r="N6" s="1007">
        <v>49932.800000000003</v>
      </c>
      <c r="O6" s="372" t="s">
        <v>110</v>
      </c>
      <c r="P6" s="738" t="s">
        <v>38</v>
      </c>
      <c r="Q6" s="1008">
        <v>46077</v>
      </c>
      <c r="R6" s="1008" t="s">
        <v>110</v>
      </c>
      <c r="S6" s="363" t="s">
        <v>743</v>
      </c>
      <c r="T6" s="373" t="s">
        <v>744</v>
      </c>
      <c r="U6" s="373" t="s">
        <v>744</v>
      </c>
      <c r="V6" s="1009">
        <v>4048</v>
      </c>
      <c r="W6" s="1280">
        <v>4028</v>
      </c>
      <c r="X6" s="1003">
        <f>SUM(V6-W6)</f>
        <v>20</v>
      </c>
      <c r="Y6" s="365">
        <f>IFERROR($W6/$V6, 0)</f>
        <v>0.99505928853754944</v>
      </c>
      <c r="Z6" s="1008">
        <v>46111</v>
      </c>
      <c r="AA6" s="1215">
        <v>1</v>
      </c>
      <c r="AB6" s="698">
        <v>0</v>
      </c>
      <c r="AC6" s="1077">
        <v>0</v>
      </c>
      <c r="AD6" s="1255"/>
    </row>
    <row r="7" spans="1:30" ht="39.75" customHeight="1">
      <c r="A7" s="737" t="s">
        <v>758</v>
      </c>
      <c r="B7" s="377" t="s">
        <v>34</v>
      </c>
      <c r="C7" s="690">
        <v>46099</v>
      </c>
      <c r="D7" s="701" t="s">
        <v>54</v>
      </c>
      <c r="E7" s="701">
        <v>46101</v>
      </c>
      <c r="F7" s="702" t="s">
        <v>53</v>
      </c>
      <c r="G7" s="701" t="s">
        <v>759</v>
      </c>
      <c r="H7" s="703">
        <v>0</v>
      </c>
      <c r="I7" s="372" t="s">
        <v>742</v>
      </c>
      <c r="J7" s="1080"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5">
        <v>46118</v>
      </c>
      <c r="AA7" s="1215">
        <v>1</v>
      </c>
      <c r="AB7" s="698">
        <v>0</v>
      </c>
      <c r="AC7" s="707">
        <v>0</v>
      </c>
      <c r="AD7" s="699" t="s">
        <v>760</v>
      </c>
    </row>
    <row r="8" spans="1:30" ht="39.75" customHeight="1">
      <c r="A8" s="737" t="s">
        <v>130</v>
      </c>
      <c r="B8" s="377" t="s">
        <v>34</v>
      </c>
      <c r="C8" s="690">
        <v>46040</v>
      </c>
      <c r="D8" s="1276" t="s">
        <v>761</v>
      </c>
      <c r="E8" s="701">
        <v>45867</v>
      </c>
      <c r="F8" s="702" t="s">
        <v>53</v>
      </c>
      <c r="G8" s="1276" t="s">
        <v>762</v>
      </c>
      <c r="H8" s="703">
        <v>0</v>
      </c>
      <c r="I8" s="372" t="s">
        <v>742</v>
      </c>
      <c r="J8" s="1203" t="s">
        <v>30</v>
      </c>
      <c r="K8" s="362"/>
      <c r="L8" s="701" t="s">
        <v>260</v>
      </c>
      <c r="M8" s="1203" t="s">
        <v>110</v>
      </c>
      <c r="N8" s="713">
        <v>144972.5</v>
      </c>
      <c r="O8" s="1203" t="s">
        <v>110</v>
      </c>
      <c r="P8" s="738" t="s">
        <v>38</v>
      </c>
      <c r="Q8" s="1257">
        <v>45867</v>
      </c>
      <c r="R8" s="1257"/>
      <c r="S8" s="363" t="s">
        <v>743</v>
      </c>
      <c r="T8" s="373" t="s">
        <v>744</v>
      </c>
      <c r="U8" s="373" t="s">
        <v>744</v>
      </c>
      <c r="V8" s="1258">
        <v>9840</v>
      </c>
      <c r="W8" s="1301">
        <v>9806</v>
      </c>
      <c r="X8" s="1259">
        <f>SUM(V8-W8)</f>
        <v>34</v>
      </c>
      <c r="Y8" s="365">
        <f>IFERROR($W8/$V8, 0)</f>
        <v>0.99654471544715451</v>
      </c>
      <c r="Z8" s="1257">
        <v>45884</v>
      </c>
      <c r="AA8" s="698">
        <v>1</v>
      </c>
      <c r="AB8" s="698">
        <v>0</v>
      </c>
      <c r="AC8" s="1260">
        <v>9106</v>
      </c>
      <c r="AD8" s="1278" t="s">
        <v>763</v>
      </c>
    </row>
    <row r="9" spans="1:30" ht="39.75" customHeight="1">
      <c r="A9" s="737" t="s">
        <v>764</v>
      </c>
      <c r="B9" s="377" t="s">
        <v>34</v>
      </c>
      <c r="C9" s="690">
        <v>46103</v>
      </c>
      <c r="D9" s="358" t="s">
        <v>52</v>
      </c>
      <c r="E9" s="701">
        <v>46077</v>
      </c>
      <c r="F9" s="366" t="s">
        <v>53</v>
      </c>
      <c r="G9" s="1276" t="s">
        <v>765</v>
      </c>
      <c r="H9" s="369">
        <v>0</v>
      </c>
      <c r="I9" s="372" t="s">
        <v>742</v>
      </c>
      <c r="J9" s="1203" t="s">
        <v>30</v>
      </c>
      <c r="K9" s="1256"/>
      <c r="L9" s="1291" t="s">
        <v>260</v>
      </c>
      <c r="M9" s="1203" t="s">
        <v>110</v>
      </c>
      <c r="N9" s="416">
        <v>12977.65</v>
      </c>
      <c r="O9" s="1203"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60">
        <v>0</v>
      </c>
      <c r="AD9" s="1278"/>
    </row>
    <row r="10" spans="1:30" ht="39.75" customHeight="1">
      <c r="A10" s="737" t="s">
        <v>766</v>
      </c>
      <c r="B10" s="377" t="s">
        <v>34</v>
      </c>
      <c r="C10" s="690">
        <v>46079</v>
      </c>
      <c r="D10" s="366" t="s">
        <v>54</v>
      </c>
      <c r="E10" s="367">
        <v>46056</v>
      </c>
      <c r="F10" s="366" t="s">
        <v>53</v>
      </c>
      <c r="G10" s="1276" t="s">
        <v>767</v>
      </c>
      <c r="H10" s="1203">
        <v>0</v>
      </c>
      <c r="I10" s="1299" t="s">
        <v>742</v>
      </c>
      <c r="J10" s="1203" t="s">
        <v>30</v>
      </c>
      <c r="K10" s="692"/>
      <c r="L10" s="1291" t="s">
        <v>260</v>
      </c>
      <c r="M10" s="1203" t="s">
        <v>110</v>
      </c>
      <c r="N10" s="416">
        <v>118710.8</v>
      </c>
      <c r="O10" s="1203"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60">
        <v>0</v>
      </c>
      <c r="AD10" s="1278" t="s">
        <v>768</v>
      </c>
    </row>
    <row r="11" spans="1:30" ht="39.75" customHeight="1">
      <c r="A11" s="616" t="s">
        <v>769</v>
      </c>
      <c r="B11" s="377" t="s">
        <v>34</v>
      </c>
      <c r="C11" s="360">
        <v>46174</v>
      </c>
      <c r="D11" s="366" t="s">
        <v>58</v>
      </c>
      <c r="E11" s="367">
        <v>46070</v>
      </c>
      <c r="F11" s="366" t="s">
        <v>53</v>
      </c>
      <c r="G11" s="702"/>
      <c r="H11" s="1006">
        <v>115</v>
      </c>
      <c r="I11" s="372" t="s">
        <v>742</v>
      </c>
      <c r="J11" s="751" t="s">
        <v>36</v>
      </c>
      <c r="K11" s="692"/>
      <c r="L11" s="701" t="s">
        <v>260</v>
      </c>
      <c r="M11" s="703" t="s">
        <v>110</v>
      </c>
      <c r="N11" s="827">
        <v>125188</v>
      </c>
      <c r="O11" s="703" t="s">
        <v>110</v>
      </c>
      <c r="P11" s="738" t="s">
        <v>38</v>
      </c>
      <c r="Q11" s="1008">
        <v>46083</v>
      </c>
      <c r="R11" s="1008" t="s">
        <v>238</v>
      </c>
      <c r="S11" s="363" t="s">
        <v>743</v>
      </c>
      <c r="T11" s="373" t="s">
        <v>744</v>
      </c>
      <c r="U11" s="373" t="s">
        <v>744</v>
      </c>
      <c r="V11" s="1009">
        <v>7078</v>
      </c>
      <c r="W11" s="1280">
        <v>7239</v>
      </c>
      <c r="X11" s="1003">
        <f>SUM(V11-W11)</f>
        <v>-161</v>
      </c>
      <c r="Y11" s="365">
        <f>IFERROR($W11/$V11, 0)</f>
        <v>1.0227465385702175</v>
      </c>
      <c r="Z11" s="1008">
        <v>46090</v>
      </c>
      <c r="AA11" s="698">
        <v>1</v>
      </c>
      <c r="AB11" s="698">
        <v>0</v>
      </c>
      <c r="AC11" s="707">
        <v>0</v>
      </c>
      <c r="AD11" s="1255"/>
    </row>
    <row r="12" spans="1:30" ht="39.75" customHeight="1">
      <c r="A12" s="737" t="s">
        <v>770</v>
      </c>
      <c r="B12" s="377" t="s">
        <v>37</v>
      </c>
      <c r="C12" s="690">
        <v>46006</v>
      </c>
      <c r="D12" s="702" t="s">
        <v>52</v>
      </c>
      <c r="E12" s="701">
        <v>45987</v>
      </c>
      <c r="F12" s="702" t="s">
        <v>51</v>
      </c>
      <c r="G12" s="702" t="s">
        <v>771</v>
      </c>
      <c r="H12" s="703">
        <v>30</v>
      </c>
      <c r="I12" s="372" t="s">
        <v>742</v>
      </c>
      <c r="J12" s="1080"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80"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400" t="s">
        <v>775</v>
      </c>
    </row>
    <row r="14" spans="1:30" ht="39.75" customHeight="1">
      <c r="A14" s="737" t="s">
        <v>776</v>
      </c>
      <c r="B14" s="377" t="s">
        <v>37</v>
      </c>
      <c r="C14" s="690">
        <v>46081</v>
      </c>
      <c r="D14" s="702" t="s">
        <v>50</v>
      </c>
      <c r="E14" s="701">
        <v>46001</v>
      </c>
      <c r="F14" s="702" t="s">
        <v>51</v>
      </c>
      <c r="G14" s="702" t="s">
        <v>777</v>
      </c>
      <c r="H14" s="703">
        <v>80</v>
      </c>
      <c r="I14" s="372" t="s">
        <v>742</v>
      </c>
      <c r="J14" s="1080"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6"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2">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2"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8" t="s">
        <v>796</v>
      </c>
      <c r="B21" s="1084" t="s">
        <v>40</v>
      </c>
      <c r="C21" s="360">
        <v>46111</v>
      </c>
      <c r="D21" s="366" t="s">
        <v>50</v>
      </c>
      <c r="E21" s="367">
        <v>46085</v>
      </c>
      <c r="F21" s="366" t="s">
        <v>53</v>
      </c>
      <c r="G21" s="702" t="s">
        <v>797</v>
      </c>
      <c r="H21" s="1011">
        <v>0</v>
      </c>
      <c r="I21" s="304" t="s">
        <v>742</v>
      </c>
      <c r="J21" s="755" t="s">
        <v>30</v>
      </c>
      <c r="K21" s="362"/>
      <c r="L21" s="749" t="s">
        <v>260</v>
      </c>
      <c r="M21" s="755" t="s">
        <v>110</v>
      </c>
      <c r="N21" s="827">
        <v>12316.35</v>
      </c>
      <c r="O21" s="944" t="s">
        <v>110</v>
      </c>
      <c r="P21" s="1409" t="s">
        <v>38</v>
      </c>
      <c r="Q21" s="1008">
        <v>46086</v>
      </c>
      <c r="R21" s="1008" t="s">
        <v>110</v>
      </c>
      <c r="S21" s="363" t="s">
        <v>743</v>
      </c>
      <c r="T21" s="373" t="s">
        <v>744</v>
      </c>
      <c r="U21" s="373" t="s">
        <v>744</v>
      </c>
      <c r="V21" s="1009">
        <v>7</v>
      </c>
      <c r="W21" s="1408">
        <v>7</v>
      </c>
      <c r="X21" s="1003">
        <f>SUM(V21-W21)</f>
        <v>0</v>
      </c>
      <c r="Y21" s="365">
        <f>IFERROR($W21/$V21, 0)</f>
        <v>1</v>
      </c>
      <c r="Z21" s="1015">
        <v>46106</v>
      </c>
      <c r="AA21" s="825">
        <v>1</v>
      </c>
      <c r="AB21" s="829">
        <v>0</v>
      </c>
      <c r="AC21" s="743">
        <v>0</v>
      </c>
      <c r="AD21" s="699" t="s">
        <v>798</v>
      </c>
    </row>
    <row r="22" spans="1:30" ht="39.75" customHeight="1">
      <c r="A22" s="789" t="s">
        <v>799</v>
      </c>
      <c r="B22" s="1084" t="s">
        <v>40</v>
      </c>
      <c r="C22" s="360">
        <v>46111</v>
      </c>
      <c r="D22" s="702" t="s">
        <v>52</v>
      </c>
      <c r="E22" s="367">
        <v>46085</v>
      </c>
      <c r="F22" s="366" t="s">
        <v>53</v>
      </c>
      <c r="G22" s="702" t="s">
        <v>800</v>
      </c>
      <c r="H22" s="1011">
        <v>0</v>
      </c>
      <c r="I22" s="304" t="s">
        <v>742</v>
      </c>
      <c r="J22" s="755" t="s">
        <v>30</v>
      </c>
      <c r="K22" s="362"/>
      <c r="L22" s="749" t="s">
        <v>260</v>
      </c>
      <c r="M22" s="755" t="s">
        <v>110</v>
      </c>
      <c r="N22" s="827">
        <v>151170.79999999999</v>
      </c>
      <c r="O22" s="755" t="s">
        <v>110</v>
      </c>
      <c r="P22" s="1281" t="s">
        <v>38</v>
      </c>
      <c r="Q22" s="1008">
        <v>46086</v>
      </c>
      <c r="R22" s="1008" t="s">
        <v>110</v>
      </c>
      <c r="S22" s="363">
        <v>46126</v>
      </c>
      <c r="T22" s="363">
        <v>46127</v>
      </c>
      <c r="U22" s="373" t="s">
        <v>744</v>
      </c>
      <c r="V22" s="1009">
        <v>11789</v>
      </c>
      <c r="W22" s="1280">
        <v>11958</v>
      </c>
      <c r="X22" s="1003">
        <f t="shared" ref="X22" si="0">SUM(V22-W22)</f>
        <v>-169</v>
      </c>
      <c r="Y22" s="365">
        <f t="shared" ref="Y22" si="1">IFERROR($W22/$V22, 0)</f>
        <v>1.0143353974043601</v>
      </c>
      <c r="Z22" s="1015">
        <v>46099</v>
      </c>
      <c r="AA22" s="825">
        <v>1</v>
      </c>
      <c r="AB22" s="829">
        <v>0</v>
      </c>
      <c r="AC22" s="743">
        <v>0</v>
      </c>
      <c r="AD22" s="699" t="s">
        <v>798</v>
      </c>
    </row>
    <row r="23" spans="1:30" ht="39.75" customHeight="1">
      <c r="A23" s="1399" t="s">
        <v>801</v>
      </c>
      <c r="B23" s="1084" t="s">
        <v>40</v>
      </c>
      <c r="C23" s="360">
        <v>46111</v>
      </c>
      <c r="D23" s="366" t="s">
        <v>50</v>
      </c>
      <c r="E23" s="367">
        <v>46087</v>
      </c>
      <c r="F23" s="702" t="s">
        <v>51</v>
      </c>
      <c r="G23" s="702" t="s">
        <v>802</v>
      </c>
      <c r="H23" s="1011">
        <v>0</v>
      </c>
      <c r="I23" s="304" t="s">
        <v>742</v>
      </c>
      <c r="J23" s="755" t="s">
        <v>30</v>
      </c>
      <c r="K23" s="362"/>
      <c r="L23" s="749" t="s">
        <v>260</v>
      </c>
      <c r="M23" s="755" t="s">
        <v>110</v>
      </c>
      <c r="N23" s="827">
        <v>6808.8</v>
      </c>
      <c r="O23" s="755" t="s">
        <v>110</v>
      </c>
      <c r="P23" s="1409" t="s">
        <v>38</v>
      </c>
      <c r="Q23" s="1008">
        <v>46087</v>
      </c>
      <c r="R23" s="706" t="s">
        <v>110</v>
      </c>
      <c r="S23" s="363" t="s">
        <v>743</v>
      </c>
      <c r="T23" s="373" t="s">
        <v>744</v>
      </c>
      <c r="U23" s="373" t="s">
        <v>744</v>
      </c>
      <c r="V23" s="1009">
        <v>508</v>
      </c>
      <c r="W23" s="1408">
        <v>513</v>
      </c>
      <c r="X23" s="1003">
        <f>SUM(V23-W23)</f>
        <v>-5</v>
      </c>
      <c r="Y23" s="365">
        <f>IFERROR($W23/$V23, 0)</f>
        <v>1.0098425196850394</v>
      </c>
      <c r="Z23" s="1015">
        <v>46105</v>
      </c>
      <c r="AA23" s="825">
        <v>1</v>
      </c>
      <c r="AB23" s="825">
        <v>1</v>
      </c>
      <c r="AC23" s="825">
        <v>1</v>
      </c>
      <c r="AD23" s="699" t="s">
        <v>803</v>
      </c>
    </row>
    <row r="24" spans="1:30" ht="39.75" customHeight="1">
      <c r="A24" s="1314" t="s">
        <v>804</v>
      </c>
      <c r="B24" s="1084" t="s">
        <v>40</v>
      </c>
      <c r="C24" s="360">
        <v>46111</v>
      </c>
      <c r="D24" s="1276" t="s">
        <v>52</v>
      </c>
      <c r="E24" s="367">
        <v>46106</v>
      </c>
      <c r="F24" s="702" t="s">
        <v>51</v>
      </c>
      <c r="G24" s="702" t="s">
        <v>805</v>
      </c>
      <c r="H24" s="1011">
        <v>0</v>
      </c>
      <c r="I24" s="304" t="s">
        <v>742</v>
      </c>
      <c r="J24" s="755" t="s">
        <v>30</v>
      </c>
      <c r="K24" s="362"/>
      <c r="L24" s="1315" t="s">
        <v>260</v>
      </c>
      <c r="M24" s="755" t="s">
        <v>110</v>
      </c>
      <c r="N24" s="827">
        <v>24122.75</v>
      </c>
      <c r="O24" s="755" t="s">
        <v>110</v>
      </c>
      <c r="P24" s="1281"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8" t="s">
        <v>806</v>
      </c>
    </row>
    <row r="25" spans="1:30" ht="39.75" customHeight="1">
      <c r="A25" s="616" t="s">
        <v>807</v>
      </c>
      <c r="B25" s="1084" t="s">
        <v>40</v>
      </c>
      <c r="C25" s="360">
        <v>46111</v>
      </c>
      <c r="D25" s="1276" t="s">
        <v>52</v>
      </c>
      <c r="E25" s="367">
        <v>46106</v>
      </c>
      <c r="F25" s="702" t="s">
        <v>51</v>
      </c>
      <c r="G25" s="702" t="s">
        <v>808</v>
      </c>
      <c r="H25" s="1011">
        <v>0</v>
      </c>
      <c r="I25" s="304" t="s">
        <v>742</v>
      </c>
      <c r="J25" s="755" t="s">
        <v>30</v>
      </c>
      <c r="K25" s="362"/>
      <c r="L25" s="1315" t="s">
        <v>260</v>
      </c>
      <c r="M25" s="755" t="s">
        <v>110</v>
      </c>
      <c r="N25" s="827">
        <v>26639.1</v>
      </c>
      <c r="O25" s="755" t="s">
        <v>110</v>
      </c>
      <c r="P25" s="1281"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8" t="s">
        <v>806</v>
      </c>
    </row>
    <row r="26" spans="1:30" ht="39.75" customHeight="1">
      <c r="A26" s="1399" t="s">
        <v>809</v>
      </c>
      <c r="B26" s="1084" t="s">
        <v>40</v>
      </c>
      <c r="C26" s="360">
        <v>46140</v>
      </c>
      <c r="D26" s="702" t="s">
        <v>52</v>
      </c>
      <c r="E26" s="367">
        <v>46106</v>
      </c>
      <c r="F26" s="702" t="s">
        <v>51</v>
      </c>
      <c r="G26" s="702" t="s">
        <v>810</v>
      </c>
      <c r="H26" s="1011">
        <v>0</v>
      </c>
      <c r="I26" s="304" t="s">
        <v>742</v>
      </c>
      <c r="J26" s="755" t="s">
        <v>30</v>
      </c>
      <c r="K26" s="362"/>
      <c r="L26" s="1315" t="s">
        <v>260</v>
      </c>
      <c r="M26" s="755" t="s">
        <v>110</v>
      </c>
      <c r="N26" s="827">
        <v>1698.25</v>
      </c>
      <c r="O26" s="755" t="s">
        <v>110</v>
      </c>
      <c r="P26" s="1409" t="s">
        <v>38</v>
      </c>
      <c r="Q26" s="1008">
        <v>46087</v>
      </c>
      <c r="R26" s="706" t="s">
        <v>110</v>
      </c>
      <c r="S26" s="363" t="s">
        <v>743</v>
      </c>
      <c r="T26" s="373" t="s">
        <v>744</v>
      </c>
      <c r="U26" s="373" t="s">
        <v>744</v>
      </c>
      <c r="V26" s="1009">
        <v>105</v>
      </c>
      <c r="W26" s="1408">
        <v>102</v>
      </c>
      <c r="X26" s="1003">
        <f t="shared" ref="X26:X27" si="2">SUM(V26-W26)</f>
        <v>3</v>
      </c>
      <c r="Y26" s="365">
        <f t="shared" ref="Y26:Y27" si="3">IFERROR($W26/$V26, 0)</f>
        <v>0.97142857142857142</v>
      </c>
      <c r="Z26" s="1015">
        <v>46119</v>
      </c>
      <c r="AA26" s="825">
        <v>1</v>
      </c>
      <c r="AB26" s="829">
        <v>0</v>
      </c>
      <c r="AC26" s="743">
        <v>0</v>
      </c>
      <c r="AD26" s="699" t="s">
        <v>806</v>
      </c>
    </row>
    <row r="27" spans="1:30" ht="39.75" customHeight="1">
      <c r="A27" s="1399" t="s">
        <v>811</v>
      </c>
      <c r="B27" s="1084" t="s">
        <v>40</v>
      </c>
      <c r="C27" s="360">
        <v>46140</v>
      </c>
      <c r="D27" s="366" t="s">
        <v>52</v>
      </c>
      <c r="E27" s="367">
        <v>46106</v>
      </c>
      <c r="F27" s="702" t="s">
        <v>51</v>
      </c>
      <c r="G27" s="702" t="s">
        <v>812</v>
      </c>
      <c r="H27" s="1011">
        <v>0</v>
      </c>
      <c r="I27" s="304" t="s">
        <v>742</v>
      </c>
      <c r="J27" s="755" t="s">
        <v>30</v>
      </c>
      <c r="K27" s="362"/>
      <c r="L27" s="1315" t="s">
        <v>260</v>
      </c>
      <c r="M27" s="755" t="s">
        <v>110</v>
      </c>
      <c r="N27" s="827">
        <v>5779.1</v>
      </c>
      <c r="O27" s="755" t="s">
        <v>110</v>
      </c>
      <c r="P27" s="1409" t="s">
        <v>38</v>
      </c>
      <c r="Q27" s="1008">
        <v>46106</v>
      </c>
      <c r="R27" s="706" t="s">
        <v>110</v>
      </c>
      <c r="S27" s="363" t="s">
        <v>743</v>
      </c>
      <c r="T27" s="373" t="s">
        <v>744</v>
      </c>
      <c r="U27" s="373" t="s">
        <v>744</v>
      </c>
      <c r="V27" s="1009">
        <v>406</v>
      </c>
      <c r="W27" s="1408">
        <v>417</v>
      </c>
      <c r="X27" s="1003">
        <f t="shared" si="2"/>
        <v>-11</v>
      </c>
      <c r="Y27" s="365">
        <f t="shared" si="3"/>
        <v>1.0270935960591132</v>
      </c>
      <c r="Z27" s="1015">
        <v>46119</v>
      </c>
      <c r="AA27" s="825">
        <v>1</v>
      </c>
      <c r="AB27" s="829">
        <v>0</v>
      </c>
      <c r="AC27" s="743">
        <v>0</v>
      </c>
      <c r="AD27" s="699" t="s">
        <v>806</v>
      </c>
    </row>
    <row r="28" spans="1:30" ht="39.75" customHeight="1">
      <c r="A28" s="1399" t="s">
        <v>813</v>
      </c>
      <c r="B28" s="1084" t="s">
        <v>40</v>
      </c>
      <c r="C28" s="360">
        <v>46111</v>
      </c>
      <c r="D28" s="366" t="s">
        <v>50</v>
      </c>
      <c r="E28" s="367">
        <v>46087</v>
      </c>
      <c r="F28" s="702" t="s">
        <v>51</v>
      </c>
      <c r="G28" s="702" t="s">
        <v>814</v>
      </c>
      <c r="H28" s="1011">
        <v>0</v>
      </c>
      <c r="I28" s="304" t="s">
        <v>742</v>
      </c>
      <c r="J28" s="755" t="s">
        <v>30</v>
      </c>
      <c r="K28" s="362"/>
      <c r="L28" s="1315" t="s">
        <v>260</v>
      </c>
      <c r="M28" s="755" t="s">
        <v>110</v>
      </c>
      <c r="N28" s="827">
        <v>9496.2000000000007</v>
      </c>
      <c r="O28" s="755" t="s">
        <v>110</v>
      </c>
      <c r="P28" s="1409" t="s">
        <v>38</v>
      </c>
      <c r="Q28" s="1008">
        <v>46087</v>
      </c>
      <c r="R28" s="706" t="s">
        <v>110</v>
      </c>
      <c r="S28" s="363" t="s">
        <v>743</v>
      </c>
      <c r="T28" s="373" t="s">
        <v>744</v>
      </c>
      <c r="U28" s="373" t="s">
        <v>744</v>
      </c>
      <c r="V28" s="1009">
        <v>742</v>
      </c>
      <c r="W28" s="1408">
        <v>752</v>
      </c>
      <c r="X28" s="1003">
        <f t="shared" ref="X28" si="4">SUM(V28-W28)</f>
        <v>-10</v>
      </c>
      <c r="Y28" s="365">
        <f t="shared" ref="Y28" si="5">IFERROR($W28/$V28, 0)</f>
        <v>1.013477088948787</v>
      </c>
      <c r="Z28" s="1015">
        <v>46115</v>
      </c>
      <c r="AA28" s="825">
        <v>1</v>
      </c>
      <c r="AB28" s="825">
        <v>1</v>
      </c>
      <c r="AC28" s="825">
        <v>1</v>
      </c>
      <c r="AD28" s="699" t="s">
        <v>798</v>
      </c>
    </row>
    <row r="29" spans="1:30" ht="39.75" customHeight="1">
      <c r="A29" s="1399" t="s">
        <v>815</v>
      </c>
      <c r="B29" s="1084" t="s">
        <v>40</v>
      </c>
      <c r="C29" s="360">
        <v>46111</v>
      </c>
      <c r="D29" s="366" t="s">
        <v>50</v>
      </c>
      <c r="E29" s="367">
        <v>46097</v>
      </c>
      <c r="F29" s="702" t="s">
        <v>51</v>
      </c>
      <c r="G29" s="702" t="s">
        <v>816</v>
      </c>
      <c r="H29" s="1011">
        <v>0</v>
      </c>
      <c r="I29" s="304" t="s">
        <v>742</v>
      </c>
      <c r="J29" s="755" t="s">
        <v>30</v>
      </c>
      <c r="K29" s="362"/>
      <c r="L29" s="749" t="s">
        <v>260</v>
      </c>
      <c r="M29" s="755" t="s">
        <v>110</v>
      </c>
      <c r="N29" s="827">
        <v>16760.150000000001</v>
      </c>
      <c r="O29" s="755" t="s">
        <v>110</v>
      </c>
      <c r="P29" s="1409" t="s">
        <v>38</v>
      </c>
      <c r="Q29" s="1008">
        <v>46097</v>
      </c>
      <c r="R29" s="706" t="s">
        <v>110</v>
      </c>
      <c r="S29" s="363" t="s">
        <v>743</v>
      </c>
      <c r="T29" s="373" t="s">
        <v>744</v>
      </c>
      <c r="U29" s="373" t="s">
        <v>744</v>
      </c>
      <c r="V29" s="1009">
        <v>1329</v>
      </c>
      <c r="W29" s="1408">
        <v>1349</v>
      </c>
      <c r="X29" s="1003">
        <f t="shared" ref="X29" si="6">SUM(V29-W29)</f>
        <v>-20</v>
      </c>
      <c r="Y29" s="365">
        <f t="shared" ref="Y29" si="7">IFERROR($W29/$V29, 0)</f>
        <v>1.0150489089541008</v>
      </c>
      <c r="Z29" s="1015">
        <v>46111</v>
      </c>
      <c r="AA29" s="825">
        <v>1</v>
      </c>
      <c r="AB29" s="825">
        <v>1</v>
      </c>
      <c r="AC29" s="825">
        <v>1</v>
      </c>
      <c r="AD29" s="699" t="s">
        <v>803</v>
      </c>
    </row>
    <row r="30" spans="1:30" ht="39.75" customHeight="1">
      <c r="A30" s="1399" t="s">
        <v>817</v>
      </c>
      <c r="B30" s="1084" t="s">
        <v>40</v>
      </c>
      <c r="C30" s="360">
        <v>46111</v>
      </c>
      <c r="D30" s="366" t="s">
        <v>50</v>
      </c>
      <c r="E30" s="367">
        <v>46097</v>
      </c>
      <c r="F30" s="702" t="s">
        <v>51</v>
      </c>
      <c r="G30" s="702" t="s">
        <v>802</v>
      </c>
      <c r="H30" s="1011">
        <v>0</v>
      </c>
      <c r="I30" s="304" t="s">
        <v>742</v>
      </c>
      <c r="J30" s="755" t="s">
        <v>30</v>
      </c>
      <c r="K30" s="362"/>
      <c r="L30" s="749" t="s">
        <v>260</v>
      </c>
      <c r="M30" s="755" t="s">
        <v>110</v>
      </c>
      <c r="N30" s="827">
        <v>14178.2</v>
      </c>
      <c r="O30" s="755" t="s">
        <v>110</v>
      </c>
      <c r="P30" s="1409" t="s">
        <v>38</v>
      </c>
      <c r="Q30" s="1008">
        <v>46097</v>
      </c>
      <c r="R30" s="706" t="s">
        <v>110</v>
      </c>
      <c r="S30" s="363" t="s">
        <v>743</v>
      </c>
      <c r="T30" s="373" t="s">
        <v>744</v>
      </c>
      <c r="U30" s="373" t="s">
        <v>744</v>
      </c>
      <c r="V30" s="1009">
        <v>1132</v>
      </c>
      <c r="W30" s="1408">
        <v>1186</v>
      </c>
      <c r="X30" s="1003">
        <f t="shared" ref="X30" si="8">SUM(V30-W30)</f>
        <v>-54</v>
      </c>
      <c r="Y30" s="365">
        <f t="shared" ref="Y30" si="9">IFERROR($W30/$V30, 0)</f>
        <v>1.047703180212014</v>
      </c>
      <c r="Z30" s="1015">
        <v>46107</v>
      </c>
      <c r="AA30" s="825">
        <v>0</v>
      </c>
      <c r="AB30" s="829">
        <v>0</v>
      </c>
      <c r="AC30" s="743">
        <v>0</v>
      </c>
      <c r="AD30" s="699" t="s">
        <v>803</v>
      </c>
    </row>
    <row r="31" spans="1:30" ht="39.75" customHeight="1">
      <c r="A31" s="737"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738" t="s">
        <v>38</v>
      </c>
      <c r="Q31" s="706">
        <v>45743</v>
      </c>
      <c r="R31" s="706"/>
      <c r="S31" s="363" t="s">
        <v>743</v>
      </c>
      <c r="T31" s="373" t="s">
        <v>744</v>
      </c>
      <c r="U31" s="373" t="s">
        <v>744</v>
      </c>
      <c r="V31" s="707">
        <v>1831</v>
      </c>
      <c r="W31" s="739">
        <v>1904</v>
      </c>
      <c r="X31" s="696">
        <f>SUM(V31-W31)</f>
        <v>-73</v>
      </c>
      <c r="Y31" s="365">
        <f>IFERROR($W31/$V31, 0)</f>
        <v>1.0398689240851993</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7">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11"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4">
        <v>0</v>
      </c>
      <c r="AD33" s="1064"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9"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5">
        <v>0</v>
      </c>
      <c r="AD34" s="1116"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10"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6" t="s">
        <v>742</v>
      </c>
      <c r="J36" s="692" t="s">
        <v>36</v>
      </c>
      <c r="K36" s="721"/>
      <c r="L36" s="701">
        <v>45964</v>
      </c>
      <c r="M36" s="703" t="s">
        <v>110</v>
      </c>
      <c r="N36" s="713">
        <v>117414</v>
      </c>
      <c r="O36" s="703" t="s">
        <v>110</v>
      </c>
      <c r="P36" s="1309"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7">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6" t="s">
        <v>742</v>
      </c>
      <c r="J2" s="362" t="s">
        <v>30</v>
      </c>
      <c r="K2" s="360">
        <v>45891</v>
      </c>
      <c r="L2" s="300" t="s">
        <v>110</v>
      </c>
      <c r="M2" s="346">
        <v>184994.5</v>
      </c>
      <c r="N2" s="993">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999" t="s">
        <v>834</v>
      </c>
    </row>
    <row r="3" spans="1:29" ht="39.75" customHeight="1">
      <c r="A3" s="559" t="s">
        <v>835</v>
      </c>
      <c r="B3" s="377" t="s">
        <v>34</v>
      </c>
      <c r="C3" s="690">
        <v>46107</v>
      </c>
      <c r="D3" s="358" t="s">
        <v>52</v>
      </c>
      <c r="E3" s="360">
        <v>46077</v>
      </c>
      <c r="F3" s="702" t="s">
        <v>53</v>
      </c>
      <c r="G3" s="691" t="s">
        <v>836</v>
      </c>
      <c r="H3" s="692">
        <v>0</v>
      </c>
      <c r="I3" s="1076" t="s">
        <v>742</v>
      </c>
      <c r="J3" s="692" t="s">
        <v>30</v>
      </c>
      <c r="K3" s="701" t="s">
        <v>260</v>
      </c>
      <c r="L3" s="692" t="s">
        <v>110</v>
      </c>
      <c r="M3" s="1021">
        <v>12404.9</v>
      </c>
      <c r="N3" s="1269">
        <v>11793.85</v>
      </c>
      <c r="O3" s="415"/>
      <c r="P3" s="1375">
        <f>SUM(N3+O3)</f>
        <v>11793.85</v>
      </c>
      <c r="Q3" s="1360" t="s">
        <v>110</v>
      </c>
      <c r="R3" s="751" t="s">
        <v>38</v>
      </c>
      <c r="S3" s="1347">
        <v>46077</v>
      </c>
      <c r="T3" s="1003">
        <v>1111</v>
      </c>
      <c r="U3" s="1003">
        <v>1163</v>
      </c>
      <c r="V3" s="3">
        <v>1.05</v>
      </c>
      <c r="W3" s="1002">
        <v>46097</v>
      </c>
      <c r="X3" s="698">
        <v>1</v>
      </c>
      <c r="Y3" s="280">
        <v>1</v>
      </c>
      <c r="Z3" s="280">
        <v>1</v>
      </c>
      <c r="AA3" s="363">
        <v>46104</v>
      </c>
      <c r="AB3" s="363">
        <v>46104</v>
      </c>
      <c r="AC3" s="1272"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71">
        <v>69110.8</v>
      </c>
      <c r="O4" s="799"/>
      <c r="P4" s="346">
        <f>SUM(N4+O4)</f>
        <v>69110.8</v>
      </c>
      <c r="Q4" s="1373" t="s">
        <v>110</v>
      </c>
      <c r="R4" s="300"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71">
        <v>99159.12</v>
      </c>
      <c r="O5" s="799"/>
      <c r="P5" s="346">
        <f>SUM(N5+O5)</f>
        <v>99159.12</v>
      </c>
      <c r="Q5" s="1374" t="s">
        <v>110</v>
      </c>
      <c r="R5" s="300"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2"/>
      <c r="H6" s="1080">
        <v>80</v>
      </c>
      <c r="I6" s="372" t="s">
        <v>742</v>
      </c>
      <c r="J6" s="1080" t="s">
        <v>30</v>
      </c>
      <c r="K6" s="682">
        <v>45905</v>
      </c>
      <c r="L6" s="304" t="s">
        <v>110</v>
      </c>
      <c r="M6" s="1155">
        <v>66674.3</v>
      </c>
      <c r="N6" s="1372">
        <v>50364.3</v>
      </c>
      <c r="O6" s="937"/>
      <c r="P6" s="346">
        <f>SUM(N6+O6)</f>
        <v>50364.3</v>
      </c>
      <c r="Q6" s="475" t="s">
        <v>110</v>
      </c>
      <c r="R6" s="300"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2"/>
      <c r="H7" s="1080">
        <v>82</v>
      </c>
      <c r="I7" s="372" t="s">
        <v>742</v>
      </c>
      <c r="J7" s="1080" t="s">
        <v>30</v>
      </c>
      <c r="K7" s="367">
        <v>45903</v>
      </c>
      <c r="L7" s="372" t="s">
        <v>110</v>
      </c>
      <c r="M7" s="1153">
        <v>93666.75</v>
      </c>
      <c r="N7" s="343">
        <v>78401.25</v>
      </c>
      <c r="O7" s="1335"/>
      <c r="P7" s="934">
        <f>SUM(N7+O7)</f>
        <v>78401.25</v>
      </c>
      <c r="Q7" s="372"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80" t="s">
        <v>30</v>
      </c>
      <c r="K11" s="701" t="s">
        <v>260</v>
      </c>
      <c r="L11" s="703" t="s">
        <v>110</v>
      </c>
      <c r="M11" s="913">
        <v>11518.95</v>
      </c>
      <c r="N11" s="343">
        <v>10003.35</v>
      </c>
      <c r="O11" s="416"/>
      <c r="P11" s="574">
        <f>SUM(N11+O11)</f>
        <v>10003.35</v>
      </c>
      <c r="Q11" s="703" t="s">
        <v>110</v>
      </c>
      <c r="R11" s="751" t="s">
        <v>38</v>
      </c>
      <c r="S11" s="788">
        <v>46056</v>
      </c>
      <c r="T11" s="1156">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574">
        <f>SUM(N12+O12)</f>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574">
        <f>SUM(N13+O13)</f>
        <v>25458</v>
      </c>
      <c r="Q13" s="369" t="s">
        <v>110</v>
      </c>
      <c r="R13" s="300" t="s">
        <v>38</v>
      </c>
      <c r="S13" s="502">
        <v>45922</v>
      </c>
      <c r="T13" s="1140">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574">
        <f>SUM(N14+O14)</f>
        <v>44321.599999999999</v>
      </c>
      <c r="Q14" s="369" t="s">
        <v>110</v>
      </c>
      <c r="R14" s="300" t="s">
        <v>38</v>
      </c>
      <c r="S14" s="502">
        <v>45932</v>
      </c>
      <c r="T14" s="1140">
        <v>4084</v>
      </c>
      <c r="U14" s="364">
        <v>4064</v>
      </c>
      <c r="V14" s="1277">
        <v>1</v>
      </c>
      <c r="W14" s="370">
        <v>45952</v>
      </c>
      <c r="X14" s="280">
        <v>1</v>
      </c>
      <c r="Y14" s="280">
        <v>1</v>
      </c>
      <c r="Z14" s="280">
        <v>1</v>
      </c>
      <c r="AA14" s="370">
        <v>46008</v>
      </c>
      <c r="AB14" s="370">
        <v>46008</v>
      </c>
      <c r="AC14" s="1370"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5"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574">
        <f>SUM(N17+O17)</f>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8"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574">
        <f>SUM(N18+O18)</f>
        <v>2163.15</v>
      </c>
      <c r="Q18" s="369" t="s">
        <v>110</v>
      </c>
      <c r="R18" s="300" t="s">
        <v>38</v>
      </c>
      <c r="S18" s="502">
        <v>45937</v>
      </c>
      <c r="T18" s="1157">
        <v>209</v>
      </c>
      <c r="U18" s="364">
        <v>207</v>
      </c>
      <c r="V18" s="3">
        <v>0.99</v>
      </c>
      <c r="W18" s="370">
        <v>45964</v>
      </c>
      <c r="X18" s="280">
        <v>1</v>
      </c>
      <c r="Y18" s="280">
        <v>1</v>
      </c>
      <c r="Z18" s="280">
        <v>1</v>
      </c>
      <c r="AA18" s="363">
        <v>46097</v>
      </c>
      <c r="AB18" s="363">
        <v>46097</v>
      </c>
      <c r="AC18" s="808" t="s">
        <v>868</v>
      </c>
    </row>
    <row r="19" spans="1:29" ht="39.75" customHeight="1">
      <c r="A19" s="931" t="s">
        <v>869</v>
      </c>
      <c r="B19" s="1117" t="s">
        <v>34</v>
      </c>
      <c r="C19" s="590">
        <v>45955</v>
      </c>
      <c r="D19" s="591" t="s">
        <v>56</v>
      </c>
      <c r="E19" s="591">
        <v>45919</v>
      </c>
      <c r="F19" s="591" t="s">
        <v>53</v>
      </c>
      <c r="G19" s="1118" t="s">
        <v>870</v>
      </c>
      <c r="H19" s="313">
        <v>0</v>
      </c>
      <c r="I19" s="1119" t="s">
        <v>742</v>
      </c>
      <c r="J19" s="313" t="s">
        <v>30</v>
      </c>
      <c r="K19" s="591" t="s">
        <v>260</v>
      </c>
      <c r="L19" s="313" t="s">
        <v>110</v>
      </c>
      <c r="M19" s="907">
        <v>4646.75</v>
      </c>
      <c r="N19" s="907">
        <v>9453.74</v>
      </c>
      <c r="O19" s="907"/>
      <c r="P19" s="640">
        <f>SUM(N19+O19)</f>
        <v>9453.74</v>
      </c>
      <c r="Q19" s="20" t="s">
        <v>110</v>
      </c>
      <c r="R19" s="300" t="s">
        <v>38</v>
      </c>
      <c r="S19" s="620" t="s">
        <v>36</v>
      </c>
      <c r="T19" s="1120">
        <v>117</v>
      </c>
      <c r="U19" s="463">
        <v>117</v>
      </c>
      <c r="V19" s="3">
        <f>IFERROR($U19/$T19, 0)</f>
        <v>1</v>
      </c>
      <c r="W19" s="595">
        <v>45946</v>
      </c>
      <c r="X19" s="464">
        <v>0</v>
      </c>
      <c r="Y19" s="464">
        <v>0</v>
      </c>
      <c r="Z19" s="280">
        <v>0</v>
      </c>
      <c r="AA19" s="373" t="s">
        <v>744</v>
      </c>
      <c r="AB19" s="373" t="s">
        <v>744</v>
      </c>
      <c r="AC19" s="995" t="s">
        <v>871</v>
      </c>
    </row>
    <row r="20" spans="1:29" ht="39.75" customHeight="1">
      <c r="A20" s="1366" t="s">
        <v>872</v>
      </c>
      <c r="B20" s="1150" t="s">
        <v>34</v>
      </c>
      <c r="C20" s="606">
        <v>46053</v>
      </c>
      <c r="D20" s="608" t="s">
        <v>873</v>
      </c>
      <c r="E20" s="634">
        <v>46030</v>
      </c>
      <c r="F20" s="608" t="s">
        <v>53</v>
      </c>
      <c r="G20" s="935"/>
      <c r="H20" s="740">
        <v>0</v>
      </c>
      <c r="I20" s="1152" t="s">
        <v>742</v>
      </c>
      <c r="J20" s="983" t="s">
        <v>30</v>
      </c>
      <c r="K20" s="591" t="s">
        <v>260</v>
      </c>
      <c r="L20" s="313" t="s">
        <v>110</v>
      </c>
      <c r="M20" s="984">
        <v>1035</v>
      </c>
      <c r="N20" s="984">
        <v>875</v>
      </c>
      <c r="O20" s="799"/>
      <c r="P20" s="346">
        <f>SUM(N20+O20)</f>
        <v>875</v>
      </c>
      <c r="Q20" s="20" t="s">
        <v>110</v>
      </c>
      <c r="R20" s="300" t="s">
        <v>38</v>
      </c>
      <c r="S20" s="620" t="s">
        <v>36</v>
      </c>
      <c r="T20" s="1368">
        <v>0</v>
      </c>
      <c r="U20" s="364">
        <v>0</v>
      </c>
      <c r="V20" s="1248">
        <v>1</v>
      </c>
      <c r="W20" s="461">
        <v>46030</v>
      </c>
      <c r="X20" s="464">
        <v>0</v>
      </c>
      <c r="Y20" s="464">
        <v>0</v>
      </c>
      <c r="Z20" s="280">
        <v>0</v>
      </c>
      <c r="AA20" s="461">
        <v>46079</v>
      </c>
      <c r="AB20" s="461">
        <v>46079</v>
      </c>
      <c r="AC20" s="1367"/>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6" t="s">
        <v>742</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2"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640">
        <f>SUM(N29+O29)</f>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6" t="s">
        <v>742</v>
      </c>
      <c r="J32" s="692" t="s">
        <v>30</v>
      </c>
      <c r="K32" s="690">
        <v>46029</v>
      </c>
      <c r="L32" s="692" t="s">
        <v>110</v>
      </c>
      <c r="M32" s="812">
        <v>10772</v>
      </c>
      <c r="N32" s="343">
        <v>7890</v>
      </c>
      <c r="O32" s="374"/>
      <c r="P32" s="640">
        <f>SUM(N32+O32)</f>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21" t="s">
        <v>395</v>
      </c>
      <c r="H33" s="300">
        <v>54</v>
      </c>
      <c r="I33" s="301" t="s">
        <v>892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6" t="s">
        <v>742</v>
      </c>
      <c r="J36" s="692" t="s">
        <v>30</v>
      </c>
      <c r="K36" s="690">
        <v>46038</v>
      </c>
      <c r="L36" s="703" t="s">
        <v>110</v>
      </c>
      <c r="M36" s="812">
        <v>82790</v>
      </c>
      <c r="N36" s="343">
        <v>82620</v>
      </c>
      <c r="O36" s="374"/>
      <c r="P36" s="640">
        <f>SUM(N36+O36)</f>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6" t="s">
        <v>742</v>
      </c>
      <c r="J50" s="692" t="s">
        <v>30</v>
      </c>
      <c r="K50" s="690">
        <v>45994</v>
      </c>
      <c r="L50" s="703" t="s">
        <v>110</v>
      </c>
      <c r="M50" s="812">
        <v>42150</v>
      </c>
      <c r="N50" s="812">
        <v>49107</v>
      </c>
      <c r="O50" s="693"/>
      <c r="P50" s="812">
        <f>SUM(N50+O50)</f>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8" t="s">
        <v>904</v>
      </c>
      <c r="E51" s="367">
        <v>45889</v>
      </c>
      <c r="F51" s="375" t="s">
        <v>876</v>
      </c>
      <c r="G51" s="368"/>
      <c r="H51" s="369">
        <v>76</v>
      </c>
      <c r="I51" s="372" t="s">
        <v>742</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640">
        <f>SUM(N53+O53)</f>
        <v>67514</v>
      </c>
      <c r="Q53" s="300" t="s">
        <v>110</v>
      </c>
      <c r="R53" s="300" t="s">
        <v>38</v>
      </c>
      <c r="S53" s="1346">
        <v>45882</v>
      </c>
      <c r="T53" s="604">
        <v>4537</v>
      </c>
      <c r="U53" s="1247">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640">
        <f>SUM(N54+O54)</f>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6" t="s">
        <v>742</v>
      </c>
      <c r="J61" s="692" t="s">
        <v>30</v>
      </c>
      <c r="K61" s="690">
        <v>45936</v>
      </c>
      <c r="L61" s="692" t="s">
        <v>110</v>
      </c>
      <c r="M61" s="812">
        <v>38192</v>
      </c>
      <c r="N61" s="812">
        <v>37810.400000000001</v>
      </c>
      <c r="O61" s="693"/>
      <c r="P61" s="812">
        <f>SUM(N61+O61)</f>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6" t="s">
        <v>742</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6" t="s">
        <v>742</v>
      </c>
      <c r="J63" s="692" t="s">
        <v>30</v>
      </c>
      <c r="K63" s="690">
        <v>45936</v>
      </c>
      <c r="L63" s="692" t="s">
        <v>110</v>
      </c>
      <c r="M63" s="812">
        <v>37755.599999999999</v>
      </c>
      <c r="N63" s="812">
        <v>29346.6</v>
      </c>
      <c r="O63" s="693"/>
      <c r="P63" s="640">
        <f>SUM(N63+O63)</f>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8" t="s">
        <v>931</v>
      </c>
      <c r="B64" s="1316" t="s">
        <v>31</v>
      </c>
      <c r="C64" s="1290">
        <v>46010</v>
      </c>
      <c r="D64" s="1290" t="s">
        <v>904</v>
      </c>
      <c r="E64" s="1290">
        <v>45974</v>
      </c>
      <c r="F64" s="1316" t="s">
        <v>57</v>
      </c>
      <c r="G64" s="1316" t="s">
        <v>932</v>
      </c>
      <c r="H64" s="1256">
        <v>28</v>
      </c>
      <c r="I64" s="1267" t="s">
        <v>742</v>
      </c>
      <c r="J64" s="1256" t="s">
        <v>30</v>
      </c>
      <c r="K64" s="1290">
        <v>45972</v>
      </c>
      <c r="L64" s="1256" t="s">
        <v>110</v>
      </c>
      <c r="M64" s="1317">
        <v>27615.5</v>
      </c>
      <c r="N64" s="1317">
        <v>21572</v>
      </c>
      <c r="O64" s="1318"/>
      <c r="P64" s="640">
        <f>SUM(N64+O64)</f>
        <v>21572</v>
      </c>
      <c r="Q64" s="1336" t="s">
        <v>110</v>
      </c>
      <c r="R64" s="1336" t="s">
        <v>38</v>
      </c>
      <c r="S64" s="1338">
        <v>45979</v>
      </c>
      <c r="T64" s="1259">
        <v>2027</v>
      </c>
      <c r="U64" s="1259">
        <v>2146</v>
      </c>
      <c r="V64" s="1319">
        <f>IFERROR($U64/$T64, 0)</f>
        <v>1.0587074494326592</v>
      </c>
      <c r="W64" s="1320">
        <v>45994</v>
      </c>
      <c r="X64" s="1215">
        <v>1</v>
      </c>
      <c r="Y64" s="280">
        <v>1</v>
      </c>
      <c r="Z64" s="1213">
        <v>1</v>
      </c>
      <c r="AA64" s="363">
        <v>46013</v>
      </c>
      <c r="AB64" s="363">
        <v>46064</v>
      </c>
      <c r="AC64" s="1278"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6" t="s">
        <v>742</v>
      </c>
      <c r="J72" s="692" t="s">
        <v>30</v>
      </c>
      <c r="K72" s="690">
        <v>45999</v>
      </c>
      <c r="L72" s="692" t="s">
        <v>110</v>
      </c>
      <c r="M72" s="812">
        <v>74384</v>
      </c>
      <c r="N72" s="812">
        <v>70635.399999999994</v>
      </c>
      <c r="O72" s="693"/>
      <c r="P72" s="640">
        <f>SUM(N72+O72)</f>
        <v>70635.399999999994</v>
      </c>
      <c r="Q72" s="751" t="s">
        <v>110</v>
      </c>
      <c r="R72" s="751" t="s">
        <v>38</v>
      </c>
      <c r="S72" s="1337">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6" t="s">
        <v>742</v>
      </c>
      <c r="J77" s="362" t="s">
        <v>30</v>
      </c>
      <c r="K77" s="360">
        <v>45979</v>
      </c>
      <c r="L77" s="362" t="s">
        <v>110</v>
      </c>
      <c r="M77" s="640">
        <v>29683</v>
      </c>
      <c r="N77" s="640">
        <v>31275.4</v>
      </c>
      <c r="O77" s="640"/>
      <c r="P77" s="640">
        <f>SUM(N77+O77)</f>
        <v>31275.4</v>
      </c>
      <c r="Q77" s="300" t="s">
        <v>110</v>
      </c>
      <c r="R77" s="300" t="s">
        <v>38</v>
      </c>
      <c r="S77" s="1307">
        <v>45979</v>
      </c>
      <c r="T77" s="364">
        <v>2416</v>
      </c>
      <c r="U77" s="364">
        <v>2533</v>
      </c>
      <c r="V77" s="383">
        <f t="shared" ref="V77:V89" si="1">IFERROR($U77/$T77, 0)</f>
        <v>1.0484271523178808</v>
      </c>
      <c r="W77" s="363">
        <v>45994</v>
      </c>
      <c r="X77" s="280">
        <v>1</v>
      </c>
      <c r="Y77" s="280">
        <v>1</v>
      </c>
      <c r="Z77" s="466">
        <v>1</v>
      </c>
      <c r="AA77" s="363">
        <v>46000</v>
      </c>
      <c r="AB77" s="363">
        <v>46009</v>
      </c>
      <c r="AC77" s="1122" t="s">
        <v>952</v>
      </c>
    </row>
    <row r="78" spans="1:29" ht="39.75" customHeight="1">
      <c r="A78" s="811" t="s">
        <v>953</v>
      </c>
      <c r="B78" s="691" t="s">
        <v>31</v>
      </c>
      <c r="C78" s="690">
        <v>46006</v>
      </c>
      <c r="D78" s="690" t="s">
        <v>56</v>
      </c>
      <c r="E78" s="690">
        <v>46006</v>
      </c>
      <c r="F78" s="691" t="s">
        <v>57</v>
      </c>
      <c r="G78" s="691" t="s">
        <v>954</v>
      </c>
      <c r="H78" s="692">
        <v>21</v>
      </c>
      <c r="I78" s="1076" t="s">
        <v>742</v>
      </c>
      <c r="J78" s="692" t="s">
        <v>30</v>
      </c>
      <c r="K78" s="690">
        <v>46006</v>
      </c>
      <c r="L78" s="692" t="s">
        <v>110</v>
      </c>
      <c r="M78" s="812">
        <v>20891</v>
      </c>
      <c r="N78" s="343">
        <v>21223.4</v>
      </c>
      <c r="O78" s="958"/>
      <c r="P78" s="574">
        <f>SUM(N78+O78)</f>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2" t="s">
        <v>959</v>
      </c>
    </row>
    <row r="81" spans="1:29" ht="39.75" customHeight="1">
      <c r="A81" s="639" t="s">
        <v>960</v>
      </c>
      <c r="B81" s="358" t="s">
        <v>31</v>
      </c>
      <c r="C81" s="367">
        <v>45960</v>
      </c>
      <c r="D81" s="360" t="s">
        <v>56</v>
      </c>
      <c r="E81" s="360">
        <v>45915</v>
      </c>
      <c r="F81" s="375" t="s">
        <v>876</v>
      </c>
      <c r="G81" s="361"/>
      <c r="H81" s="362">
        <v>82</v>
      </c>
      <c r="I81" s="1076" t="s">
        <v>742</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6" t="s">
        <v>742</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2"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6" t="s">
        <v>742</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6" t="s">
        <v>742</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3" t="s">
        <v>970</v>
      </c>
    </row>
    <row r="86" spans="1:29" ht="39.75" customHeight="1">
      <c r="A86" s="559" t="s">
        <v>971</v>
      </c>
      <c r="B86" s="358" t="s">
        <v>31</v>
      </c>
      <c r="C86" s="367">
        <v>45960</v>
      </c>
      <c r="D86" s="360" t="s">
        <v>56</v>
      </c>
      <c r="E86" s="360">
        <v>45936</v>
      </c>
      <c r="F86" s="358" t="s">
        <v>57</v>
      </c>
      <c r="G86" s="361"/>
      <c r="H86" s="362">
        <v>75</v>
      </c>
      <c r="I86" s="1076" t="s">
        <v>742</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6" t="s">
        <v>742</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6" t="s">
        <v>742</v>
      </c>
      <c r="J88" s="362" t="s">
        <v>30</v>
      </c>
      <c r="K88" s="360">
        <v>45962</v>
      </c>
      <c r="L88" s="362" t="s">
        <v>110</v>
      </c>
      <c r="M88" s="686">
        <v>37418</v>
      </c>
      <c r="N88" s="343">
        <v>28949</v>
      </c>
      <c r="O88" s="958"/>
      <c r="P88" s="640">
        <f>SUM(N88+O88)</f>
        <v>28949</v>
      </c>
      <c r="Q88" s="300" t="s">
        <v>110</v>
      </c>
      <c r="R88" s="300" t="s">
        <v>38</v>
      </c>
      <c r="S88" s="497">
        <v>45961</v>
      </c>
      <c r="T88" s="364">
        <v>2851</v>
      </c>
      <c r="U88" s="364">
        <v>2925</v>
      </c>
      <c r="V88" s="3">
        <v>1.03</v>
      </c>
      <c r="W88" s="370">
        <v>45973</v>
      </c>
      <c r="X88" s="7">
        <v>1</v>
      </c>
      <c r="Y88" s="7">
        <v>1</v>
      </c>
      <c r="Z88" s="466">
        <v>1</v>
      </c>
      <c r="AA88" s="379">
        <v>46363</v>
      </c>
      <c r="AB88" s="37" t="s">
        <v>849</v>
      </c>
      <c r="AC88" s="1159" t="s">
        <v>977</v>
      </c>
    </row>
    <row r="89" spans="1:29" ht="39.75" customHeight="1">
      <c r="A89" s="559" t="s">
        <v>978</v>
      </c>
      <c r="B89" s="358" t="s">
        <v>31</v>
      </c>
      <c r="C89" s="367">
        <v>45976</v>
      </c>
      <c r="D89" s="360" t="s">
        <v>56</v>
      </c>
      <c r="E89" s="360">
        <v>45958</v>
      </c>
      <c r="F89" s="358" t="s">
        <v>61</v>
      </c>
      <c r="G89" s="361"/>
      <c r="H89" s="362">
        <v>48</v>
      </c>
      <c r="I89" s="1076" t="s">
        <v>742</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6" t="s">
        <v>742</v>
      </c>
      <c r="J90" s="692" t="s">
        <v>30</v>
      </c>
      <c r="K90" s="690">
        <v>46027</v>
      </c>
      <c r="L90" s="692" t="s">
        <v>110</v>
      </c>
      <c r="M90" s="812">
        <v>38323.550000000003</v>
      </c>
      <c r="N90" s="343">
        <v>38080</v>
      </c>
      <c r="O90" s="574"/>
      <c r="P90" s="640">
        <f>SUM(N90+O90)</f>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6" t="s">
        <v>742</v>
      </c>
      <c r="J91" s="692" t="s">
        <v>30</v>
      </c>
      <c r="K91" s="690">
        <v>46027</v>
      </c>
      <c r="L91" s="692" t="s">
        <v>110</v>
      </c>
      <c r="M91" s="812">
        <v>63322.45</v>
      </c>
      <c r="N91" s="343">
        <v>52829.45</v>
      </c>
      <c r="O91" s="574">
        <v>14838.85</v>
      </c>
      <c r="P91" s="640">
        <f>SUM(N91+O91)</f>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6" t="s">
        <v>742</v>
      </c>
      <c r="J92" s="692" t="s">
        <v>30</v>
      </c>
      <c r="K92" s="690">
        <v>46021</v>
      </c>
      <c r="L92" s="692" t="s">
        <v>110</v>
      </c>
      <c r="M92" s="812">
        <v>77109.5</v>
      </c>
      <c r="N92" s="343">
        <v>75843.199999999997</v>
      </c>
      <c r="O92" s="958"/>
      <c r="P92" s="574">
        <f>SUM(N92+O92)</f>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6" t="s">
        <v>742</v>
      </c>
      <c r="J93" s="692" t="s">
        <v>30</v>
      </c>
      <c r="K93" s="690">
        <v>46021</v>
      </c>
      <c r="L93" s="692" t="s">
        <v>110</v>
      </c>
      <c r="M93" s="812">
        <v>58952.88</v>
      </c>
      <c r="N93" s="343">
        <v>55647.74</v>
      </c>
      <c r="O93" s="574"/>
      <c r="P93" s="640">
        <f>SUM(N93+O93)</f>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6" t="s">
        <v>742</v>
      </c>
      <c r="J94" s="692" t="s">
        <v>30</v>
      </c>
      <c r="K94" s="690">
        <v>46027</v>
      </c>
      <c r="L94" s="692" t="s">
        <v>110</v>
      </c>
      <c r="M94" s="812">
        <v>41834.75</v>
      </c>
      <c r="N94" s="343">
        <v>42897.7</v>
      </c>
      <c r="O94" s="574"/>
      <c r="P94" s="640">
        <f>SUM(N94+O94)</f>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6" t="s">
        <v>742</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640">
        <f>SUM(N99+O99)</f>
        <v>55566</v>
      </c>
      <c r="Q99" s="300" t="s">
        <v>110</v>
      </c>
      <c r="R99" s="300" t="s">
        <v>38</v>
      </c>
      <c r="S99" s="127">
        <v>45884</v>
      </c>
      <c r="T99" s="44">
        <v>4348</v>
      </c>
      <c r="U99" s="660">
        <v>4122</v>
      </c>
      <c r="V99" s="1264">
        <v>0.95</v>
      </c>
      <c r="W99" s="21">
        <v>45895</v>
      </c>
      <c r="X99" s="7">
        <v>1</v>
      </c>
      <c r="Y99" s="7">
        <v>1</v>
      </c>
      <c r="Z99" s="908">
        <v>1</v>
      </c>
      <c r="AA99" s="21">
        <v>45932</v>
      </c>
      <c r="AB99" s="21">
        <v>45932</v>
      </c>
      <c r="AC99" s="1265" t="s">
        <v>998</v>
      </c>
    </row>
    <row r="100" spans="1:29" ht="39.75" customHeight="1">
      <c r="A100" s="559" t="s">
        <v>999</v>
      </c>
      <c r="B100" s="358" t="s">
        <v>31</v>
      </c>
      <c r="C100" s="360">
        <v>45991</v>
      </c>
      <c r="D100" s="360" t="s">
        <v>56</v>
      </c>
      <c r="E100" s="360">
        <v>45966</v>
      </c>
      <c r="F100" s="358" t="s">
        <v>57</v>
      </c>
      <c r="G100" s="361" t="s">
        <v>1000</v>
      </c>
      <c r="H100" s="362">
        <v>69</v>
      </c>
      <c r="I100" s="1076" t="s">
        <v>742</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4" t="s">
        <v>1001</v>
      </c>
    </row>
    <row r="101" spans="1:29" ht="39.75" customHeight="1">
      <c r="A101" s="559" t="s">
        <v>1002</v>
      </c>
      <c r="B101" s="358" t="s">
        <v>31</v>
      </c>
      <c r="C101" s="360">
        <v>46001</v>
      </c>
      <c r="D101" s="360" t="s">
        <v>56</v>
      </c>
      <c r="E101" s="360">
        <v>45966</v>
      </c>
      <c r="F101" s="358" t="s">
        <v>57</v>
      </c>
      <c r="G101" s="361" t="s">
        <v>1003</v>
      </c>
      <c r="H101" s="362">
        <v>88</v>
      </c>
      <c r="I101" s="1076" t="s">
        <v>742</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5" t="s">
        <v>1004</v>
      </c>
    </row>
    <row r="102" spans="1:29" ht="39.75" customHeight="1">
      <c r="A102" s="559" t="s">
        <v>1005</v>
      </c>
      <c r="B102" s="358" t="s">
        <v>31</v>
      </c>
      <c r="C102" s="360">
        <v>45991</v>
      </c>
      <c r="D102" s="360" t="s">
        <v>56</v>
      </c>
      <c r="E102" s="360">
        <v>45966</v>
      </c>
      <c r="F102" s="358" t="s">
        <v>57</v>
      </c>
      <c r="G102" s="361" t="s">
        <v>1006</v>
      </c>
      <c r="H102" s="362">
        <v>83</v>
      </c>
      <c r="I102" s="1076" t="s">
        <v>742</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6" t="s">
        <v>742</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2" t="s">
        <v>1010</v>
      </c>
    </row>
    <row r="104" spans="1:29" ht="39.75" customHeight="1">
      <c r="A104" s="559" t="s">
        <v>1011</v>
      </c>
      <c r="B104" s="358" t="s">
        <v>31</v>
      </c>
      <c r="C104" s="360">
        <v>46001</v>
      </c>
      <c r="D104" s="360" t="s">
        <v>56</v>
      </c>
      <c r="E104" s="360">
        <v>45966</v>
      </c>
      <c r="F104" s="358" t="s">
        <v>57</v>
      </c>
      <c r="G104" s="1266" t="s">
        <v>1012</v>
      </c>
      <c r="H104" s="362">
        <v>77</v>
      </c>
      <c r="I104" s="1267" t="s">
        <v>742</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8">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6" t="s">
        <v>742</v>
      </c>
      <c r="J105" s="692" t="s">
        <v>30</v>
      </c>
      <c r="K105" s="690">
        <v>45965</v>
      </c>
      <c r="L105" s="692" t="s">
        <v>110</v>
      </c>
      <c r="M105" s="812">
        <v>18021.7</v>
      </c>
      <c r="N105" s="812">
        <v>16738</v>
      </c>
      <c r="O105" s="812"/>
      <c r="P105" s="640">
        <f>SUM(N105+O105)</f>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6" t="s">
        <v>742</v>
      </c>
      <c r="J106" s="692" t="s">
        <v>30</v>
      </c>
      <c r="K106" s="690">
        <v>45965</v>
      </c>
      <c r="L106" s="692" t="s">
        <v>110</v>
      </c>
      <c r="M106" s="812">
        <v>20705</v>
      </c>
      <c r="N106" s="812">
        <v>14769.6</v>
      </c>
      <c r="O106" s="812"/>
      <c r="P106" s="640">
        <f>SUM(N106+O106)</f>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6" t="s">
        <v>31</v>
      </c>
      <c r="C109" s="629">
        <v>45899</v>
      </c>
      <c r="D109" s="619" t="s">
        <v>50</v>
      </c>
      <c r="E109" s="619">
        <v>45876</v>
      </c>
      <c r="F109" s="619" t="s">
        <v>57</v>
      </c>
      <c r="G109" s="1127" t="s">
        <v>1021</v>
      </c>
      <c r="H109" s="625">
        <v>0</v>
      </c>
      <c r="I109" s="1128" t="s">
        <v>742</v>
      </c>
      <c r="J109" s="625" t="s">
        <v>30</v>
      </c>
      <c r="K109" s="619">
        <v>45876</v>
      </c>
      <c r="L109" s="625" t="s">
        <v>110</v>
      </c>
      <c r="M109" s="626">
        <v>1462.85</v>
      </c>
      <c r="N109" s="343">
        <v>5035.75</v>
      </c>
      <c r="O109" s="1328"/>
      <c r="P109" s="640">
        <f>SUM(N109+O109)</f>
        <v>5035.75</v>
      </c>
      <c r="Q109" s="300" t="s">
        <v>110</v>
      </c>
      <c r="R109" s="300" t="s">
        <v>38</v>
      </c>
      <c r="S109" s="657">
        <v>45876</v>
      </c>
      <c r="T109" s="1129">
        <v>116</v>
      </c>
      <c r="U109" s="948">
        <v>130</v>
      </c>
      <c r="V109" s="29">
        <v>1.1200000000000001</v>
      </c>
      <c r="W109" s="595">
        <v>45896</v>
      </c>
      <c r="X109" s="3">
        <v>1</v>
      </c>
      <c r="Y109" s="3">
        <v>1</v>
      </c>
      <c r="Z109" s="3">
        <v>1</v>
      </c>
      <c r="AA109" s="59">
        <v>45926</v>
      </c>
      <c r="AB109" s="1286">
        <v>45926</v>
      </c>
      <c r="AC109" s="603" t="s">
        <v>1022</v>
      </c>
    </row>
    <row r="110" spans="1:29" ht="39.75" customHeight="1">
      <c r="A110" s="559" t="s">
        <v>1023</v>
      </c>
      <c r="B110" s="358" t="s">
        <v>31</v>
      </c>
      <c r="C110" s="360">
        <v>45959</v>
      </c>
      <c r="D110" s="360" t="s">
        <v>56</v>
      </c>
      <c r="E110" s="360">
        <v>45961</v>
      </c>
      <c r="F110" s="358" t="s">
        <v>61</v>
      </c>
      <c r="G110" s="691"/>
      <c r="H110" s="1000">
        <v>0</v>
      </c>
      <c r="I110" s="1076" t="s">
        <v>742</v>
      </c>
      <c r="J110" s="1000" t="s">
        <v>30</v>
      </c>
      <c r="K110" s="360" t="s">
        <v>557</v>
      </c>
      <c r="L110" s="1000" t="s">
        <v>110</v>
      </c>
      <c r="M110" s="1021">
        <v>15670.45</v>
      </c>
      <c r="N110" s="343">
        <v>12965</v>
      </c>
      <c r="O110" s="574"/>
      <c r="P110" s="640">
        <f>SUM(N110+O110)</f>
        <v>12965</v>
      </c>
      <c r="Q110" s="1012" t="s">
        <v>110</v>
      </c>
      <c r="R110" s="1012" t="s">
        <v>38</v>
      </c>
      <c r="S110" s="1347">
        <v>46031</v>
      </c>
      <c r="T110" s="333">
        <v>1202</v>
      </c>
      <c r="U110" s="696">
        <v>1208</v>
      </c>
      <c r="V110" s="3">
        <v>1</v>
      </c>
      <c r="W110" s="706">
        <v>46035</v>
      </c>
      <c r="X110" s="927">
        <v>1</v>
      </c>
      <c r="Y110" s="1130">
        <v>1</v>
      </c>
      <c r="Z110" s="1130">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640">
        <f>SUM(N111+O111)</f>
        <v>2310</v>
      </c>
      <c r="Q111" s="300" t="s">
        <v>110</v>
      </c>
      <c r="R111" s="300" t="s">
        <v>38</v>
      </c>
      <c r="S111" s="127" t="s">
        <v>36</v>
      </c>
      <c r="T111" s="1131">
        <v>74</v>
      </c>
      <c r="U111" s="1131">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21"/>
      <c r="H112" s="300">
        <v>0</v>
      </c>
      <c r="I112" s="301" t="s">
        <v>742</v>
      </c>
      <c r="J112" s="300" t="s">
        <v>30</v>
      </c>
      <c r="K112" s="19">
        <v>45902</v>
      </c>
      <c r="L112" s="300" t="s">
        <v>110</v>
      </c>
      <c r="M112" s="346">
        <v>5604.6</v>
      </c>
      <c r="N112" s="423">
        <v>7746.35</v>
      </c>
      <c r="O112" s="423"/>
      <c r="P112" s="640">
        <f>SUM(N112+O112)</f>
        <v>7746.35</v>
      </c>
      <c r="Q112" s="1345" t="s">
        <v>110</v>
      </c>
      <c r="R112" s="1345"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640">
        <f>SUM(N113+O113)</f>
        <v>47409</v>
      </c>
      <c r="Q113" s="300" t="s">
        <v>110</v>
      </c>
      <c r="R113" s="300" t="s">
        <v>38</v>
      </c>
      <c r="S113" s="923">
        <v>45870</v>
      </c>
      <c r="T113" s="1132">
        <v>3914</v>
      </c>
      <c r="U113" s="1133">
        <v>3675</v>
      </c>
      <c r="V113" s="1110">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f>SUM(N114+O114)</f>
        <v>12272.4</v>
      </c>
      <c r="Q114" s="300" t="s">
        <v>110</v>
      </c>
      <c r="R114" s="300" t="s">
        <v>38</v>
      </c>
      <c r="S114" s="127">
        <v>45937</v>
      </c>
      <c r="T114" s="1134">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640">
        <f>SUM(N115+O115)</f>
        <v>52537</v>
      </c>
      <c r="Q115" s="751" t="s">
        <v>110</v>
      </c>
      <c r="R115" s="751" t="s">
        <v>38</v>
      </c>
      <c r="S115" s="730">
        <v>46006</v>
      </c>
      <c r="T115" s="333">
        <v>3675</v>
      </c>
      <c r="U115" s="947">
        <v>3820</v>
      </c>
      <c r="V115" s="1085">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5" t="s">
        <v>242</v>
      </c>
      <c r="H116" s="300">
        <v>0</v>
      </c>
      <c r="I116" s="301" t="s">
        <v>742</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640">
        <f>SUM(N117+O117)</f>
        <v>18418.349999999999</v>
      </c>
      <c r="Q117" s="300" t="s">
        <v>110</v>
      </c>
      <c r="R117" s="300" t="s">
        <v>38</v>
      </c>
      <c r="S117" s="620">
        <v>45870</v>
      </c>
      <c r="T117" s="1136">
        <v>884</v>
      </c>
      <c r="U117" s="1136">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640">
        <f>SUM(N118+O118)</f>
        <v>15624.85</v>
      </c>
      <c r="Q118" s="1345" t="s">
        <v>110</v>
      </c>
      <c r="R118" s="1345"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7"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640">
        <f>SUM(N120+O120)</f>
        <v>15936.8</v>
      </c>
      <c r="Q120" s="300" t="s">
        <v>110</v>
      </c>
      <c r="R120" s="300" t="s">
        <v>38</v>
      </c>
      <c r="S120" s="1343">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2"/>
      <c r="P122" s="936">
        <f>SUM(N122+O122)</f>
        <v>27620.400000000001</v>
      </c>
      <c r="Q122" s="1239" t="s">
        <v>110</v>
      </c>
      <c r="R122" s="751" t="s">
        <v>38</v>
      </c>
      <c r="S122" s="1337">
        <v>45999</v>
      </c>
      <c r="T122" s="1164">
        <v>1890</v>
      </c>
      <c r="U122" s="731">
        <v>2048</v>
      </c>
      <c r="V122" s="662">
        <f>IFERROR($U122/$T122, 0)</f>
        <v>1.0835978835978837</v>
      </c>
      <c r="W122" s="706">
        <v>46009</v>
      </c>
      <c r="X122" s="698">
        <v>1</v>
      </c>
      <c r="Y122" s="280">
        <v>1</v>
      </c>
      <c r="Z122" s="1130">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640">
        <f>SUM(N123+O123)</f>
        <v>12331.25</v>
      </c>
      <c r="Q123" s="751" t="s">
        <v>110</v>
      </c>
      <c r="R123" s="778" t="s">
        <v>38</v>
      </c>
      <c r="S123" s="1344">
        <v>45994</v>
      </c>
      <c r="T123" s="1131">
        <v>908</v>
      </c>
      <c r="U123" s="1131">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21"/>
      <c r="P125" s="640">
        <f>SUM(N125+O125)</f>
        <v>9904.1</v>
      </c>
      <c r="Q125" s="1326" t="s">
        <v>110</v>
      </c>
      <c r="R125" s="300" t="s">
        <v>38</v>
      </c>
      <c r="S125" s="413">
        <v>45838</v>
      </c>
      <c r="T125" s="5">
        <v>765</v>
      </c>
      <c r="U125" s="44">
        <v>786</v>
      </c>
      <c r="V125" s="29">
        <v>1.03</v>
      </c>
      <c r="W125" s="502">
        <v>45845</v>
      </c>
      <c r="X125" s="280">
        <v>1</v>
      </c>
      <c r="Y125" s="280">
        <v>1</v>
      </c>
      <c r="Z125" s="280">
        <v>1</v>
      </c>
      <c r="AA125" s="370">
        <v>45916</v>
      </c>
      <c r="AB125" s="680">
        <v>45916</v>
      </c>
      <c r="AC125" s="1068"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9"/>
      <c r="P126" s="346">
        <f>SUM(N126+O126)</f>
        <v>3228.9</v>
      </c>
      <c r="Q126" s="1355"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934">
        <f>SUM(N127+O127)</f>
        <v>8729.7000000000007</v>
      </c>
      <c r="Q127" s="313" t="s">
        <v>110</v>
      </c>
      <c r="R127" s="300" t="s">
        <v>38</v>
      </c>
      <c r="S127" s="620">
        <v>45902</v>
      </c>
      <c r="T127" s="1136">
        <v>662</v>
      </c>
      <c r="U127" s="1137">
        <v>662</v>
      </c>
      <c r="V127" s="29">
        <v>1</v>
      </c>
      <c r="W127" s="595">
        <v>45909</v>
      </c>
      <c r="X127" s="466">
        <v>1</v>
      </c>
      <c r="Y127" s="466">
        <v>1</v>
      </c>
      <c r="Z127" s="466">
        <v>1</v>
      </c>
      <c r="AA127" s="461">
        <v>45926</v>
      </c>
      <c r="AB127" s="461">
        <v>45926</v>
      </c>
      <c r="AC127" s="1138"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640">
        <f>SUM(N128+O128)</f>
        <v>1195</v>
      </c>
      <c r="Q128" s="300" t="s">
        <v>110</v>
      </c>
      <c r="R128" s="1345" t="s">
        <v>38</v>
      </c>
      <c r="S128" s="620">
        <v>45848</v>
      </c>
      <c r="T128" s="1136">
        <v>90</v>
      </c>
      <c r="U128" s="1136">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5" t="s">
        <v>231</v>
      </c>
      <c r="H129" s="300">
        <v>0</v>
      </c>
      <c r="I129" s="301" t="s">
        <v>742</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5" t="s">
        <v>233</v>
      </c>
      <c r="H130" s="300">
        <v>0</v>
      </c>
      <c r="I130" s="301" t="s">
        <v>742</v>
      </c>
      <c r="J130" s="300" t="s">
        <v>30</v>
      </c>
      <c r="K130" s="299" t="s">
        <v>1059</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640">
        <f>SUM(N131+O131)</f>
        <v>42623.8</v>
      </c>
      <c r="Q131" s="792" t="s">
        <v>110</v>
      </c>
      <c r="R131" s="300" t="s">
        <v>38</v>
      </c>
      <c r="S131" s="1286">
        <v>45950</v>
      </c>
      <c r="T131" s="333">
        <v>3078</v>
      </c>
      <c r="U131" s="333">
        <v>3272</v>
      </c>
      <c r="V131" s="365">
        <f>IFERROR($U131/$T131, 0)</f>
        <v>1.0630279402209226</v>
      </c>
      <c r="W131" s="370">
        <v>45966</v>
      </c>
      <c r="X131" s="280">
        <v>1</v>
      </c>
      <c r="Y131" s="7">
        <v>1</v>
      </c>
      <c r="Z131" s="7">
        <v>1</v>
      </c>
      <c r="AA131" s="59">
        <v>45999</v>
      </c>
      <c r="AB131" s="657">
        <v>45999</v>
      </c>
      <c r="AC131" s="1139"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6"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6" t="s">
        <v>742</v>
      </c>
      <c r="J134" s="362" t="s">
        <v>36</v>
      </c>
      <c r="K134" s="360">
        <v>45937</v>
      </c>
      <c r="L134" s="362" t="s">
        <v>110</v>
      </c>
      <c r="M134" s="934">
        <v>210533.1</v>
      </c>
      <c r="N134" s="1321">
        <v>199293.1</v>
      </c>
      <c r="O134" s="959"/>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9" t="s">
        <v>1065</v>
      </c>
    </row>
    <row r="135" spans="1:29" ht="39.75" customHeight="1">
      <c r="A135" s="811" t="s">
        <v>1066</v>
      </c>
      <c r="B135" s="632" t="s">
        <v>31</v>
      </c>
      <c r="C135" s="690">
        <v>46020</v>
      </c>
      <c r="D135" s="690" t="s">
        <v>1067</v>
      </c>
      <c r="E135" s="690">
        <v>45978</v>
      </c>
      <c r="F135" s="691" t="s">
        <v>61</v>
      </c>
      <c r="G135" s="691" t="s">
        <v>1068</v>
      </c>
      <c r="H135" s="692">
        <v>197</v>
      </c>
      <c r="I135" s="1076" t="s">
        <v>742</v>
      </c>
      <c r="J135" s="692" t="s">
        <v>36</v>
      </c>
      <c r="K135" s="690">
        <v>45978</v>
      </c>
      <c r="L135" s="692" t="s">
        <v>110</v>
      </c>
      <c r="M135" s="918">
        <v>87807.5</v>
      </c>
      <c r="N135" s="343">
        <v>81808</v>
      </c>
      <c r="O135" s="958"/>
      <c r="P135" s="640">
        <f>SUM(N135+O135)</f>
        <v>81808</v>
      </c>
      <c r="Q135" s="1239" t="s">
        <v>110</v>
      </c>
      <c r="R135" s="751" t="s">
        <v>38</v>
      </c>
      <c r="S135" s="1337">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640">
        <f>SUM(N136+O136)</f>
        <v>35235</v>
      </c>
      <c r="Q136" s="1326"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640">
        <f>SUM(N137+O137)</f>
        <v>10285.25</v>
      </c>
      <c r="Q137" s="313" t="s">
        <v>110</v>
      </c>
      <c r="R137" s="1339" t="s">
        <v>38</v>
      </c>
      <c r="S137" s="127">
        <v>45873</v>
      </c>
      <c r="T137" s="1165">
        <v>1471</v>
      </c>
      <c r="U137" s="1131">
        <v>1437</v>
      </c>
      <c r="V137" s="1327">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640">
        <f>SUM(N138+O138)</f>
        <v>118545</v>
      </c>
      <c r="Q138" s="362" t="s">
        <v>110</v>
      </c>
      <c r="R138" s="300" t="s">
        <v>38</v>
      </c>
      <c r="S138" s="1307">
        <v>45876</v>
      </c>
      <c r="T138" s="333">
        <v>11700</v>
      </c>
      <c r="U138" s="1131">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640">
        <f>SUM(N139+O139)</f>
        <v>61562</v>
      </c>
      <c r="Q139" s="313" t="s">
        <v>110</v>
      </c>
      <c r="R139" s="300" t="s">
        <v>38</v>
      </c>
      <c r="S139" s="497">
        <v>45817</v>
      </c>
      <c r="T139" s="364">
        <v>6005</v>
      </c>
      <c r="U139" s="1247">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640">
        <f>SUM(N140+O140)</f>
        <v>68203</v>
      </c>
      <c r="Q140" s="1326"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640">
        <f>SUM(N141+O141)</f>
        <v>88045.5</v>
      </c>
      <c r="Q141" s="20" t="s">
        <v>110</v>
      </c>
      <c r="R141" s="1322"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640">
        <f>SUM(N143+O143)</f>
        <v>59355.5</v>
      </c>
      <c r="Q143" s="20" t="s">
        <v>110</v>
      </c>
      <c r="R143" s="300" t="s">
        <v>38</v>
      </c>
      <c r="S143" s="502">
        <v>45722</v>
      </c>
      <c r="T143" s="1140">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640">
        <f>SUM(N146+O146)</f>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640">
        <f>SUM(N147+O147)</f>
        <v>98764.5</v>
      </c>
      <c r="Q147" s="304" t="s">
        <v>110</v>
      </c>
      <c r="R147" s="300" t="s">
        <v>38</v>
      </c>
      <c r="S147" s="130">
        <v>45694</v>
      </c>
      <c r="T147" s="1141">
        <v>8420</v>
      </c>
      <c r="U147" s="1142">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640">
        <f>SUM(N153+O153)</f>
        <v>62670.5</v>
      </c>
      <c r="Q153" s="304" t="s">
        <v>110</v>
      </c>
      <c r="R153" s="300" t="s">
        <v>38</v>
      </c>
      <c r="S153" s="502">
        <v>45695</v>
      </c>
      <c r="T153" s="1140">
        <v>4979</v>
      </c>
      <c r="U153" s="376">
        <v>4984</v>
      </c>
      <c r="V153" s="365">
        <v>1</v>
      </c>
      <c r="W153" s="370">
        <v>45714</v>
      </c>
      <c r="X153" s="365">
        <v>1</v>
      </c>
      <c r="Y153" s="365">
        <v>1</v>
      </c>
      <c r="Z153" s="7">
        <v>1</v>
      </c>
      <c r="AA153" s="281" t="s">
        <v>839</v>
      </c>
      <c r="AB153" s="373" t="s">
        <v>744</v>
      </c>
      <c r="AC153" s="1143"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5">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4" t="s">
        <v>28</v>
      </c>
      <c r="C157" s="455">
        <v>45688</v>
      </c>
      <c r="D157" s="455" t="s">
        <v>1080</v>
      </c>
      <c r="E157" s="455">
        <v>45695</v>
      </c>
      <c r="F157" s="299" t="s">
        <v>59</v>
      </c>
      <c r="G157" s="1135" t="s">
        <v>307</v>
      </c>
      <c r="H157" s="300">
        <v>88</v>
      </c>
      <c r="I157" s="301" t="s">
        <v>892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5"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3"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0">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6">
        <v>45894</v>
      </c>
      <c r="AB174" s="1146">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6">
        <v>45894</v>
      </c>
      <c r="AB178" s="1146">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7">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640">
        <f>SUM(N185+O185)</f>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6" t="s">
        <v>742</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2"/>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640">
        <f>SUM(N189+O189)</f>
        <v>75756.5</v>
      </c>
      <c r="Q189" s="300" t="s">
        <v>110</v>
      </c>
      <c r="R189" s="300" t="s">
        <v>38</v>
      </c>
      <c r="S189" s="502">
        <v>45749</v>
      </c>
      <c r="T189" s="9">
        <v>6061</v>
      </c>
      <c r="U189" s="1247">
        <v>6217</v>
      </c>
      <c r="V189" s="108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8">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640">
        <f>SUM(N196+O196)</f>
        <v>26564</v>
      </c>
      <c r="Q196" s="20" t="s">
        <v>110</v>
      </c>
      <c r="R196" s="300" t="s">
        <v>38</v>
      </c>
      <c r="S196" s="501">
        <v>45716</v>
      </c>
      <c r="T196" s="114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0">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9"/>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f>SUM(N202+O202)</f>
        <v>68438</v>
      </c>
      <c r="Q202" s="703" t="s">
        <v>110</v>
      </c>
      <c r="R202" s="751" t="s">
        <v>38</v>
      </c>
      <c r="S202" s="1337">
        <v>46027</v>
      </c>
      <c r="T202" s="5">
        <v>5699</v>
      </c>
      <c r="U202" s="731">
        <v>5669</v>
      </c>
      <c r="V202" s="79">
        <v>0.99</v>
      </c>
      <c r="W202" s="726">
        <v>46034</v>
      </c>
      <c r="X202" s="280">
        <v>1</v>
      </c>
      <c r="Y202" s="280">
        <v>1</v>
      </c>
      <c r="Z202" s="280">
        <v>1</v>
      </c>
      <c r="AA202" s="726">
        <v>46052</v>
      </c>
      <c r="AB202" s="373" t="s">
        <v>849</v>
      </c>
      <c r="AC202" s="1313"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640">
        <f>SUM(N203+O203)</f>
        <v>73164</v>
      </c>
      <c r="Q203" s="755" t="s">
        <v>110</v>
      </c>
      <c r="R203" s="778" t="s">
        <v>38</v>
      </c>
      <c r="S203" s="1337">
        <v>46027</v>
      </c>
      <c r="T203" s="5">
        <v>5860</v>
      </c>
      <c r="U203" s="1014">
        <v>5883</v>
      </c>
      <c r="V203" s="79">
        <v>1</v>
      </c>
      <c r="W203" s="1016">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640">
        <f>SUM(N204+O204)</f>
        <v>77855</v>
      </c>
      <c r="Q204" s="1353" t="s">
        <v>110</v>
      </c>
      <c r="R204" s="751" t="s">
        <v>38</v>
      </c>
      <c r="S204" s="1337">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5" t="s">
        <v>1128</v>
      </c>
      <c r="C205" s="299">
        <v>46052</v>
      </c>
      <c r="D205" s="1176" t="s">
        <v>56</v>
      </c>
      <c r="E205" s="748">
        <v>46027</v>
      </c>
      <c r="F205" s="1177" t="s">
        <v>976</v>
      </c>
      <c r="G205" s="750"/>
      <c r="H205" s="20">
        <v>68</v>
      </c>
      <c r="I205" s="304" t="s">
        <v>742</v>
      </c>
      <c r="J205" s="755" t="s">
        <v>30</v>
      </c>
      <c r="K205" s="748">
        <v>46027</v>
      </c>
      <c r="L205" s="703" t="s">
        <v>110</v>
      </c>
      <c r="M205" s="833">
        <v>59114.5</v>
      </c>
      <c r="N205" s="1351">
        <v>58944.5</v>
      </c>
      <c r="O205" s="575"/>
      <c r="P205" s="942">
        <f>SUM(N205+O205)</f>
        <v>58944.5</v>
      </c>
      <c r="Q205" s="703" t="s">
        <v>110</v>
      </c>
      <c r="R205" s="751" t="s">
        <v>38</v>
      </c>
      <c r="S205" s="1337">
        <v>46027</v>
      </c>
      <c r="T205" s="5">
        <v>4836</v>
      </c>
      <c r="U205" s="1014">
        <v>4894</v>
      </c>
      <c r="V205" s="3">
        <v>1.01</v>
      </c>
      <c r="W205" s="1019">
        <v>46036</v>
      </c>
      <c r="X205" s="280">
        <v>1</v>
      </c>
      <c r="Y205" s="280">
        <v>1</v>
      </c>
      <c r="Z205" s="280">
        <v>1</v>
      </c>
      <c r="AA205" s="726">
        <v>46052</v>
      </c>
      <c r="AB205" s="373" t="s">
        <v>849</v>
      </c>
      <c r="AC205" s="972" t="s">
        <v>1135</v>
      </c>
    </row>
    <row r="206" spans="1:32" ht="39.75" customHeight="1">
      <c r="A206" s="916" t="s">
        <v>1136</v>
      </c>
      <c r="B206" s="1175" t="s">
        <v>1128</v>
      </c>
      <c r="C206" s="749">
        <v>46052</v>
      </c>
      <c r="D206" s="1176" t="s">
        <v>56</v>
      </c>
      <c r="E206" s="748">
        <v>46027</v>
      </c>
      <c r="F206" s="785" t="s">
        <v>976</v>
      </c>
      <c r="G206" s="750"/>
      <c r="H206" s="20">
        <v>90</v>
      </c>
      <c r="I206" s="304" t="s">
        <v>742</v>
      </c>
      <c r="J206" s="755" t="s">
        <v>30</v>
      </c>
      <c r="K206" s="748">
        <v>46027</v>
      </c>
      <c r="L206" s="703" t="s">
        <v>110</v>
      </c>
      <c r="M206" s="833">
        <v>88362</v>
      </c>
      <c r="N206" s="343">
        <v>88192</v>
      </c>
      <c r="O206" s="575"/>
      <c r="P206" s="942">
        <f>SUM(N206+O206)</f>
        <v>88192</v>
      </c>
      <c r="Q206" s="703" t="s">
        <v>110</v>
      </c>
      <c r="R206" s="751" t="s">
        <v>38</v>
      </c>
      <c r="S206" s="1337">
        <v>46027</v>
      </c>
      <c r="T206" s="5">
        <v>7145</v>
      </c>
      <c r="U206" s="1364">
        <v>7173</v>
      </c>
      <c r="V206" s="3">
        <v>1</v>
      </c>
      <c r="W206" s="726">
        <v>46036</v>
      </c>
      <c r="X206" s="744">
        <v>1</v>
      </c>
      <c r="Y206" s="744">
        <v>1</v>
      </c>
      <c r="Z206" s="280">
        <v>1</v>
      </c>
      <c r="AA206" s="363">
        <v>46059</v>
      </c>
      <c r="AB206" s="373" t="s">
        <v>849</v>
      </c>
      <c r="AC206" s="972" t="s">
        <v>1137</v>
      </c>
    </row>
    <row r="207" spans="1:32" ht="39.75" customHeight="1">
      <c r="A207" s="929" t="s">
        <v>1138</v>
      </c>
      <c r="B207" s="1175" t="s">
        <v>1128</v>
      </c>
      <c r="C207" s="299">
        <v>46052</v>
      </c>
      <c r="D207" s="1176" t="s">
        <v>56</v>
      </c>
      <c r="E207" s="598">
        <v>46027</v>
      </c>
      <c r="F207" s="785" t="s">
        <v>976</v>
      </c>
      <c r="G207" s="750"/>
      <c r="H207" s="20">
        <v>90</v>
      </c>
      <c r="I207" s="304" t="s">
        <v>742</v>
      </c>
      <c r="J207" s="755" t="s">
        <v>30</v>
      </c>
      <c r="K207" s="748">
        <v>46027</v>
      </c>
      <c r="L207" s="703" t="s">
        <v>110</v>
      </c>
      <c r="M207" s="812">
        <v>86984</v>
      </c>
      <c r="N207" s="343">
        <v>86814</v>
      </c>
      <c r="O207" s="575"/>
      <c r="P207" s="942">
        <f>SUM(N207+O207)</f>
        <v>86814</v>
      </c>
      <c r="Q207" s="703" t="s">
        <v>110</v>
      </c>
      <c r="R207" s="751" t="s">
        <v>38</v>
      </c>
      <c r="S207" s="1337">
        <v>46027</v>
      </c>
      <c r="T207" s="5">
        <v>7341</v>
      </c>
      <c r="U207" s="1365">
        <v>7212</v>
      </c>
      <c r="V207" s="3">
        <v>0.98</v>
      </c>
      <c r="W207" s="1016">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640">
        <f>SUM(N208+O208)</f>
        <v>45087.05</v>
      </c>
      <c r="Q208" s="755" t="s">
        <v>110</v>
      </c>
      <c r="R208" s="1354" t="s">
        <v>38</v>
      </c>
      <c r="S208" s="1337">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5" t="s">
        <v>1128</v>
      </c>
      <c r="C209" s="24">
        <v>46052</v>
      </c>
      <c r="D209" s="1206" t="s">
        <v>56</v>
      </c>
      <c r="E209" s="1207">
        <v>46027</v>
      </c>
      <c r="F209" s="1208" t="s">
        <v>876</v>
      </c>
      <c r="G209" s="1208"/>
      <c r="H209" s="1209">
        <v>0</v>
      </c>
      <c r="I209" s="1210" t="s">
        <v>742</v>
      </c>
      <c r="J209" s="1209" t="s">
        <v>30</v>
      </c>
      <c r="K209" s="1211">
        <v>46027</v>
      </c>
      <c r="L209" s="1203" t="s">
        <v>110</v>
      </c>
      <c r="M209" s="1212">
        <v>18078.28</v>
      </c>
      <c r="N209" s="942">
        <v>19162.75</v>
      </c>
      <c r="O209" s="575"/>
      <c r="P209" s="640">
        <f>SUM(N209+O209)</f>
        <v>19162.75</v>
      </c>
      <c r="Q209" s="1204" t="s">
        <v>110</v>
      </c>
      <c r="R209" s="1336" t="s">
        <v>38</v>
      </c>
      <c r="S209" s="1338">
        <v>46027</v>
      </c>
      <c r="T209" s="5">
        <v>1284</v>
      </c>
      <c r="U209" s="380">
        <v>1277</v>
      </c>
      <c r="V209" s="1213">
        <v>0.99</v>
      </c>
      <c r="W209" s="59">
        <v>46042</v>
      </c>
      <c r="X209" s="1214">
        <v>1</v>
      </c>
      <c r="Y209" s="1215">
        <v>1</v>
      </c>
      <c r="Z209" s="280">
        <v>1</v>
      </c>
      <c r="AA209" s="1216">
        <v>46059</v>
      </c>
      <c r="AB209" s="373" t="s">
        <v>849</v>
      </c>
      <c r="AC209" s="1217"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640">
        <f>SUM(N211+O211)</f>
        <v>499.4</v>
      </c>
      <c r="Q211" s="1322" t="s">
        <v>110</v>
      </c>
      <c r="R211" s="1339"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640">
        <f>SUM(N212+O212)</f>
        <v>7377.15</v>
      </c>
      <c r="Q212" s="20" t="s">
        <v>110</v>
      </c>
      <c r="R212" s="300" t="s">
        <v>38</v>
      </c>
      <c r="S212" s="620" t="s">
        <v>260</v>
      </c>
      <c r="T212" s="919">
        <v>5136</v>
      </c>
      <c r="U212" s="601">
        <v>5136</v>
      </c>
      <c r="V212" s="29">
        <v>1</v>
      </c>
      <c r="W212" s="59">
        <v>45964</v>
      </c>
      <c r="X212" s="7">
        <v>1</v>
      </c>
      <c r="Y212" s="7">
        <v>1</v>
      </c>
      <c r="Z212" s="7">
        <v>1</v>
      </c>
      <c r="AA212" s="379">
        <v>45999</v>
      </c>
      <c r="AB212" s="363">
        <v>46106</v>
      </c>
      <c r="AC212" s="1283"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640">
        <f>SUM(N213+O213)</f>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640">
        <f>SUM(N214+O214)</f>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640">
        <f>SUM(N215+O215)</f>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26" t="s">
        <v>1162</v>
      </c>
      <c r="B219" s="355" t="s">
        <v>1128</v>
      </c>
      <c r="C219" s="299">
        <v>45989</v>
      </c>
      <c r="D219" s="1174" t="s">
        <v>56</v>
      </c>
      <c r="E219" s="299">
        <v>45959</v>
      </c>
      <c r="F219" s="298" t="s">
        <v>876</v>
      </c>
      <c r="G219" s="492" t="s">
        <v>1163</v>
      </c>
      <c r="H219" s="300">
        <v>59</v>
      </c>
      <c r="I219" s="1171" t="s">
        <v>742</v>
      </c>
      <c r="J219" s="630" t="s">
        <v>30</v>
      </c>
      <c r="K219" s="19">
        <v>45964</v>
      </c>
      <c r="L219" s="630" t="s">
        <v>110</v>
      </c>
      <c r="M219" s="907">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2" t="s">
        <v>1164</v>
      </c>
      <c r="AD219" s="802"/>
      <c r="AE219" s="802"/>
      <c r="AF219" s="965"/>
    </row>
    <row r="220" spans="1:32" ht="39.75" customHeight="1">
      <c r="A220" s="926" t="s">
        <v>1165</v>
      </c>
      <c r="B220" s="355" t="s">
        <v>1128</v>
      </c>
      <c r="C220" s="299">
        <v>46010</v>
      </c>
      <c r="D220" s="1174" t="s">
        <v>56</v>
      </c>
      <c r="E220" s="299">
        <v>45959</v>
      </c>
      <c r="F220" s="298" t="s">
        <v>876</v>
      </c>
      <c r="G220" s="492" t="s">
        <v>1166</v>
      </c>
      <c r="H220" s="300">
        <v>89</v>
      </c>
      <c r="I220" s="1171" t="s">
        <v>742</v>
      </c>
      <c r="J220" s="630" t="s">
        <v>30</v>
      </c>
      <c r="K220" s="19">
        <v>45964</v>
      </c>
      <c r="L220" s="630" t="s">
        <v>110</v>
      </c>
      <c r="M220" s="907">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1" t="s">
        <v>1167</v>
      </c>
      <c r="AD220" s="802"/>
      <c r="AE220" s="802"/>
      <c r="AF220" s="965"/>
    </row>
    <row r="221" spans="1:32" ht="39.75" customHeight="1">
      <c r="A221" s="926" t="s">
        <v>1168</v>
      </c>
      <c r="B221" s="355" t="s">
        <v>1128</v>
      </c>
      <c r="C221" s="299">
        <v>46045</v>
      </c>
      <c r="D221" s="1174" t="s">
        <v>56</v>
      </c>
      <c r="E221" s="299">
        <v>45959</v>
      </c>
      <c r="F221" s="298" t="s">
        <v>876</v>
      </c>
      <c r="G221" s="492"/>
      <c r="H221" s="300">
        <v>88</v>
      </c>
      <c r="I221" s="1171" t="s">
        <v>742</v>
      </c>
      <c r="J221" s="630" t="s">
        <v>30</v>
      </c>
      <c r="K221" s="19">
        <v>45961</v>
      </c>
      <c r="L221" s="20" t="s">
        <v>110</v>
      </c>
      <c r="M221" s="907">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1" t="s">
        <v>1169</v>
      </c>
      <c r="AD221" s="802"/>
      <c r="AE221" s="802"/>
      <c r="AF221" s="965"/>
    </row>
    <row r="222" spans="1:32" ht="39.75" customHeight="1">
      <c r="A222" s="926" t="s">
        <v>1170</v>
      </c>
      <c r="B222" s="355" t="s">
        <v>1128</v>
      </c>
      <c r="C222" s="299">
        <v>45989</v>
      </c>
      <c r="D222" s="1174" t="s">
        <v>56</v>
      </c>
      <c r="E222" s="299">
        <v>45959</v>
      </c>
      <c r="F222" s="298" t="s">
        <v>876</v>
      </c>
      <c r="G222" s="492" t="s">
        <v>1171</v>
      </c>
      <c r="H222" s="300">
        <v>87</v>
      </c>
      <c r="I222" s="1171" t="s">
        <v>742</v>
      </c>
      <c r="J222" s="630" t="s">
        <v>30</v>
      </c>
      <c r="K222" s="19">
        <v>45964</v>
      </c>
      <c r="L222" s="630" t="s">
        <v>110</v>
      </c>
      <c r="M222" s="907">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6"/>
      <c r="AD222" s="802"/>
      <c r="AE222" s="802"/>
      <c r="AF222" s="965"/>
    </row>
    <row r="223" spans="1:32" ht="39.75" customHeight="1">
      <c r="A223" s="926" t="s">
        <v>1172</v>
      </c>
      <c r="B223" s="355" t="s">
        <v>1128</v>
      </c>
      <c r="C223" s="299">
        <v>46045</v>
      </c>
      <c r="D223" s="1174" t="s">
        <v>56</v>
      </c>
      <c r="E223" s="299">
        <v>45959</v>
      </c>
      <c r="F223" s="298" t="s">
        <v>876</v>
      </c>
      <c r="G223" s="492"/>
      <c r="H223" s="300">
        <v>90</v>
      </c>
      <c r="I223" s="1171" t="s">
        <v>742</v>
      </c>
      <c r="J223" s="630" t="s">
        <v>30</v>
      </c>
      <c r="K223" s="19">
        <v>45964</v>
      </c>
      <c r="L223" s="20" t="s">
        <v>110</v>
      </c>
      <c r="M223" s="907">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1" t="s">
        <v>1173</v>
      </c>
      <c r="AD223" s="802"/>
      <c r="AE223" s="802"/>
      <c r="AF223" s="965"/>
    </row>
    <row r="224" spans="1:32" ht="39.75" customHeight="1">
      <c r="A224" s="916" t="s">
        <v>1174</v>
      </c>
      <c r="B224" s="355" t="s">
        <v>1128</v>
      </c>
      <c r="C224" s="749">
        <v>46019</v>
      </c>
      <c r="D224" s="1174" t="s">
        <v>56</v>
      </c>
      <c r="E224" s="749">
        <v>45959</v>
      </c>
      <c r="F224" s="750" t="s">
        <v>876</v>
      </c>
      <c r="G224" s="750" t="s">
        <v>1175</v>
      </c>
      <c r="H224" s="751">
        <v>90</v>
      </c>
      <c r="I224" s="1171" t="s">
        <v>742</v>
      </c>
      <c r="J224" s="740" t="s">
        <v>30</v>
      </c>
      <c r="K224" s="753">
        <v>45961</v>
      </c>
      <c r="L224" s="740" t="s">
        <v>110</v>
      </c>
      <c r="M224" s="833">
        <v>91897</v>
      </c>
      <c r="N224" s="343">
        <v>76050</v>
      </c>
      <c r="O224" s="555"/>
      <c r="P224" s="640">
        <f>SUM(N224+O224)</f>
        <v>76050</v>
      </c>
      <c r="Q224" s="755" t="s">
        <v>110</v>
      </c>
      <c r="R224" s="751" t="s">
        <v>38</v>
      </c>
      <c r="S224" s="1340">
        <v>45961</v>
      </c>
      <c r="T224" s="731">
        <v>7457</v>
      </c>
      <c r="U224" s="731">
        <v>7468</v>
      </c>
      <c r="V224" s="3">
        <v>1</v>
      </c>
      <c r="W224" s="726">
        <v>45974</v>
      </c>
      <c r="X224" s="280">
        <v>1</v>
      </c>
      <c r="Y224" s="280">
        <v>1</v>
      </c>
      <c r="Z224" s="280">
        <v>1</v>
      </c>
      <c r="AA224" s="59">
        <v>46034</v>
      </c>
      <c r="AB224" s="373" t="s">
        <v>849</v>
      </c>
      <c r="AC224" s="971" t="s">
        <v>1176</v>
      </c>
      <c r="AD224" s="802"/>
      <c r="AE224" s="802"/>
      <c r="AF224" s="965"/>
    </row>
    <row r="225" spans="1:32" ht="39.75" customHeight="1">
      <c r="A225" s="926" t="s">
        <v>1177</v>
      </c>
      <c r="B225" s="355" t="s">
        <v>1128</v>
      </c>
      <c r="C225" s="299">
        <v>45989</v>
      </c>
      <c r="D225" s="1174" t="s">
        <v>56</v>
      </c>
      <c r="E225" s="299">
        <v>45959</v>
      </c>
      <c r="F225" s="298" t="s">
        <v>876</v>
      </c>
      <c r="G225" s="492" t="s">
        <v>1178</v>
      </c>
      <c r="H225" s="300">
        <v>90</v>
      </c>
      <c r="I225" s="1171" t="s">
        <v>742</v>
      </c>
      <c r="J225" s="630" t="s">
        <v>30</v>
      </c>
      <c r="K225" s="19">
        <v>45964</v>
      </c>
      <c r="L225" s="630" t="s">
        <v>110</v>
      </c>
      <c r="M225" s="907">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849</v>
      </c>
      <c r="AC225" s="1252" t="s">
        <v>1179</v>
      </c>
      <c r="AD225" s="802"/>
      <c r="AE225" s="802"/>
      <c r="AF225" s="965"/>
    </row>
    <row r="226" spans="1:32" ht="39.75" customHeight="1">
      <c r="A226" s="916" t="s">
        <v>1180</v>
      </c>
      <c r="B226" s="355" t="s">
        <v>1128</v>
      </c>
      <c r="C226" s="749">
        <v>46019</v>
      </c>
      <c r="D226" s="1174" t="s">
        <v>56</v>
      </c>
      <c r="E226" s="749">
        <v>45959</v>
      </c>
      <c r="F226" s="750" t="s">
        <v>876</v>
      </c>
      <c r="G226" s="750" t="s">
        <v>1181</v>
      </c>
      <c r="H226" s="751">
        <v>90</v>
      </c>
      <c r="I226" s="1171" t="s">
        <v>742</v>
      </c>
      <c r="J226" s="740" t="s">
        <v>30</v>
      </c>
      <c r="K226" s="753">
        <v>45964</v>
      </c>
      <c r="L226" s="740" t="s">
        <v>110</v>
      </c>
      <c r="M226" s="833">
        <v>85815</v>
      </c>
      <c r="N226" s="343">
        <v>71126</v>
      </c>
      <c r="O226" s="555"/>
      <c r="P226" s="640">
        <f>SUM(N226+O226)</f>
        <v>71126</v>
      </c>
      <c r="Q226" s="755" t="s">
        <v>110</v>
      </c>
      <c r="R226" s="751" t="s">
        <v>38</v>
      </c>
      <c r="S226" s="1340">
        <v>45964</v>
      </c>
      <c r="T226" s="731">
        <v>6981</v>
      </c>
      <c r="U226" s="731">
        <v>6963</v>
      </c>
      <c r="V226" s="3">
        <v>1</v>
      </c>
      <c r="W226" s="726">
        <v>45981</v>
      </c>
      <c r="X226" s="280">
        <v>1</v>
      </c>
      <c r="Y226" s="280">
        <v>1</v>
      </c>
      <c r="Z226" s="280">
        <v>1</v>
      </c>
      <c r="AA226" s="59">
        <v>46024</v>
      </c>
      <c r="AB226" s="363">
        <v>46118</v>
      </c>
      <c r="AC226" s="1252" t="s">
        <v>1182</v>
      </c>
      <c r="AD226" s="802"/>
      <c r="AE226" s="802"/>
      <c r="AF226" s="965"/>
    </row>
    <row r="227" spans="1:32" ht="39.75" customHeight="1">
      <c r="A227" s="926" t="s">
        <v>1183</v>
      </c>
      <c r="B227" s="355" t="s">
        <v>1128</v>
      </c>
      <c r="C227" s="299">
        <v>46021</v>
      </c>
      <c r="D227" s="1174" t="s">
        <v>56</v>
      </c>
      <c r="E227" s="299">
        <v>45959</v>
      </c>
      <c r="F227" s="298" t="s">
        <v>876</v>
      </c>
      <c r="G227" s="492" t="s">
        <v>1184</v>
      </c>
      <c r="H227" s="300">
        <v>89</v>
      </c>
      <c r="I227" s="1171" t="s">
        <v>742</v>
      </c>
      <c r="J227" s="630" t="s">
        <v>30</v>
      </c>
      <c r="K227" s="19">
        <v>45961</v>
      </c>
      <c r="L227" s="630" t="s">
        <v>110</v>
      </c>
      <c r="M227" s="907">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849</v>
      </c>
      <c r="AC227" s="1252" t="s">
        <v>1185</v>
      </c>
      <c r="AD227" s="802"/>
      <c r="AE227" s="802"/>
      <c r="AF227" s="965"/>
    </row>
    <row r="228" spans="1:32" ht="39.75" customHeight="1">
      <c r="A228" s="916" t="s">
        <v>1186</v>
      </c>
      <c r="B228" s="355" t="s">
        <v>1128</v>
      </c>
      <c r="C228" s="749">
        <v>46021</v>
      </c>
      <c r="D228" s="1174" t="s">
        <v>56</v>
      </c>
      <c r="E228" s="749">
        <v>45959</v>
      </c>
      <c r="F228" s="750" t="s">
        <v>876</v>
      </c>
      <c r="G228" s="750" t="s">
        <v>1187</v>
      </c>
      <c r="H228" s="751">
        <v>88</v>
      </c>
      <c r="I228" s="1171" t="s">
        <v>742</v>
      </c>
      <c r="J228" s="740" t="s">
        <v>30</v>
      </c>
      <c r="K228" s="753">
        <v>45964</v>
      </c>
      <c r="L228" s="740" t="s">
        <v>110</v>
      </c>
      <c r="M228" s="833">
        <v>78736.5</v>
      </c>
      <c r="N228" s="343">
        <v>65465.5</v>
      </c>
      <c r="O228" s="555"/>
      <c r="P228" s="640">
        <f>SUM(N228+O228)</f>
        <v>65465.5</v>
      </c>
      <c r="Q228" s="755" t="s">
        <v>110</v>
      </c>
      <c r="R228" s="751" t="s">
        <v>38</v>
      </c>
      <c r="S228" s="1340">
        <v>45964</v>
      </c>
      <c r="T228" s="731">
        <v>6403</v>
      </c>
      <c r="U228" s="731">
        <v>6403</v>
      </c>
      <c r="V228" s="3">
        <v>1</v>
      </c>
      <c r="W228" s="726">
        <v>46000</v>
      </c>
      <c r="X228" s="280">
        <v>1</v>
      </c>
      <c r="Y228" s="280">
        <v>1</v>
      </c>
      <c r="Z228" s="280">
        <v>1</v>
      </c>
      <c r="AA228" s="726">
        <v>46048</v>
      </c>
      <c r="AB228" s="373" t="s">
        <v>849</v>
      </c>
      <c r="AC228" s="971" t="s">
        <v>1188</v>
      </c>
      <c r="AD228" s="802"/>
      <c r="AE228" s="802"/>
      <c r="AF228" s="965"/>
    </row>
    <row r="229" spans="1:32" ht="39.75" customHeight="1">
      <c r="A229" s="916" t="s">
        <v>1189</v>
      </c>
      <c r="B229" s="355" t="s">
        <v>1128</v>
      </c>
      <c r="C229" s="749">
        <v>46021</v>
      </c>
      <c r="D229" s="1174" t="s">
        <v>56</v>
      </c>
      <c r="E229" s="749">
        <v>45959</v>
      </c>
      <c r="F229" s="750" t="s">
        <v>876</v>
      </c>
      <c r="G229" s="750" t="s">
        <v>1190</v>
      </c>
      <c r="H229" s="751">
        <v>86</v>
      </c>
      <c r="I229" s="1171" t="s">
        <v>742</v>
      </c>
      <c r="J229" s="740" t="s">
        <v>30</v>
      </c>
      <c r="K229" s="753">
        <v>45964</v>
      </c>
      <c r="L229" s="740" t="s">
        <v>110</v>
      </c>
      <c r="M229" s="833">
        <v>80698</v>
      </c>
      <c r="N229" s="343">
        <v>67837</v>
      </c>
      <c r="O229" s="555"/>
      <c r="P229" s="640">
        <f>SUM(N229+O229)</f>
        <v>67837</v>
      </c>
      <c r="Q229" s="755" t="s">
        <v>110</v>
      </c>
      <c r="R229" s="751" t="s">
        <v>38</v>
      </c>
      <c r="S229" s="1340">
        <v>45964</v>
      </c>
      <c r="T229" s="731">
        <v>6739</v>
      </c>
      <c r="U229" s="731">
        <v>6739</v>
      </c>
      <c r="V229" s="3">
        <v>1</v>
      </c>
      <c r="W229" s="726">
        <v>46008</v>
      </c>
      <c r="X229" s="280">
        <v>1</v>
      </c>
      <c r="Y229" s="280">
        <v>1</v>
      </c>
      <c r="Z229" s="280">
        <v>1</v>
      </c>
      <c r="AA229" s="363">
        <v>46053</v>
      </c>
      <c r="AB229" s="373" t="s">
        <v>849</v>
      </c>
      <c r="AC229" s="1252" t="s">
        <v>1191</v>
      </c>
      <c r="AD229" s="802"/>
      <c r="AE229" s="802"/>
      <c r="AF229" s="965"/>
    </row>
    <row r="230" spans="1:32" ht="39.75" customHeight="1">
      <c r="A230" s="916" t="s">
        <v>1192</v>
      </c>
      <c r="B230" s="355" t="s">
        <v>1128</v>
      </c>
      <c r="C230" s="299">
        <v>46052</v>
      </c>
      <c r="D230" s="1174" t="s">
        <v>56</v>
      </c>
      <c r="E230" s="749">
        <v>45959</v>
      </c>
      <c r="F230" s="750" t="s">
        <v>876</v>
      </c>
      <c r="G230" s="750" t="s">
        <v>1193</v>
      </c>
      <c r="H230" s="751">
        <v>87</v>
      </c>
      <c r="I230" s="1171" t="s">
        <v>742</v>
      </c>
      <c r="J230" s="740" t="s">
        <v>30</v>
      </c>
      <c r="K230" s="753">
        <v>45964</v>
      </c>
      <c r="L230" s="740" t="s">
        <v>110</v>
      </c>
      <c r="M230" s="833">
        <v>79552</v>
      </c>
      <c r="N230" s="343">
        <v>66689</v>
      </c>
      <c r="O230" s="555"/>
      <c r="P230" s="640">
        <f>SUM(N230+O230)</f>
        <v>66689</v>
      </c>
      <c r="Q230" s="755" t="s">
        <v>110</v>
      </c>
      <c r="R230" s="751" t="s">
        <v>38</v>
      </c>
      <c r="S230" s="1340">
        <v>45964</v>
      </c>
      <c r="T230" s="731">
        <v>6577</v>
      </c>
      <c r="U230" s="731">
        <v>6577</v>
      </c>
      <c r="V230" s="3">
        <v>1</v>
      </c>
      <c r="W230" s="726">
        <v>46000</v>
      </c>
      <c r="X230" s="744">
        <v>1</v>
      </c>
      <c r="Y230" s="744">
        <v>1</v>
      </c>
      <c r="Z230" s="280">
        <v>1</v>
      </c>
      <c r="AA230" s="726">
        <v>46048</v>
      </c>
      <c r="AB230" s="373" t="s">
        <v>849</v>
      </c>
      <c r="AC230" s="1313" t="s">
        <v>1194</v>
      </c>
      <c r="AD230" s="802"/>
      <c r="AE230" s="802"/>
      <c r="AF230" s="965"/>
    </row>
    <row r="231" spans="1:32" ht="39.75" customHeight="1">
      <c r="A231" s="916" t="s">
        <v>1195</v>
      </c>
      <c r="B231" s="355" t="s">
        <v>1128</v>
      </c>
      <c r="C231" s="749">
        <v>46021</v>
      </c>
      <c r="D231" s="1174" t="s">
        <v>56</v>
      </c>
      <c r="E231" s="749">
        <v>45959</v>
      </c>
      <c r="F231" s="750" t="s">
        <v>876</v>
      </c>
      <c r="G231" s="750" t="s">
        <v>1196</v>
      </c>
      <c r="H231" s="751">
        <v>85</v>
      </c>
      <c r="I231" s="1171" t="s">
        <v>742</v>
      </c>
      <c r="J231" s="740" t="s">
        <v>30</v>
      </c>
      <c r="K231" s="753">
        <v>45964</v>
      </c>
      <c r="L231" s="740" t="s">
        <v>110</v>
      </c>
      <c r="M231" s="833">
        <v>84770</v>
      </c>
      <c r="N231" s="343">
        <v>70169</v>
      </c>
      <c r="O231" s="555"/>
      <c r="P231" s="640">
        <f>SUM(N231+O231)</f>
        <v>70169</v>
      </c>
      <c r="Q231" s="755" t="s">
        <v>110</v>
      </c>
      <c r="R231" s="778" t="s">
        <v>38</v>
      </c>
      <c r="S231" s="1340">
        <v>45964</v>
      </c>
      <c r="T231" s="731">
        <v>6965</v>
      </c>
      <c r="U231" s="731">
        <v>6758</v>
      </c>
      <c r="V231" s="3">
        <v>0.97</v>
      </c>
      <c r="W231" s="726">
        <v>45999</v>
      </c>
      <c r="X231" s="280">
        <v>1</v>
      </c>
      <c r="Y231" s="280">
        <v>1</v>
      </c>
      <c r="Z231" s="280">
        <v>1</v>
      </c>
      <c r="AA231" s="726">
        <v>46048</v>
      </c>
      <c r="AB231" s="373" t="s">
        <v>849</v>
      </c>
      <c r="AC231" s="1252" t="s">
        <v>1197</v>
      </c>
      <c r="AD231" s="802"/>
      <c r="AE231" s="802"/>
      <c r="AF231" s="965"/>
    </row>
    <row r="232" spans="1:32" ht="39.75" customHeight="1">
      <c r="A232" s="916" t="s">
        <v>1198</v>
      </c>
      <c r="B232" s="355" t="s">
        <v>1128</v>
      </c>
      <c r="C232" s="749">
        <v>46019</v>
      </c>
      <c r="D232" s="1174" t="s">
        <v>56</v>
      </c>
      <c r="E232" s="749">
        <v>45959</v>
      </c>
      <c r="F232" s="750" t="s">
        <v>876</v>
      </c>
      <c r="G232" s="750" t="s">
        <v>1199</v>
      </c>
      <c r="H232" s="751">
        <v>87</v>
      </c>
      <c r="I232" s="1171" t="s">
        <v>742</v>
      </c>
      <c r="J232" s="740" t="s">
        <v>30</v>
      </c>
      <c r="K232" s="753">
        <v>45964</v>
      </c>
      <c r="L232" s="740" t="s">
        <v>110</v>
      </c>
      <c r="M232" s="833">
        <v>87875</v>
      </c>
      <c r="N232" s="343">
        <v>74526</v>
      </c>
      <c r="O232" s="555"/>
      <c r="P232" s="640">
        <f>SUM(N232+O232)</f>
        <v>74526</v>
      </c>
      <c r="Q232" s="1353" t="s">
        <v>110</v>
      </c>
      <c r="R232" s="751" t="s">
        <v>38</v>
      </c>
      <c r="S232" s="1340">
        <v>45964</v>
      </c>
      <c r="T232" s="731">
        <v>7319</v>
      </c>
      <c r="U232" s="731">
        <v>7319</v>
      </c>
      <c r="V232" s="3">
        <v>1</v>
      </c>
      <c r="W232" s="726">
        <v>46000</v>
      </c>
      <c r="X232" s="280">
        <v>1</v>
      </c>
      <c r="Y232" s="280">
        <v>1</v>
      </c>
      <c r="Z232" s="280">
        <v>1</v>
      </c>
      <c r="AA232" s="59">
        <v>46034</v>
      </c>
      <c r="AB232" s="363">
        <v>46120</v>
      </c>
      <c r="AC232" s="1252" t="s">
        <v>1200</v>
      </c>
      <c r="AD232" s="802"/>
      <c r="AE232" s="802"/>
      <c r="AF232" s="965"/>
    </row>
    <row r="233" spans="1:32" ht="39.75" customHeight="1">
      <c r="A233" s="916" t="s">
        <v>1201</v>
      </c>
      <c r="B233" s="355" t="s">
        <v>1128</v>
      </c>
      <c r="C233" s="749">
        <v>46052</v>
      </c>
      <c r="D233" s="1174" t="s">
        <v>56</v>
      </c>
      <c r="E233" s="749">
        <v>45987</v>
      </c>
      <c r="F233" s="750" t="s">
        <v>876</v>
      </c>
      <c r="G233" s="750" t="s">
        <v>1202</v>
      </c>
      <c r="H233" s="751">
        <v>85</v>
      </c>
      <c r="I233" s="1171" t="s">
        <v>742</v>
      </c>
      <c r="J233" s="740" t="s">
        <v>30</v>
      </c>
      <c r="K233" s="753">
        <v>45987</v>
      </c>
      <c r="L233" s="740" t="s">
        <v>110</v>
      </c>
      <c r="M233" s="833">
        <v>84092.5</v>
      </c>
      <c r="N233" s="1351">
        <v>69227.5</v>
      </c>
      <c r="O233" s="555"/>
      <c r="P233" s="343">
        <f>SUM(N233+O233)</f>
        <v>69227.5</v>
      </c>
      <c r="Q233" s="1353" t="s">
        <v>110</v>
      </c>
      <c r="R233" s="751" t="s">
        <v>38</v>
      </c>
      <c r="S233" s="1340">
        <v>45987</v>
      </c>
      <c r="T233" s="731">
        <v>6897</v>
      </c>
      <c r="U233" s="731">
        <v>6897</v>
      </c>
      <c r="V233" s="3">
        <v>1</v>
      </c>
      <c r="W233" s="726">
        <v>46009</v>
      </c>
      <c r="X233" s="280">
        <v>1</v>
      </c>
      <c r="Y233" s="280">
        <v>1</v>
      </c>
      <c r="Z233" s="280">
        <v>1</v>
      </c>
      <c r="AA233" s="726">
        <v>46048</v>
      </c>
      <c r="AB233" s="363">
        <v>46120</v>
      </c>
      <c r="AC233" s="972" t="s">
        <v>1203</v>
      </c>
      <c r="AD233" s="802"/>
      <c r="AE233" s="802"/>
      <c r="AF233" s="965"/>
    </row>
    <row r="234" spans="1:32" ht="39.75" customHeight="1">
      <c r="A234" s="916" t="s">
        <v>1204</v>
      </c>
      <c r="B234" s="355" t="s">
        <v>1128</v>
      </c>
      <c r="C234" s="299">
        <v>46052</v>
      </c>
      <c r="D234" s="1174" t="s">
        <v>56</v>
      </c>
      <c r="E234" s="749">
        <v>45987</v>
      </c>
      <c r="F234" s="750" t="s">
        <v>876</v>
      </c>
      <c r="G234" s="750" t="s">
        <v>1205</v>
      </c>
      <c r="H234" s="751">
        <v>76</v>
      </c>
      <c r="I234" s="1171" t="s">
        <v>742</v>
      </c>
      <c r="J234" s="740" t="s">
        <v>30</v>
      </c>
      <c r="K234" s="753">
        <v>45987</v>
      </c>
      <c r="L234" s="740" t="s">
        <v>110</v>
      </c>
      <c r="M234" s="833">
        <v>74892.5</v>
      </c>
      <c r="N234" s="343">
        <v>62257.5</v>
      </c>
      <c r="O234" s="555"/>
      <c r="P234" s="640">
        <f>SUM(N234+O234)</f>
        <v>62257.5</v>
      </c>
      <c r="Q234" s="1353" t="s">
        <v>110</v>
      </c>
      <c r="R234" s="751" t="s">
        <v>38</v>
      </c>
      <c r="S234" s="1341">
        <v>45987</v>
      </c>
      <c r="T234" s="731">
        <v>6218</v>
      </c>
      <c r="U234" s="731">
        <v>6218</v>
      </c>
      <c r="V234" s="3">
        <v>1</v>
      </c>
      <c r="W234" s="726">
        <v>46386</v>
      </c>
      <c r="X234" s="280">
        <v>1</v>
      </c>
      <c r="Y234" s="280">
        <v>1</v>
      </c>
      <c r="Z234" s="280">
        <v>1</v>
      </c>
      <c r="AA234" s="726">
        <v>46052</v>
      </c>
      <c r="AB234" s="363">
        <v>46120</v>
      </c>
      <c r="AC234" s="1313" t="s">
        <v>1206</v>
      </c>
      <c r="AD234" s="802"/>
      <c r="AE234" s="802"/>
      <c r="AF234" s="965"/>
    </row>
    <row r="235" spans="1:32" ht="39.75" customHeight="1">
      <c r="A235" s="916" t="s">
        <v>1207</v>
      </c>
      <c r="B235" s="355" t="s">
        <v>1128</v>
      </c>
      <c r="C235" s="299">
        <v>46052</v>
      </c>
      <c r="D235" s="1174" t="s">
        <v>56</v>
      </c>
      <c r="E235" s="749">
        <v>45987</v>
      </c>
      <c r="F235" s="750" t="s">
        <v>876</v>
      </c>
      <c r="G235" s="777" t="s">
        <v>1208</v>
      </c>
      <c r="H235" s="778">
        <v>86</v>
      </c>
      <c r="I235" s="372" t="s">
        <v>742</v>
      </c>
      <c r="J235" s="703" t="s">
        <v>30</v>
      </c>
      <c r="K235" s="753">
        <v>45987</v>
      </c>
      <c r="L235" s="740" t="s">
        <v>110</v>
      </c>
      <c r="M235" s="833">
        <v>90841</v>
      </c>
      <c r="N235" s="343">
        <v>75112</v>
      </c>
      <c r="O235" s="555"/>
      <c r="P235" s="640">
        <f>SUM(N235+O235)</f>
        <v>75112</v>
      </c>
      <c r="Q235" s="1353" t="s">
        <v>110</v>
      </c>
      <c r="R235" s="751" t="s">
        <v>38</v>
      </c>
      <c r="S235" s="1340">
        <v>45987</v>
      </c>
      <c r="T235" s="1306">
        <v>7491</v>
      </c>
      <c r="U235" s="776">
        <v>7491</v>
      </c>
      <c r="V235" s="79">
        <v>1</v>
      </c>
      <c r="W235" s="726">
        <v>46009</v>
      </c>
      <c r="X235" s="744">
        <v>1</v>
      </c>
      <c r="Y235" s="744">
        <v>1</v>
      </c>
      <c r="Z235" s="280">
        <v>1</v>
      </c>
      <c r="AA235" s="726">
        <v>46052</v>
      </c>
      <c r="AB235" s="363">
        <v>46120</v>
      </c>
      <c r="AC235" s="972" t="s">
        <v>1209</v>
      </c>
      <c r="AD235" s="802"/>
      <c r="AE235" s="802"/>
      <c r="AF235" s="965"/>
    </row>
    <row r="236" spans="1:32" ht="39.75" customHeight="1">
      <c r="A236" s="916" t="s">
        <v>1210</v>
      </c>
      <c r="B236" s="355" t="s">
        <v>1128</v>
      </c>
      <c r="C236" s="299">
        <v>46052</v>
      </c>
      <c r="D236" s="1174" t="s">
        <v>56</v>
      </c>
      <c r="E236" s="749">
        <v>45987</v>
      </c>
      <c r="F236" s="785" t="s">
        <v>876</v>
      </c>
      <c r="G236" s="750" t="s">
        <v>1211</v>
      </c>
      <c r="H236" s="751">
        <v>78</v>
      </c>
      <c r="I236" s="304" t="s">
        <v>742</v>
      </c>
      <c r="J236" s="755" t="s">
        <v>30</v>
      </c>
      <c r="K236" s="753">
        <v>45987</v>
      </c>
      <c r="L236" s="740" t="s">
        <v>110</v>
      </c>
      <c r="M236" s="833">
        <v>68606.5</v>
      </c>
      <c r="N236" s="1351">
        <v>54793.5</v>
      </c>
      <c r="O236" s="555"/>
      <c r="P236" s="343">
        <f>SUM(N236+O236)</f>
        <v>54793.5</v>
      </c>
      <c r="Q236" s="1353" t="s">
        <v>110</v>
      </c>
      <c r="R236" s="751" t="s">
        <v>38</v>
      </c>
      <c r="S236" s="1340">
        <v>45987</v>
      </c>
      <c r="T236" s="776">
        <v>5456</v>
      </c>
      <c r="U236" s="731">
        <v>5441</v>
      </c>
      <c r="V236" s="3">
        <v>1</v>
      </c>
      <c r="W236" s="726">
        <v>46028</v>
      </c>
      <c r="X236" s="280">
        <v>1</v>
      </c>
      <c r="Y236" s="280">
        <v>1</v>
      </c>
      <c r="Z236" s="280">
        <v>1</v>
      </c>
      <c r="AA236" s="726">
        <v>46052</v>
      </c>
      <c r="AB236" s="363">
        <v>46119</v>
      </c>
      <c r="AC236" s="972" t="s">
        <v>1212</v>
      </c>
      <c r="AD236" s="802"/>
      <c r="AE236" s="802"/>
      <c r="AF236" s="965"/>
    </row>
    <row r="237" spans="1:32" ht="39.75" customHeight="1">
      <c r="A237" s="938" t="s">
        <v>1213</v>
      </c>
      <c r="B237" s="1175" t="s">
        <v>1128</v>
      </c>
      <c r="C237" s="299">
        <v>46052</v>
      </c>
      <c r="D237" s="1176" t="s">
        <v>56</v>
      </c>
      <c r="E237" s="748">
        <v>45987</v>
      </c>
      <c r="F237" s="691" t="s">
        <v>876</v>
      </c>
      <c r="G237" s="750" t="s">
        <v>1214</v>
      </c>
      <c r="H237" s="751">
        <v>73</v>
      </c>
      <c r="I237" s="304" t="s">
        <v>742</v>
      </c>
      <c r="J237" s="755" t="s">
        <v>30</v>
      </c>
      <c r="K237" s="779">
        <v>45987</v>
      </c>
      <c r="L237" s="703" t="s">
        <v>110</v>
      </c>
      <c r="M237" s="812">
        <v>71371</v>
      </c>
      <c r="N237" s="1352">
        <v>58248</v>
      </c>
      <c r="O237" s="575"/>
      <c r="P237" s="942">
        <f>SUM(N237+O237)</f>
        <v>58248</v>
      </c>
      <c r="Q237" s="703" t="s">
        <v>110</v>
      </c>
      <c r="R237" s="751" t="s">
        <v>38</v>
      </c>
      <c r="S237" s="1340">
        <v>45987</v>
      </c>
      <c r="T237" s="731">
        <v>5810</v>
      </c>
      <c r="U237" s="731">
        <v>5674</v>
      </c>
      <c r="V237" s="3">
        <v>0.98</v>
      </c>
      <c r="W237" s="726">
        <v>46030</v>
      </c>
      <c r="X237" s="744">
        <v>1</v>
      </c>
      <c r="Y237" s="744">
        <v>1</v>
      </c>
      <c r="Z237" s="280">
        <v>1</v>
      </c>
      <c r="AA237" s="726">
        <v>46052</v>
      </c>
      <c r="AB237" s="373" t="s">
        <v>849</v>
      </c>
      <c r="AC237" s="972" t="s">
        <v>1215</v>
      </c>
      <c r="AD237" s="802"/>
      <c r="AE237" s="802"/>
      <c r="AF237" s="965"/>
    </row>
    <row r="238" spans="1:32" ht="39.75" customHeight="1">
      <c r="A238" s="916" t="s">
        <v>1216</v>
      </c>
      <c r="B238" s="355" t="s">
        <v>1128</v>
      </c>
      <c r="C238" s="749">
        <v>46019</v>
      </c>
      <c r="D238" s="1174" t="s">
        <v>56</v>
      </c>
      <c r="E238" s="749">
        <v>45959</v>
      </c>
      <c r="F238" s="750" t="s">
        <v>876</v>
      </c>
      <c r="G238" s="750" t="s">
        <v>1217</v>
      </c>
      <c r="H238" s="751">
        <v>0</v>
      </c>
      <c r="I238" s="1171" t="s">
        <v>742</v>
      </c>
      <c r="J238" s="740" t="s">
        <v>30</v>
      </c>
      <c r="K238" s="753">
        <v>45961</v>
      </c>
      <c r="L238" s="740" t="s">
        <v>110</v>
      </c>
      <c r="M238" s="833">
        <v>64985.65</v>
      </c>
      <c r="N238" s="343">
        <v>41925.15</v>
      </c>
      <c r="O238" s="555"/>
      <c r="P238" s="343">
        <f>SUM(N238+O238)</f>
        <v>41925.15</v>
      </c>
      <c r="Q238" s="1353" t="s">
        <v>110</v>
      </c>
      <c r="R238" s="751" t="s">
        <v>38</v>
      </c>
      <c r="S238" s="1340">
        <v>45964</v>
      </c>
      <c r="T238" s="731">
        <v>5155</v>
      </c>
      <c r="U238" s="731">
        <v>5169</v>
      </c>
      <c r="V238" s="3">
        <v>1</v>
      </c>
      <c r="W238" s="726">
        <v>45992</v>
      </c>
      <c r="X238" s="744">
        <v>1</v>
      </c>
      <c r="Y238" s="280">
        <v>1</v>
      </c>
      <c r="Z238" s="280">
        <v>1</v>
      </c>
      <c r="AA238" s="726">
        <v>46040</v>
      </c>
      <c r="AB238" s="373" t="s">
        <v>849</v>
      </c>
      <c r="AC238" s="971" t="s">
        <v>1218</v>
      </c>
      <c r="AD238" s="802"/>
      <c r="AE238" s="802"/>
      <c r="AF238" s="965"/>
    </row>
    <row r="239" spans="1:32" ht="39.75" customHeight="1">
      <c r="A239" s="600"/>
      <c r="B239" s="1175"/>
      <c r="C239" s="598"/>
      <c r="D239" s="649"/>
      <c r="E239" s="598"/>
      <c r="F239" s="600"/>
      <c r="G239" s="653"/>
      <c r="H239" s="1304"/>
      <c r="I239" s="577"/>
      <c r="J239" s="572"/>
      <c r="K239" s="24"/>
      <c r="L239" s="572"/>
      <c r="M239" s="1305"/>
      <c r="N239" s="957"/>
      <c r="O239" s="957"/>
      <c r="P239" s="640">
        <f>SUM(N239+O239)</f>
        <v>0</v>
      </c>
      <c r="Q239" s="20"/>
      <c r="R239" s="1339"/>
      <c r="S239" s="1307"/>
      <c r="T239" s="644"/>
      <c r="U239" s="44"/>
      <c r="V239" s="1248"/>
      <c r="W239" s="127"/>
      <c r="X239" s="7"/>
      <c r="Y239" s="7"/>
      <c r="Z239" s="7"/>
      <c r="AA239" s="379"/>
      <c r="AB239" s="379"/>
      <c r="AC239" s="810"/>
      <c r="AD239" s="802"/>
      <c r="AE239" s="802"/>
      <c r="AF239" s="965"/>
    </row>
    <row r="240" spans="1:32" ht="39.75" customHeight="1">
      <c r="A240" s="1308"/>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1219</v>
      </c>
      <c r="B241" s="427"/>
      <c r="C241" s="428"/>
      <c r="D241" s="428"/>
      <c r="E241" s="428"/>
      <c r="F241" s="474"/>
      <c r="G241" s="429"/>
      <c r="H241" s="54"/>
      <c r="I241" s="475"/>
      <c r="J241" s="54"/>
      <c r="K241" s="427"/>
      <c r="L241" s="54"/>
      <c r="M241" s="430"/>
      <c r="N241" s="431"/>
      <c r="O241" s="430"/>
      <c r="P241" s="1331">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1220</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826</v>
      </c>
      <c r="O245" s="435" t="s">
        <v>827</v>
      </c>
      <c r="P245" s="435" t="s">
        <v>828</v>
      </c>
      <c r="Q245" s="436" t="s">
        <v>94</v>
      </c>
      <c r="R245" s="436" t="s">
        <v>97</v>
      </c>
      <c r="S245" s="436" t="s">
        <v>98</v>
      </c>
      <c r="T245" s="436" t="s">
        <v>69</v>
      </c>
      <c r="U245" s="436" t="s">
        <v>534</v>
      </c>
      <c r="V245" s="436" t="s">
        <v>494</v>
      </c>
      <c r="W245" s="436" t="s">
        <v>536</v>
      </c>
      <c r="X245" s="446" t="s">
        <v>537</v>
      </c>
      <c r="Y245" s="436" t="s">
        <v>496</v>
      </c>
      <c r="Z245" s="436" t="s">
        <v>497</v>
      </c>
      <c r="AA245" s="356" t="s">
        <v>829</v>
      </c>
      <c r="AB245" s="436" t="s">
        <v>830</v>
      </c>
      <c r="AC245" s="996" t="s">
        <v>831</v>
      </c>
    </row>
    <row r="246" spans="1:29" ht="39.75" customHeight="1">
      <c r="A246" s="559" t="s">
        <v>108</v>
      </c>
      <c r="B246" s="377" t="s">
        <v>34</v>
      </c>
      <c r="C246" s="360">
        <v>45960</v>
      </c>
      <c r="D246" s="360" t="s">
        <v>54</v>
      </c>
      <c r="E246" s="360">
        <v>45852</v>
      </c>
      <c r="F246" s="375" t="s">
        <v>51</v>
      </c>
      <c r="G246" s="361" t="s">
        <v>109</v>
      </c>
      <c r="H246" s="362">
        <v>0</v>
      </c>
      <c r="I246" s="362" t="s">
        <v>742</v>
      </c>
      <c r="J246" s="362" t="s">
        <v>30</v>
      </c>
      <c r="K246" s="360">
        <v>45852</v>
      </c>
      <c r="L246" s="362" t="s">
        <v>110</v>
      </c>
      <c r="M246" s="640">
        <v>42837.2</v>
      </c>
      <c r="N246" s="415"/>
      <c r="O246" s="415"/>
      <c r="P246" s="640">
        <f>SUM(N26+O246)</f>
        <v>11474.35</v>
      </c>
      <c r="Q246" s="362" t="s">
        <v>110</v>
      </c>
      <c r="R246" s="1356" t="s">
        <v>38</v>
      </c>
      <c r="S246" s="497">
        <v>45852</v>
      </c>
      <c r="T246" s="376">
        <v>3432</v>
      </c>
      <c r="U246" s="387">
        <v>3519</v>
      </c>
      <c r="V246" s="3">
        <v>1.03</v>
      </c>
      <c r="W246" s="502">
        <v>45866</v>
      </c>
      <c r="X246" s="280">
        <v>1</v>
      </c>
      <c r="Y246" s="280">
        <v>1</v>
      </c>
      <c r="Z246" s="464">
        <v>1</v>
      </c>
      <c r="AA246" s="373" t="s">
        <v>849</v>
      </c>
      <c r="AB246" s="906" t="s">
        <v>849</v>
      </c>
      <c r="AC246" s="997" t="s">
        <v>1221</v>
      </c>
    </row>
    <row r="247" spans="1:29" ht="39.75" customHeight="1">
      <c r="A247" s="559" t="s">
        <v>1222</v>
      </c>
      <c r="B247" s="377" t="s">
        <v>34</v>
      </c>
      <c r="C247" s="360">
        <v>45960</v>
      </c>
      <c r="D247" s="360" t="s">
        <v>1223</v>
      </c>
      <c r="E247" s="360">
        <v>45909</v>
      </c>
      <c r="F247" s="360" t="s">
        <v>55</v>
      </c>
      <c r="G247" s="361" t="s">
        <v>1224</v>
      </c>
      <c r="H247" s="362">
        <v>0</v>
      </c>
      <c r="I247" s="362" t="s">
        <v>742</v>
      </c>
      <c r="J247" s="362" t="s">
        <v>30</v>
      </c>
      <c r="K247" s="360">
        <v>45905</v>
      </c>
      <c r="L247" s="362" t="s">
        <v>110</v>
      </c>
      <c r="M247" s="686">
        <v>98170.1</v>
      </c>
      <c r="N247" s="949"/>
      <c r="O247" s="415"/>
      <c r="P247" s="346">
        <f>SUM(N27+O247)</f>
        <v>13008.1</v>
      </c>
      <c r="Q247" s="313" t="s">
        <v>110</v>
      </c>
      <c r="R247" s="1356" t="s">
        <v>38</v>
      </c>
      <c r="S247" s="497">
        <v>45908</v>
      </c>
      <c r="T247" s="333">
        <v>9086</v>
      </c>
      <c r="U247" s="560">
        <v>8945</v>
      </c>
      <c r="V247" s="3">
        <v>0.98</v>
      </c>
      <c r="W247" s="502">
        <v>45922</v>
      </c>
      <c r="X247" s="280">
        <v>1</v>
      </c>
      <c r="Y247" s="280">
        <v>0</v>
      </c>
      <c r="Z247" s="280">
        <v>0</v>
      </c>
      <c r="AA247" s="373" t="s">
        <v>849</v>
      </c>
      <c r="AB247" s="37" t="s">
        <v>849</v>
      </c>
      <c r="AC247" s="810" t="s">
        <v>1225</v>
      </c>
    </row>
    <row r="248" spans="1:29" ht="39.75" customHeight="1">
      <c r="A248" s="930" t="s">
        <v>1226</v>
      </c>
      <c r="B248" s="1150" t="s">
        <v>34</v>
      </c>
      <c r="C248" s="606">
        <v>45999</v>
      </c>
      <c r="D248" s="608" t="s">
        <v>50</v>
      </c>
      <c r="E248" s="634">
        <v>45975</v>
      </c>
      <c r="F248" s="608" t="s">
        <v>55</v>
      </c>
      <c r="G248" s="1151" t="s">
        <v>1227</v>
      </c>
      <c r="H248" s="630">
        <v>0</v>
      </c>
      <c r="I248" s="1152" t="s">
        <v>742</v>
      </c>
      <c r="J248" s="607" t="s">
        <v>30</v>
      </c>
      <c r="K248" s="591">
        <v>45960</v>
      </c>
      <c r="L248" s="20" t="s">
        <v>110</v>
      </c>
      <c r="M248" s="917">
        <v>4911.8999999999996</v>
      </c>
      <c r="N248" s="961"/>
      <c r="O248" s="415"/>
      <c r="P248" s="346">
        <f>SUM(N28+O248)</f>
        <v>11484.1</v>
      </c>
      <c r="Q248" s="1326" t="s">
        <v>110</v>
      </c>
      <c r="R248" s="1356" t="s">
        <v>38</v>
      </c>
      <c r="S248" s="595">
        <v>45960</v>
      </c>
      <c r="T248" s="631">
        <v>294</v>
      </c>
      <c r="U248" s="687">
        <v>321</v>
      </c>
      <c r="V248" s="466">
        <f>IFERROR($U248/$T248, 0)</f>
        <v>1.0918367346938775</v>
      </c>
      <c r="W248" s="462">
        <v>45979</v>
      </c>
      <c r="X248" s="464">
        <v>1</v>
      </c>
      <c r="Y248" s="464">
        <v>1</v>
      </c>
      <c r="Z248" s="464">
        <v>1</v>
      </c>
      <c r="AA248" s="373" t="s">
        <v>849</v>
      </c>
      <c r="AB248" s="1270" t="s">
        <v>849</v>
      </c>
      <c r="AC248" s="1271" t="s">
        <v>1228</v>
      </c>
    </row>
    <row r="249" spans="1:29" ht="39.75" customHeight="1">
      <c r="A249" s="639" t="s">
        <v>1229</v>
      </c>
      <c r="B249" s="377" t="s">
        <v>34</v>
      </c>
      <c r="C249" s="360">
        <v>45991</v>
      </c>
      <c r="D249" s="367" t="s">
        <v>54</v>
      </c>
      <c r="E249" s="367">
        <v>45950</v>
      </c>
      <c r="F249" s="366" t="s">
        <v>51</v>
      </c>
      <c r="G249" s="1112"/>
      <c r="H249" s="1080">
        <v>82</v>
      </c>
      <c r="I249" s="372" t="s">
        <v>742</v>
      </c>
      <c r="J249" s="1080" t="s">
        <v>30</v>
      </c>
      <c r="K249" s="19">
        <v>45902</v>
      </c>
      <c r="L249" s="1113" t="s">
        <v>110</v>
      </c>
      <c r="M249" s="1153">
        <v>87830</v>
      </c>
      <c r="N249" s="932"/>
      <c r="O249" s="415"/>
      <c r="P249" s="346">
        <f>SUM(N29+O249)</f>
        <v>138688</v>
      </c>
      <c r="Q249" s="1360" t="s">
        <v>110</v>
      </c>
      <c r="R249" s="1356"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849</v>
      </c>
      <c r="AB249" s="373" t="s">
        <v>849</v>
      </c>
      <c r="AC249" s="807" t="s">
        <v>845</v>
      </c>
    </row>
    <row r="250" spans="1:29" ht="39.75" customHeight="1">
      <c r="A250" s="639" t="s">
        <v>1230</v>
      </c>
      <c r="B250" s="377" t="s">
        <v>34</v>
      </c>
      <c r="C250" s="360">
        <v>45960</v>
      </c>
      <c r="D250" s="367" t="s">
        <v>54</v>
      </c>
      <c r="E250" s="367">
        <v>45930</v>
      </c>
      <c r="F250" s="366" t="s">
        <v>51</v>
      </c>
      <c r="G250" s="1112"/>
      <c r="H250" s="1080">
        <v>80</v>
      </c>
      <c r="I250" s="372" t="s">
        <v>742</v>
      </c>
      <c r="J250" s="1080" t="s">
        <v>30</v>
      </c>
      <c r="K250" s="591">
        <v>45902</v>
      </c>
      <c r="L250" s="304" t="s">
        <v>110</v>
      </c>
      <c r="M250" s="1154">
        <v>90173</v>
      </c>
      <c r="N250" s="932"/>
      <c r="O250" s="415"/>
      <c r="P250" s="346">
        <f>SUM(N30+O250)</f>
        <v>69149.45</v>
      </c>
      <c r="Q250" s="1360" t="s">
        <v>110</v>
      </c>
      <c r="R250" s="1356"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849</v>
      </c>
      <c r="AB250" s="373" t="s">
        <v>849</v>
      </c>
      <c r="AC250" s="807" t="s">
        <v>845</v>
      </c>
    </row>
    <row r="251" spans="1:29" ht="39.75" customHeight="1">
      <c r="A251" s="811" t="s">
        <v>1231</v>
      </c>
      <c r="B251" s="377" t="s">
        <v>34</v>
      </c>
      <c r="C251" s="690">
        <v>45999</v>
      </c>
      <c r="D251" s="701" t="s">
        <v>52</v>
      </c>
      <c r="E251" s="701">
        <v>45964</v>
      </c>
      <c r="F251" s="702" t="s">
        <v>53</v>
      </c>
      <c r="G251" s="701" t="s">
        <v>1232</v>
      </c>
      <c r="H251" s="1080">
        <v>81</v>
      </c>
      <c r="I251" s="692" t="s">
        <v>742</v>
      </c>
      <c r="J251" s="692" t="s">
        <v>30</v>
      </c>
      <c r="K251" s="701" t="s">
        <v>260</v>
      </c>
      <c r="L251" s="304" t="s">
        <v>110</v>
      </c>
      <c r="M251" s="1287">
        <v>68962</v>
      </c>
      <c r="N251" s="932"/>
      <c r="O251" s="415"/>
      <c r="P251" s="346">
        <f>SUM(N31+O251)</f>
        <v>36600</v>
      </c>
      <c r="Q251" s="1360" t="s">
        <v>110</v>
      </c>
      <c r="R251" s="1357" t="s">
        <v>38</v>
      </c>
      <c r="S251" s="788">
        <v>45932</v>
      </c>
      <c r="T251" s="671">
        <v>5333</v>
      </c>
      <c r="U251" s="560">
        <v>5339</v>
      </c>
      <c r="V251" s="3">
        <f>IFERROR(Table5[[#This Row],[Actual Redline Completed Footage UG]]/Table5[[#This Row],[Footage UG]], 0)</f>
        <v>1.0011250703168948</v>
      </c>
      <c r="W251" s="706">
        <v>46044</v>
      </c>
      <c r="X251" s="1215">
        <v>1</v>
      </c>
      <c r="Y251" s="1215">
        <v>1</v>
      </c>
      <c r="Z251" s="1215">
        <v>1</v>
      </c>
      <c r="AA251" s="363">
        <v>46128</v>
      </c>
      <c r="AB251" s="363">
        <v>46128</v>
      </c>
      <c r="AC251" s="699" t="s">
        <v>1233</v>
      </c>
    </row>
    <row r="252" spans="1:29" ht="39.75" customHeight="1">
      <c r="A252" s="648" t="s">
        <v>122</v>
      </c>
      <c r="B252" s="377" t="s">
        <v>34</v>
      </c>
      <c r="C252" s="367">
        <v>45807</v>
      </c>
      <c r="D252" s="358" t="s">
        <v>838</v>
      </c>
      <c r="E252" s="366" t="s">
        <v>260</v>
      </c>
      <c r="F252" s="358" t="s">
        <v>51</v>
      </c>
      <c r="G252" s="368" t="s">
        <v>125</v>
      </c>
      <c r="H252" s="362">
        <v>84</v>
      </c>
      <c r="I252" s="372" t="s">
        <v>742</v>
      </c>
      <c r="J252" s="369" t="s">
        <v>30</v>
      </c>
      <c r="K252" s="360">
        <v>45716</v>
      </c>
      <c r="L252" s="933" t="s">
        <v>110</v>
      </c>
      <c r="M252" s="934">
        <v>2812.95</v>
      </c>
      <c r="N252" s="415"/>
      <c r="O252" s="415"/>
      <c r="P252" s="640">
        <f>SUM(N32+O252)</f>
        <v>7890</v>
      </c>
      <c r="Q252" s="369" t="s">
        <v>110</v>
      </c>
      <c r="R252" s="1356" t="s">
        <v>38</v>
      </c>
      <c r="S252" s="502">
        <v>45792</v>
      </c>
      <c r="T252" s="9">
        <v>285</v>
      </c>
      <c r="U252" s="647">
        <v>285</v>
      </c>
      <c r="V252" s="365">
        <f>IFERROR($U252/$T252, 0)</f>
        <v>1</v>
      </c>
      <c r="W252" s="370">
        <v>45798</v>
      </c>
      <c r="X252" s="365">
        <v>1</v>
      </c>
      <c r="Y252" s="365">
        <v>1</v>
      </c>
      <c r="Z252" s="464">
        <v>1</v>
      </c>
      <c r="AA252" s="373" t="s">
        <v>849</v>
      </c>
      <c r="AB252" s="373" t="s">
        <v>849</v>
      </c>
      <c r="AC252" s="997" t="s">
        <v>1234</v>
      </c>
    </row>
    <row r="253" spans="1:29" ht="39.75" customHeight="1">
      <c r="A253" s="559" t="s">
        <v>129</v>
      </c>
      <c r="B253" s="377" t="s">
        <v>34</v>
      </c>
      <c r="C253" s="360">
        <v>45991</v>
      </c>
      <c r="D253" s="366" t="s">
        <v>840</v>
      </c>
      <c r="E253" s="367">
        <v>45716</v>
      </c>
      <c r="F253" s="366" t="s">
        <v>51</v>
      </c>
      <c r="G253" s="368" t="s">
        <v>164</v>
      </c>
      <c r="H253" s="369">
        <v>44</v>
      </c>
      <c r="I253" s="372" t="s">
        <v>742</v>
      </c>
      <c r="J253" s="369" t="s">
        <v>30</v>
      </c>
      <c r="K253" s="367">
        <v>45716</v>
      </c>
      <c r="L253" s="369" t="s">
        <v>110</v>
      </c>
      <c r="M253" s="912">
        <v>57973.5</v>
      </c>
      <c r="N253" s="932"/>
      <c r="O253" s="415"/>
      <c r="P253" s="640">
        <f>SUM(N33+O253)</f>
        <v>45340</v>
      </c>
      <c r="Q253" s="369" t="s">
        <v>110</v>
      </c>
      <c r="R253" s="1356"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849</v>
      </c>
      <c r="AB253" s="373" t="s">
        <v>849</v>
      </c>
      <c r="AC253" s="997" t="s">
        <v>1235</v>
      </c>
    </row>
    <row r="254" spans="1:29" ht="39.75" customHeight="1">
      <c r="A254" s="559" t="s">
        <v>1236</v>
      </c>
      <c r="B254" s="377" t="s">
        <v>34</v>
      </c>
      <c r="C254" s="360">
        <v>45991</v>
      </c>
      <c r="D254" s="366" t="s">
        <v>54</v>
      </c>
      <c r="E254" s="367">
        <v>45880</v>
      </c>
      <c r="F254" s="366" t="s">
        <v>51</v>
      </c>
      <c r="G254" s="368" t="s">
        <v>1237</v>
      </c>
      <c r="H254" s="369">
        <v>75</v>
      </c>
      <c r="I254" s="372" t="s">
        <v>742</v>
      </c>
      <c r="J254" s="369" t="s">
        <v>30</v>
      </c>
      <c r="K254" s="367">
        <v>45879</v>
      </c>
      <c r="L254" s="369" t="s">
        <v>110</v>
      </c>
      <c r="M254" s="912">
        <v>68151.75</v>
      </c>
      <c r="N254" s="932"/>
      <c r="O254" s="416"/>
      <c r="P254" s="574">
        <f>SUM(N34+O254)</f>
        <v>44346</v>
      </c>
      <c r="Q254" s="369" t="s">
        <v>110</v>
      </c>
      <c r="R254" s="1356"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849</v>
      </c>
      <c r="AB254" s="373" t="s">
        <v>849</v>
      </c>
      <c r="AC254" s="997" t="s">
        <v>1235</v>
      </c>
    </row>
    <row r="255" spans="1:29" ht="39.75" customHeight="1">
      <c r="A255" s="811" t="s">
        <v>1238</v>
      </c>
      <c r="B255" s="377" t="s">
        <v>34</v>
      </c>
      <c r="C255" s="690">
        <v>46107</v>
      </c>
      <c r="D255" s="690" t="s">
        <v>54</v>
      </c>
      <c r="E255" s="690">
        <v>45980</v>
      </c>
      <c r="F255" s="690" t="s">
        <v>53</v>
      </c>
      <c r="G255" s="691" t="s">
        <v>1239</v>
      </c>
      <c r="H255" s="692">
        <v>82</v>
      </c>
      <c r="I255" s="692" t="s">
        <v>742</v>
      </c>
      <c r="J255" s="692" t="s">
        <v>30</v>
      </c>
      <c r="K255" s="701" t="s">
        <v>260</v>
      </c>
      <c r="L255" s="692" t="s">
        <v>110</v>
      </c>
      <c r="M255" s="812">
        <v>56294</v>
      </c>
      <c r="N255" s="932"/>
      <c r="O255" s="942"/>
      <c r="P255" s="812">
        <v>56294</v>
      </c>
      <c r="Q255" s="954" t="s">
        <v>110</v>
      </c>
      <c r="R255" s="1378" t="s">
        <v>38</v>
      </c>
      <c r="S255" s="695">
        <v>45981</v>
      </c>
      <c r="T255" s="696">
        <v>4146</v>
      </c>
      <c r="U255" s="813">
        <v>4184</v>
      </c>
      <c r="V255" s="3">
        <f>IFERROR(Table5[[#This Row],[Actual Redline Completed Footage UG]]/Table5[[#This Row],[Footage UG]], 0)</f>
        <v>1.0091654606849976</v>
      </c>
      <c r="W255" s="706">
        <v>46084</v>
      </c>
      <c r="X255" s="1215">
        <v>1</v>
      </c>
      <c r="Y255" s="1215">
        <v>1</v>
      </c>
      <c r="Z255" s="1215">
        <v>1</v>
      </c>
      <c r="AA255" s="363">
        <v>46125</v>
      </c>
      <c r="AB255" s="363">
        <v>46125</v>
      </c>
      <c r="AC255" s="699" t="s">
        <v>1240</v>
      </c>
    </row>
    <row r="256" spans="1:29" ht="39.75" customHeight="1">
      <c r="A256" s="811" t="s">
        <v>1241</v>
      </c>
      <c r="B256" s="377" t="s">
        <v>34</v>
      </c>
      <c r="C256" s="690">
        <v>46107</v>
      </c>
      <c r="D256" s="690" t="s">
        <v>54</v>
      </c>
      <c r="E256" s="690">
        <v>46009</v>
      </c>
      <c r="F256" s="690" t="s">
        <v>53</v>
      </c>
      <c r="G256" s="691" t="s">
        <v>1242</v>
      </c>
      <c r="H256" s="692">
        <v>54</v>
      </c>
      <c r="I256" s="692" t="s">
        <v>742</v>
      </c>
      <c r="J256" s="692" t="s">
        <v>30</v>
      </c>
      <c r="K256" s="690">
        <v>46077</v>
      </c>
      <c r="L256" s="692" t="s">
        <v>110</v>
      </c>
      <c r="M256" s="812">
        <v>58240</v>
      </c>
      <c r="N256" s="932"/>
      <c r="O256" s="942"/>
      <c r="P256" s="812">
        <v>58240</v>
      </c>
      <c r="Q256" s="692" t="s">
        <v>110</v>
      </c>
      <c r="R256" s="1378" t="s">
        <v>38</v>
      </c>
      <c r="S256" s="1002">
        <v>46077</v>
      </c>
      <c r="T256" s="696">
        <v>3599</v>
      </c>
      <c r="U256" s="813">
        <v>3613</v>
      </c>
      <c r="V256" s="3">
        <f>IFERROR(Table5[[#This Row],[Actual Redline Completed Footage UG]]/Table5[[#This Row],[Footage UG]], 0)</f>
        <v>1.0038899694359544</v>
      </c>
      <c r="W256" s="706">
        <v>46085</v>
      </c>
      <c r="X256" s="1215">
        <v>1</v>
      </c>
      <c r="Y256" s="1215">
        <v>1</v>
      </c>
      <c r="Z256" s="1215">
        <v>1</v>
      </c>
      <c r="AA256" s="363">
        <v>46125</v>
      </c>
      <c r="AB256" s="363">
        <v>46125</v>
      </c>
      <c r="AC256" s="699" t="s">
        <v>1243</v>
      </c>
    </row>
    <row r="257" spans="1:29" ht="39.75" customHeight="1">
      <c r="A257" s="811" t="s">
        <v>1244</v>
      </c>
      <c r="B257" s="377" t="s">
        <v>34</v>
      </c>
      <c r="C257" s="690">
        <v>46096</v>
      </c>
      <c r="D257" s="1276" t="s">
        <v>52</v>
      </c>
      <c r="E257" s="701">
        <v>46077</v>
      </c>
      <c r="F257" s="702" t="s">
        <v>53</v>
      </c>
      <c r="G257" s="1276" t="s">
        <v>1245</v>
      </c>
      <c r="H257" s="703">
        <v>0</v>
      </c>
      <c r="I257" s="372" t="s">
        <v>742</v>
      </c>
      <c r="J257" s="1203" t="s">
        <v>30</v>
      </c>
      <c r="K257" s="701" t="s">
        <v>260</v>
      </c>
      <c r="L257" s="1203" t="s">
        <v>110</v>
      </c>
      <c r="M257" s="913">
        <v>73653.899999999994</v>
      </c>
      <c r="N257" s="713"/>
      <c r="O257" s="942"/>
      <c r="P257" s="913">
        <v>73653.899999999994</v>
      </c>
      <c r="Q257" s="1203" t="s">
        <v>110</v>
      </c>
      <c r="R257" s="1378" t="s">
        <v>38</v>
      </c>
      <c r="S257" s="1257">
        <v>46077</v>
      </c>
      <c r="T257" s="1258">
        <v>6668</v>
      </c>
      <c r="U257" s="1383">
        <v>6668</v>
      </c>
      <c r="V257" s="365">
        <f ca="1">IFERROR($V257/$U257, 0)</f>
        <v>1</v>
      </c>
      <c r="W257" s="370">
        <v>46090</v>
      </c>
      <c r="X257" s="698">
        <v>1</v>
      </c>
      <c r="Y257" s="698">
        <v>0</v>
      </c>
      <c r="Z257" s="1260">
        <v>0</v>
      </c>
      <c r="AA257" s="363">
        <v>46120</v>
      </c>
      <c r="AB257" s="363">
        <v>46120</v>
      </c>
      <c r="AC257" s="997"/>
    </row>
    <row r="258" spans="1:29" ht="39.75" customHeight="1">
      <c r="A258" s="297" t="s">
        <v>134</v>
      </c>
      <c r="B258" s="311" t="s">
        <v>34</v>
      </c>
      <c r="C258" s="19">
        <v>45711</v>
      </c>
      <c r="D258" s="18" t="s">
        <v>56</v>
      </c>
      <c r="E258" s="19">
        <v>45707</v>
      </c>
      <c r="F258" s="18" t="s">
        <v>1246</v>
      </c>
      <c r="G258" s="303" t="s">
        <v>135</v>
      </c>
      <c r="H258" s="20">
        <v>0</v>
      </c>
      <c r="I258" s="304" t="s">
        <v>742</v>
      </c>
      <c r="J258" s="20" t="s">
        <v>30</v>
      </c>
      <c r="K258" s="19">
        <v>45701</v>
      </c>
      <c r="L258" s="20" t="s">
        <v>110</v>
      </c>
      <c r="M258" s="343">
        <v>111163</v>
      </c>
      <c r="N258" s="555"/>
      <c r="O258" s="555"/>
      <c r="P258" s="343">
        <f>SUM(N35+O258)</f>
        <v>56001</v>
      </c>
      <c r="Q258" s="1326" t="s">
        <v>110</v>
      </c>
      <c r="R258" s="1356"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849</v>
      </c>
      <c r="AC258" s="11"/>
    </row>
    <row r="259" spans="1:29" ht="39.75" customHeight="1">
      <c r="A259" s="811" t="s">
        <v>1247</v>
      </c>
      <c r="B259" s="377" t="s">
        <v>34</v>
      </c>
      <c r="C259" s="690">
        <v>46040</v>
      </c>
      <c r="D259" s="366" t="s">
        <v>50</v>
      </c>
      <c r="E259" s="701">
        <v>46077</v>
      </c>
      <c r="F259" s="702"/>
      <c r="G259" s="702" t="s">
        <v>1248</v>
      </c>
      <c r="H259" s="703">
        <v>0</v>
      </c>
      <c r="I259" s="372" t="s">
        <v>742</v>
      </c>
      <c r="J259" s="703" t="s">
        <v>30</v>
      </c>
      <c r="K259" s="701" t="s">
        <v>260</v>
      </c>
      <c r="L259" s="703" t="s">
        <v>110</v>
      </c>
      <c r="M259" s="913">
        <v>1675.2</v>
      </c>
      <c r="N259" s="343"/>
      <c r="O259" s="575"/>
      <c r="P259" s="574">
        <f>SUM(N36+O259)</f>
        <v>82620</v>
      </c>
      <c r="Q259" s="703" t="s">
        <v>110</v>
      </c>
      <c r="R259" s="1357" t="s">
        <v>38</v>
      </c>
      <c r="S259" s="788">
        <v>46077</v>
      </c>
      <c r="T259" s="707">
        <v>123</v>
      </c>
      <c r="U259" s="813">
        <v>130</v>
      </c>
      <c r="V259" s="3">
        <f>IFERROR(Table5[[#This Row],[Actual Redline Completed Footage UG]]/Table5[[#This Row],[Footage UG]], 0)</f>
        <v>1.056910569105691</v>
      </c>
      <c r="W259" s="706">
        <v>46098</v>
      </c>
      <c r="X259" s="698">
        <v>1</v>
      </c>
      <c r="Y259" s="280">
        <v>1</v>
      </c>
      <c r="Z259" s="280">
        <v>1</v>
      </c>
      <c r="AA259" s="370">
        <v>46104</v>
      </c>
      <c r="AB259" s="370">
        <v>46104</v>
      </c>
      <c r="AC259" s="699" t="s">
        <v>1249</v>
      </c>
    </row>
    <row r="260" spans="1:29" ht="39.75" customHeight="1">
      <c r="A260" s="639" t="s">
        <v>142</v>
      </c>
      <c r="B260" s="377" t="s">
        <v>34</v>
      </c>
      <c r="C260" s="360">
        <v>45991</v>
      </c>
      <c r="D260" s="366" t="s">
        <v>50</v>
      </c>
      <c r="E260" s="367">
        <v>45880</v>
      </c>
      <c r="F260" s="366" t="s">
        <v>55</v>
      </c>
      <c r="G260" s="368" t="s">
        <v>143</v>
      </c>
      <c r="H260" s="369">
        <v>0</v>
      </c>
      <c r="I260" s="372" t="s">
        <v>742</v>
      </c>
      <c r="J260" s="369" t="s">
        <v>30</v>
      </c>
      <c r="K260" s="367">
        <v>45881</v>
      </c>
      <c r="L260" s="369" t="s">
        <v>110</v>
      </c>
      <c r="M260" s="574">
        <v>4815.6499999999996</v>
      </c>
      <c r="N260" s="416"/>
      <c r="O260" s="416"/>
      <c r="P260" s="574">
        <f>SUM(N37+O260)</f>
        <v>25405</v>
      </c>
      <c r="Q260" s="369" t="s">
        <v>110</v>
      </c>
      <c r="R260" s="1356" t="s">
        <v>38</v>
      </c>
      <c r="S260" s="502">
        <v>45881</v>
      </c>
      <c r="T260" s="9">
        <v>321</v>
      </c>
      <c r="U260" s="382">
        <v>367</v>
      </c>
      <c r="V260" s="3">
        <f>IFERROR($U260/$T260, 0)</f>
        <v>1.1433021806853583</v>
      </c>
      <c r="W260" s="502">
        <v>45905</v>
      </c>
      <c r="X260" s="280">
        <v>0</v>
      </c>
      <c r="Y260" s="280">
        <v>0</v>
      </c>
      <c r="Z260" s="280">
        <v>0</v>
      </c>
      <c r="AA260" s="373" t="s">
        <v>849</v>
      </c>
      <c r="AB260" s="373" t="s">
        <v>849</v>
      </c>
      <c r="AC260" s="389" t="s">
        <v>1250</v>
      </c>
    </row>
    <row r="261" spans="1:29" ht="39.75" customHeight="1">
      <c r="A261" s="811" t="s">
        <v>1251</v>
      </c>
      <c r="B261" s="377" t="s">
        <v>34</v>
      </c>
      <c r="C261" s="690">
        <v>46040</v>
      </c>
      <c r="D261" s="702" t="s">
        <v>54</v>
      </c>
      <c r="E261" s="701">
        <v>46042</v>
      </c>
      <c r="F261" s="702" t="s">
        <v>53</v>
      </c>
      <c r="G261" s="702"/>
      <c r="H261" s="703">
        <v>0</v>
      </c>
      <c r="I261" s="372" t="s">
        <v>742</v>
      </c>
      <c r="J261" s="703" t="s">
        <v>30</v>
      </c>
      <c r="K261" s="701" t="s">
        <v>260</v>
      </c>
      <c r="L261" s="703" t="s">
        <v>110</v>
      </c>
      <c r="M261" s="913">
        <v>45312.55</v>
      </c>
      <c r="N261" s="932"/>
      <c r="O261" s="416"/>
      <c r="P261" s="574">
        <f>SUM(N38+O261)</f>
        <v>70778</v>
      </c>
      <c r="Q261" s="703" t="s">
        <v>110</v>
      </c>
      <c r="R261" s="1357" t="s">
        <v>38</v>
      </c>
      <c r="S261" s="788">
        <v>46044</v>
      </c>
      <c r="T261" s="707">
        <v>3683</v>
      </c>
      <c r="U261" s="813">
        <v>3713</v>
      </c>
      <c r="V261" s="3">
        <f>IFERROR(Table5[[#This Row],[Actual Redline Completed Footage UG]]/Table5[[#This Row],[Footage UG]], 0)</f>
        <v>1.0081455335324463</v>
      </c>
      <c r="W261" s="706">
        <v>46050</v>
      </c>
      <c r="X261" s="698">
        <v>1</v>
      </c>
      <c r="Y261" s="280">
        <v>1</v>
      </c>
      <c r="Z261" s="280">
        <v>1</v>
      </c>
      <c r="AA261" s="363">
        <v>46073</v>
      </c>
      <c r="AB261" s="363">
        <v>46073</v>
      </c>
      <c r="AC261" s="699" t="s">
        <v>1252</v>
      </c>
    </row>
    <row r="262" spans="1:29" ht="39.75" customHeight="1">
      <c r="A262" s="811" t="s">
        <v>1253</v>
      </c>
      <c r="B262" s="377" t="s">
        <v>34</v>
      </c>
      <c r="C262" s="690">
        <v>46040</v>
      </c>
      <c r="D262" s="702" t="s">
        <v>1254</v>
      </c>
      <c r="E262" s="701">
        <v>46034</v>
      </c>
      <c r="F262" s="702" t="s">
        <v>53</v>
      </c>
      <c r="G262" s="702"/>
      <c r="H262" s="703">
        <v>76</v>
      </c>
      <c r="I262" s="372" t="s">
        <v>742</v>
      </c>
      <c r="J262" s="1080" t="s">
        <v>30</v>
      </c>
      <c r="K262" s="701">
        <v>46036</v>
      </c>
      <c r="L262" s="703" t="s">
        <v>110</v>
      </c>
      <c r="M262" s="913">
        <v>64325</v>
      </c>
      <c r="N262" s="932"/>
      <c r="O262" s="416"/>
      <c r="P262" s="574">
        <f>SUM(N39+O262)</f>
        <v>70664</v>
      </c>
      <c r="Q262" s="703" t="s">
        <v>110</v>
      </c>
      <c r="R262" s="1357" t="s">
        <v>38</v>
      </c>
      <c r="S262" s="788">
        <v>46034</v>
      </c>
      <c r="T262" s="707">
        <v>8189</v>
      </c>
      <c r="U262" s="813">
        <v>8349</v>
      </c>
      <c r="V262" s="3">
        <f>IFERROR(Table5[[#This Row],[Actual Redline Completed Footage UG]]/Table5[[#This Row],[Footage UG]], 0)</f>
        <v>1.0195384051776775</v>
      </c>
      <c r="W262" s="706">
        <v>46042</v>
      </c>
      <c r="X262" s="280">
        <v>1</v>
      </c>
      <c r="Y262" s="280">
        <v>1</v>
      </c>
      <c r="Z262" s="280">
        <v>1</v>
      </c>
      <c r="AA262" s="373" t="s">
        <v>849</v>
      </c>
      <c r="AB262" s="373" t="s">
        <v>849</v>
      </c>
      <c r="AC262" s="699" t="s">
        <v>1255</v>
      </c>
    </row>
    <row r="263" spans="1:29" ht="39.75" customHeight="1">
      <c r="A263" s="559" t="s">
        <v>1256</v>
      </c>
      <c r="B263" s="377" t="s">
        <v>34</v>
      </c>
      <c r="C263" s="690">
        <v>46040</v>
      </c>
      <c r="D263" s="366" t="s">
        <v>58</v>
      </c>
      <c r="E263" s="367">
        <v>46027</v>
      </c>
      <c r="F263" s="366" t="s">
        <v>53</v>
      </c>
      <c r="G263" s="702"/>
      <c r="H263" s="1006">
        <v>109</v>
      </c>
      <c r="I263" s="372" t="s">
        <v>742</v>
      </c>
      <c r="J263" s="1080" t="s">
        <v>30</v>
      </c>
      <c r="K263" s="367">
        <v>45663</v>
      </c>
      <c r="L263" s="703" t="s">
        <v>110</v>
      </c>
      <c r="M263" s="1279">
        <v>123587.5</v>
      </c>
      <c r="N263" s="932"/>
      <c r="O263" s="942"/>
      <c r="P263" s="574">
        <f>SUM(N40+O263)</f>
        <v>70432</v>
      </c>
      <c r="Q263" s="1006" t="s">
        <v>110</v>
      </c>
      <c r="R263" s="1358" t="s">
        <v>38</v>
      </c>
      <c r="S263" s="1362">
        <v>46008</v>
      </c>
      <c r="T263" s="1009">
        <v>5450</v>
      </c>
      <c r="U263" s="1273">
        <v>5628</v>
      </c>
      <c r="V263" s="3">
        <f>IFERROR(Table5[[#This Row],[Actual Redline Completed Footage UG]]/Table5[[#This Row],[Footage UG]], 0)</f>
        <v>1.0326605504587156</v>
      </c>
      <c r="W263" s="1008">
        <v>46034</v>
      </c>
      <c r="X263" s="280">
        <v>1</v>
      </c>
      <c r="Y263" s="280">
        <v>1</v>
      </c>
      <c r="Z263" s="280">
        <v>1</v>
      </c>
      <c r="AA263" s="373" t="s">
        <v>849</v>
      </c>
      <c r="AB263" s="373" t="s">
        <v>849</v>
      </c>
      <c r="AC263" s="699" t="s">
        <v>1257</v>
      </c>
    </row>
    <row r="264" spans="1:29" ht="39.75" customHeight="1">
      <c r="A264" s="559" t="s">
        <v>1258</v>
      </c>
      <c r="B264" s="377" t="s">
        <v>37</v>
      </c>
      <c r="C264" s="360">
        <v>46006</v>
      </c>
      <c r="D264" s="366" t="s">
        <v>52</v>
      </c>
      <c r="E264" s="367">
        <v>45987</v>
      </c>
      <c r="F264" s="366" t="s">
        <v>51</v>
      </c>
      <c r="G264" s="368" t="s">
        <v>1259</v>
      </c>
      <c r="H264" s="369">
        <v>35</v>
      </c>
      <c r="I264" s="372" t="s">
        <v>742</v>
      </c>
      <c r="J264" s="369" t="s">
        <v>30</v>
      </c>
      <c r="K264" s="367" t="s">
        <v>260</v>
      </c>
      <c r="L264" s="369" t="s">
        <v>110</v>
      </c>
      <c r="M264" s="912">
        <v>35942</v>
      </c>
      <c r="N264" s="932"/>
      <c r="O264" s="416"/>
      <c r="P264" s="574">
        <f>SUM(N41+O264)</f>
        <v>80572.5</v>
      </c>
      <c r="Q264" s="369" t="s">
        <v>110</v>
      </c>
      <c r="R264" s="1356"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849</v>
      </c>
      <c r="AB264" s="373" t="s">
        <v>849</v>
      </c>
      <c r="AC264" s="808" t="s">
        <v>1260</v>
      </c>
    </row>
    <row r="265" spans="1:29" ht="39.75" customHeight="1">
      <c r="A265" s="559" t="s">
        <v>1261</v>
      </c>
      <c r="B265" s="377" t="s">
        <v>37</v>
      </c>
      <c r="C265" s="360">
        <v>46006</v>
      </c>
      <c r="D265" s="366" t="s">
        <v>52</v>
      </c>
      <c r="E265" s="367">
        <v>45975</v>
      </c>
      <c r="F265" s="366" t="s">
        <v>51</v>
      </c>
      <c r="G265" s="368" t="s">
        <v>1262</v>
      </c>
      <c r="H265" s="369">
        <v>86</v>
      </c>
      <c r="I265" s="372" t="s">
        <v>742</v>
      </c>
      <c r="J265" s="1080" t="s">
        <v>30</v>
      </c>
      <c r="K265" s="367" t="s">
        <v>260</v>
      </c>
      <c r="L265" s="369" t="s">
        <v>110</v>
      </c>
      <c r="M265" s="912">
        <v>111432</v>
      </c>
      <c r="N265" s="555"/>
      <c r="O265" s="958"/>
      <c r="P265" s="574">
        <f>SUM(N42+O265)</f>
        <v>44479.5</v>
      </c>
      <c r="Q265" s="369" t="s">
        <v>110</v>
      </c>
      <c r="R265" s="1356"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849</v>
      </c>
      <c r="AB265" s="373" t="s">
        <v>849</v>
      </c>
      <c r="AC265" s="808" t="s">
        <v>1263</v>
      </c>
    </row>
    <row r="266" spans="1:29" ht="39.75" customHeight="1">
      <c r="A266" s="559" t="s">
        <v>1264</v>
      </c>
      <c r="B266" s="377" t="s">
        <v>37</v>
      </c>
      <c r="C266" s="360">
        <v>46006</v>
      </c>
      <c r="D266" s="366" t="s">
        <v>52</v>
      </c>
      <c r="E266" s="367">
        <v>45980</v>
      </c>
      <c r="F266" s="366" t="s">
        <v>51</v>
      </c>
      <c r="G266" s="368" t="s">
        <v>1265</v>
      </c>
      <c r="H266" s="369">
        <v>75</v>
      </c>
      <c r="I266" s="372" t="s">
        <v>742</v>
      </c>
      <c r="J266" s="369" t="s">
        <v>30</v>
      </c>
      <c r="K266" s="367" t="s">
        <v>260</v>
      </c>
      <c r="L266" s="369" t="s">
        <v>110</v>
      </c>
      <c r="M266" s="912">
        <v>82330</v>
      </c>
      <c r="N266" s="555"/>
      <c r="O266" s="958"/>
      <c r="P266" s="574">
        <f>SUM(N43+O266)</f>
        <v>50928.5</v>
      </c>
      <c r="Q266" s="369" t="s">
        <v>110</v>
      </c>
      <c r="R266" s="1356"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849</v>
      </c>
      <c r="AB266" s="373" t="s">
        <v>849</v>
      </c>
      <c r="AC266" s="808" t="s">
        <v>1266</v>
      </c>
    </row>
    <row r="267" spans="1:29" ht="39.75" customHeight="1">
      <c r="A267" s="811" t="s">
        <v>1267</v>
      </c>
      <c r="B267" s="691" t="s">
        <v>31</v>
      </c>
      <c r="C267" s="690">
        <v>46073</v>
      </c>
      <c r="D267" s="690" t="s">
        <v>965</v>
      </c>
      <c r="E267" s="701">
        <v>46041</v>
      </c>
      <c r="F267" s="691" t="s">
        <v>57</v>
      </c>
      <c r="G267" s="702" t="s">
        <v>1268</v>
      </c>
      <c r="H267" s="692">
        <v>67</v>
      </c>
      <c r="I267" s="1076" t="s">
        <v>742</v>
      </c>
      <c r="J267" s="692" t="s">
        <v>30</v>
      </c>
      <c r="K267" s="701">
        <v>46038</v>
      </c>
      <c r="L267" s="703" t="s">
        <v>110</v>
      </c>
      <c r="M267" s="913">
        <v>66854</v>
      </c>
      <c r="N267" s="343"/>
      <c r="O267" s="942"/>
      <c r="P267" s="574">
        <f>SUM(N44+O267)</f>
        <v>83033</v>
      </c>
      <c r="Q267" s="703" t="s">
        <v>110</v>
      </c>
      <c r="R267" s="1357" t="s">
        <v>38</v>
      </c>
      <c r="S267" s="788">
        <v>46029</v>
      </c>
      <c r="T267" s="707">
        <v>5534</v>
      </c>
      <c r="U267" s="813">
        <v>5407</v>
      </c>
      <c r="V267" s="3">
        <f>IFERROR(Table5[[#This Row],[Actual Redline Completed Footage UG]]/Table5[[#This Row],[Footage UG]], 0)</f>
        <v>0.97705095771593786</v>
      </c>
      <c r="W267" s="706">
        <v>46069</v>
      </c>
      <c r="X267" s="280">
        <v>1</v>
      </c>
      <c r="Y267" s="280">
        <v>1</v>
      </c>
      <c r="Z267" s="464">
        <v>1</v>
      </c>
      <c r="AA267" s="363">
        <v>46079</v>
      </c>
      <c r="AB267" s="363">
        <v>46101</v>
      </c>
      <c r="AC267" s="699" t="s">
        <v>1269</v>
      </c>
    </row>
    <row r="268" spans="1:29" ht="39.75" customHeight="1">
      <c r="A268" s="811" t="s">
        <v>1270</v>
      </c>
      <c r="B268" s="691" t="s">
        <v>31</v>
      </c>
      <c r="C268" s="690">
        <v>46101</v>
      </c>
      <c r="D268" s="690" t="s">
        <v>965</v>
      </c>
      <c r="E268" s="690">
        <v>46042</v>
      </c>
      <c r="F268" s="691" t="s">
        <v>57</v>
      </c>
      <c r="G268" s="691" t="s">
        <v>1271</v>
      </c>
      <c r="H268" s="692">
        <v>65</v>
      </c>
      <c r="I268" s="1076" t="s">
        <v>742</v>
      </c>
      <c r="J268" s="692" t="s">
        <v>30</v>
      </c>
      <c r="K268" s="690">
        <v>46028</v>
      </c>
      <c r="L268" s="703" t="s">
        <v>110</v>
      </c>
      <c r="M268" s="812">
        <v>60922</v>
      </c>
      <c r="N268" s="343"/>
      <c r="O268" s="575"/>
      <c r="P268" s="574">
        <f>SUM(N45+O268)</f>
        <v>45744</v>
      </c>
      <c r="Q268" s="703" t="s">
        <v>110</v>
      </c>
      <c r="R268" s="1357" t="s">
        <v>38</v>
      </c>
      <c r="S268" s="730">
        <v>46029</v>
      </c>
      <c r="T268" s="333">
        <v>4907</v>
      </c>
      <c r="U268" s="813">
        <v>4808</v>
      </c>
      <c r="V268" s="3">
        <f>IFERROR(Table5[[#This Row],[Actual Redline Completed Footage UG]]/Table5[[#This Row],[Footage UG]], 0)</f>
        <v>0.97982474016710819</v>
      </c>
      <c r="W268" s="706">
        <v>46072</v>
      </c>
      <c r="X268" s="698">
        <v>1</v>
      </c>
      <c r="Y268" s="698">
        <v>1</v>
      </c>
      <c r="Z268" s="698">
        <v>1</v>
      </c>
      <c r="AA268" s="363">
        <v>46091</v>
      </c>
      <c r="AB268" s="373" t="s">
        <v>849</v>
      </c>
      <c r="AC268" s="699" t="s">
        <v>1272</v>
      </c>
    </row>
    <row r="269" spans="1:29" ht="39.75" customHeight="1">
      <c r="A269" s="811" t="s">
        <v>1273</v>
      </c>
      <c r="B269" s="691" t="s">
        <v>31</v>
      </c>
      <c r="C269" s="690">
        <v>46101</v>
      </c>
      <c r="D269" s="690" t="s">
        <v>56</v>
      </c>
      <c r="E269" s="690">
        <v>46042</v>
      </c>
      <c r="F269" s="691" t="s">
        <v>61</v>
      </c>
      <c r="G269" s="691" t="s">
        <v>1274</v>
      </c>
      <c r="H269" s="692">
        <v>79</v>
      </c>
      <c r="I269" s="1076" t="s">
        <v>742</v>
      </c>
      <c r="J269" s="692" t="s">
        <v>30</v>
      </c>
      <c r="K269" s="367" t="s">
        <v>260</v>
      </c>
      <c r="L269" s="703" t="s">
        <v>110</v>
      </c>
      <c r="M269" s="812">
        <v>59768</v>
      </c>
      <c r="N269" s="343"/>
      <c r="O269" s="575"/>
      <c r="P269" s="574">
        <f>SUM(N46+O269)</f>
        <v>52525.5</v>
      </c>
      <c r="Q269" s="703" t="s">
        <v>110</v>
      </c>
      <c r="R269" s="1357" t="s">
        <v>38</v>
      </c>
      <c r="S269" s="730">
        <v>46029</v>
      </c>
      <c r="T269" s="333">
        <v>4862</v>
      </c>
      <c r="U269" s="813">
        <v>4880</v>
      </c>
      <c r="V269" s="3">
        <f>IFERROR(Table5[[#This Row],[Actual Redline Completed Footage UG]]/Table5[[#This Row],[Footage UG]], 0)</f>
        <v>1.0037021801727684</v>
      </c>
      <c r="W269" s="706">
        <v>46091</v>
      </c>
      <c r="X269" s="698">
        <v>1</v>
      </c>
      <c r="Y269" s="698">
        <v>1</v>
      </c>
      <c r="Z269" s="698">
        <v>1</v>
      </c>
      <c r="AA269" s="363">
        <v>46101</v>
      </c>
      <c r="AB269" s="363">
        <v>46105</v>
      </c>
      <c r="AC269" s="699" t="s">
        <v>1275</v>
      </c>
    </row>
    <row r="270" spans="1:29" ht="39.75" customHeight="1">
      <c r="A270" s="811" t="s">
        <v>1276</v>
      </c>
      <c r="B270" s="691" t="s">
        <v>31</v>
      </c>
      <c r="C270" s="690">
        <v>46101</v>
      </c>
      <c r="D270" s="690" t="s">
        <v>56</v>
      </c>
      <c r="E270" s="701">
        <v>46042</v>
      </c>
      <c r="F270" s="691" t="s">
        <v>61</v>
      </c>
      <c r="G270" s="702" t="s">
        <v>1277</v>
      </c>
      <c r="H270" s="692">
        <v>55</v>
      </c>
      <c r="I270" s="1076" t="s">
        <v>742</v>
      </c>
      <c r="J270" s="692" t="s">
        <v>30</v>
      </c>
      <c r="K270" s="701">
        <v>46038</v>
      </c>
      <c r="L270" s="703" t="s">
        <v>110</v>
      </c>
      <c r="M270" s="913">
        <v>44782</v>
      </c>
      <c r="N270" s="41"/>
      <c r="O270" s="575"/>
      <c r="P270" s="574">
        <f>SUM(N47+O270)</f>
        <v>39597.5</v>
      </c>
      <c r="Q270" s="703" t="s">
        <v>110</v>
      </c>
      <c r="R270" s="1357" t="s">
        <v>38</v>
      </c>
      <c r="S270" s="788">
        <v>46029</v>
      </c>
      <c r="T270" s="707">
        <v>3690</v>
      </c>
      <c r="U270" s="813">
        <v>3784</v>
      </c>
      <c r="V270" s="3">
        <f>IFERROR(Table5[[#This Row],[Actual Redline Completed Footage UG]]/Table5[[#This Row],[Footage UG]], 0)</f>
        <v>1.0254742547425475</v>
      </c>
      <c r="W270" s="706">
        <v>46083</v>
      </c>
      <c r="X270" s="698">
        <v>1</v>
      </c>
      <c r="Y270" s="280">
        <v>1</v>
      </c>
      <c r="Z270" s="464">
        <v>1</v>
      </c>
      <c r="AA270" s="363">
        <v>46101</v>
      </c>
      <c r="AB270" s="363">
        <v>46105</v>
      </c>
      <c r="AC270" s="699" t="s">
        <v>1278</v>
      </c>
    </row>
    <row r="271" spans="1:29" ht="39.75" customHeight="1">
      <c r="A271" s="811" t="s">
        <v>1279</v>
      </c>
      <c r="B271" s="691" t="s">
        <v>31</v>
      </c>
      <c r="C271" s="753">
        <v>45838</v>
      </c>
      <c r="D271" s="454" t="s">
        <v>1064</v>
      </c>
      <c r="E271" s="749">
        <v>46084</v>
      </c>
      <c r="F271" s="689" t="s">
        <v>57</v>
      </c>
      <c r="G271" s="691" t="s">
        <v>1280</v>
      </c>
      <c r="H271" s="692">
        <v>26</v>
      </c>
      <c r="I271" s="1076" t="s">
        <v>742</v>
      </c>
      <c r="J271" s="692" t="s">
        <v>30</v>
      </c>
      <c r="K271" s="367" t="s">
        <v>260</v>
      </c>
      <c r="L271" s="692" t="s">
        <v>110</v>
      </c>
      <c r="M271" s="812">
        <v>12781.6</v>
      </c>
      <c r="N271" s="41"/>
      <c r="O271" s="575"/>
      <c r="P271" s="812">
        <v>12781.6</v>
      </c>
      <c r="Q271" s="692" t="s">
        <v>110</v>
      </c>
      <c r="R271" s="1378" t="s">
        <v>38</v>
      </c>
      <c r="S271" s="695">
        <v>46084</v>
      </c>
      <c r="T271" s="333">
        <v>937</v>
      </c>
      <c r="U271" s="813">
        <v>923</v>
      </c>
      <c r="V271" s="3">
        <f>IFERROR(Table5[[#This Row],[Actual Redline Completed Footage UG]]/Table5[[#This Row],[Footage UG]], 0)</f>
        <v>0.98505869797225187</v>
      </c>
      <c r="W271" s="706">
        <v>46098</v>
      </c>
      <c r="X271" s="698">
        <v>1</v>
      </c>
      <c r="Y271" s="698">
        <v>1</v>
      </c>
      <c r="Z271" s="1215">
        <v>1</v>
      </c>
      <c r="AA271" s="370">
        <v>46112</v>
      </c>
      <c r="AB271" s="370">
        <v>46112</v>
      </c>
      <c r="AC271" s="729" t="s">
        <v>1281</v>
      </c>
    </row>
    <row r="272" spans="1:29" ht="39.75" customHeight="1">
      <c r="A272" s="1288" t="s">
        <v>1282</v>
      </c>
      <c r="B272" s="1316" t="s">
        <v>31</v>
      </c>
      <c r="C272" s="1290">
        <v>46073</v>
      </c>
      <c r="D272" s="1290" t="s">
        <v>965</v>
      </c>
      <c r="E272" s="1290">
        <v>46045</v>
      </c>
      <c r="F272" s="1316" t="s">
        <v>57</v>
      </c>
      <c r="G272" s="1316"/>
      <c r="H272" s="1256">
        <v>81</v>
      </c>
      <c r="I272" s="1267" t="s">
        <v>542</v>
      </c>
      <c r="J272" s="1256" t="s">
        <v>30</v>
      </c>
      <c r="K272" s="1290">
        <v>46027</v>
      </c>
      <c r="L272" s="1256" t="s">
        <v>110</v>
      </c>
      <c r="M272" s="1317">
        <v>53152.33</v>
      </c>
      <c r="N272" s="41"/>
      <c r="O272" s="575"/>
      <c r="P272" s="1317">
        <v>53152.33</v>
      </c>
      <c r="Q272" s="1256" t="s">
        <v>110</v>
      </c>
      <c r="R272" s="1381" t="s">
        <v>38</v>
      </c>
      <c r="S272" s="1320">
        <v>46027</v>
      </c>
      <c r="T272" s="1382">
        <v>3323</v>
      </c>
      <c r="U272" s="1383">
        <v>3445</v>
      </c>
      <c r="V272" s="3">
        <f>IFERROR(Table5[[#This Row],[Actual Redline Completed Footage UG]]/Table5[[#This Row],[Footage UG]], 0)</f>
        <v>1.0367138128197413</v>
      </c>
      <c r="W272" s="1257">
        <v>46056</v>
      </c>
      <c r="X272" s="1215">
        <v>1</v>
      </c>
      <c r="Y272" s="1215">
        <v>1</v>
      </c>
      <c r="Z272" s="1215">
        <v>1</v>
      </c>
      <c r="AA272" s="370">
        <v>46101</v>
      </c>
      <c r="AB272" s="363">
        <v>46101</v>
      </c>
      <c r="AC272" s="1278" t="s">
        <v>1283</v>
      </c>
    </row>
    <row r="273" spans="1:29" ht="39.75" customHeight="1">
      <c r="A273" s="811" t="s">
        <v>1284</v>
      </c>
      <c r="B273" s="691" t="s">
        <v>31</v>
      </c>
      <c r="C273" s="690">
        <v>46073</v>
      </c>
      <c r="D273" s="690" t="s">
        <v>965</v>
      </c>
      <c r="E273" s="690"/>
      <c r="F273" s="691" t="s">
        <v>57</v>
      </c>
      <c r="G273" s="691" t="s">
        <v>1285</v>
      </c>
      <c r="H273" s="692">
        <v>0</v>
      </c>
      <c r="I273" s="1076" t="s">
        <v>742</v>
      </c>
      <c r="J273" s="692" t="s">
        <v>30</v>
      </c>
      <c r="K273" s="749" t="s">
        <v>260</v>
      </c>
      <c r="L273" s="692" t="s">
        <v>110</v>
      </c>
      <c r="M273" s="812">
        <v>38359.1</v>
      </c>
      <c r="N273" s="555"/>
      <c r="O273" s="575"/>
      <c r="P273" s="574">
        <f>SUM(N48+O273)</f>
        <v>14042</v>
      </c>
      <c r="Q273" s="692" t="s">
        <v>110</v>
      </c>
      <c r="R273" s="1357" t="s">
        <v>38</v>
      </c>
      <c r="S273" s="730">
        <v>46041</v>
      </c>
      <c r="T273" s="333">
        <v>3146</v>
      </c>
      <c r="U273" s="560">
        <v>3263</v>
      </c>
      <c r="V273" s="3">
        <f>IFERROR(Table5[[#This Row],[Actual Redline Completed Footage UG]]/Table5[[#This Row],[Footage UG]], 0)</f>
        <v>1.0371900826446281</v>
      </c>
      <c r="W273" s="706">
        <v>46042</v>
      </c>
      <c r="X273" s="825">
        <v>1</v>
      </c>
      <c r="Y273" s="7">
        <v>1</v>
      </c>
      <c r="Z273" s="825">
        <v>1</v>
      </c>
      <c r="AA273" s="363">
        <v>46101</v>
      </c>
      <c r="AB273" s="363">
        <v>46101</v>
      </c>
      <c r="AC273" s="718" t="s">
        <v>1286</v>
      </c>
    </row>
    <row r="274" spans="1:29" ht="39.75" customHeight="1">
      <c r="A274" s="297" t="s">
        <v>255</v>
      </c>
      <c r="B274" s="302" t="s">
        <v>31</v>
      </c>
      <c r="C274" s="19">
        <v>45930</v>
      </c>
      <c r="D274" s="305" t="s">
        <v>50</v>
      </c>
      <c r="E274" s="19">
        <v>45902</v>
      </c>
      <c r="F274" s="18" t="s">
        <v>57</v>
      </c>
      <c r="G274" s="18"/>
      <c r="H274" s="20">
        <v>0</v>
      </c>
      <c r="I274" s="20" t="s">
        <v>742</v>
      </c>
      <c r="J274" s="20" t="s">
        <v>30</v>
      </c>
      <c r="K274" s="299">
        <v>45902</v>
      </c>
      <c r="L274" s="300" t="s">
        <v>110</v>
      </c>
      <c r="M274" s="346">
        <v>12695</v>
      </c>
      <c r="N274" s="1334"/>
      <c r="O274" s="555"/>
      <c r="P274" s="343">
        <f>SUM(N49+O274)</f>
        <v>40400</v>
      </c>
      <c r="Q274" s="1379" t="s">
        <v>110</v>
      </c>
      <c r="R274" s="1356" t="s">
        <v>38</v>
      </c>
      <c r="S274" s="127">
        <v>45902</v>
      </c>
      <c r="T274" s="1131">
        <v>1010</v>
      </c>
      <c r="U274" s="1160">
        <v>978</v>
      </c>
      <c r="V274" s="3">
        <v>0.97</v>
      </c>
      <c r="W274" s="595">
        <v>45911</v>
      </c>
      <c r="X274" s="7">
        <v>1</v>
      </c>
      <c r="Y274" s="7">
        <v>1</v>
      </c>
      <c r="Z274" s="3">
        <v>1</v>
      </c>
      <c r="AA274" s="502">
        <v>45972</v>
      </c>
      <c r="AB274" s="370">
        <v>45972</v>
      </c>
      <c r="AC274" s="352" t="s">
        <v>1287</v>
      </c>
    </row>
    <row r="275" spans="1:29" ht="39.75" customHeight="1">
      <c r="A275" s="565" t="s">
        <v>227</v>
      </c>
      <c r="B275" s="685" t="s">
        <v>31</v>
      </c>
      <c r="C275" s="619">
        <v>45838</v>
      </c>
      <c r="D275" s="1161" t="s">
        <v>56</v>
      </c>
      <c r="E275" s="619">
        <v>45817</v>
      </c>
      <c r="F275" s="1161" t="s">
        <v>57</v>
      </c>
      <c r="G275" s="1162" t="s">
        <v>235</v>
      </c>
      <c r="H275" s="625">
        <v>0</v>
      </c>
      <c r="I275" s="1128" t="s">
        <v>742</v>
      </c>
      <c r="J275" s="625" t="s">
        <v>30</v>
      </c>
      <c r="K275" s="1163">
        <v>45821</v>
      </c>
      <c r="L275" s="1128" t="s">
        <v>110</v>
      </c>
      <c r="M275" s="626">
        <v>23436.55</v>
      </c>
      <c r="N275" s="1334"/>
      <c r="O275" s="555"/>
      <c r="P275" s="343">
        <f>SUM(N50+O275)</f>
        <v>49107</v>
      </c>
      <c r="Q275" s="1380" t="s">
        <v>110</v>
      </c>
      <c r="R275" s="1356" t="s">
        <v>38</v>
      </c>
      <c r="S275" s="620">
        <v>45817</v>
      </c>
      <c r="T275" s="463">
        <v>1769</v>
      </c>
      <c r="U275" s="687">
        <v>1044</v>
      </c>
      <c r="V275" s="29">
        <f>IFERROR(Table5[[#This Row],[Actual Redline Completed Footage UG]]/Table5[[#This Row],[Footage UG]], 0)</f>
        <v>0.5901639344262295</v>
      </c>
      <c r="W275" s="595">
        <v>45831</v>
      </c>
      <c r="X275" s="910">
        <v>1</v>
      </c>
      <c r="Y275" s="1285">
        <v>1</v>
      </c>
      <c r="Z275" s="1285">
        <v>1</v>
      </c>
      <c r="AA275" s="281">
        <v>45897</v>
      </c>
      <c r="AB275" s="281">
        <v>45897</v>
      </c>
      <c r="AC275" s="493" t="s">
        <v>1288</v>
      </c>
    </row>
    <row r="276" spans="1:29" ht="39.75" customHeight="1">
      <c r="A276" s="559" t="s">
        <v>1289</v>
      </c>
      <c r="B276" s="632" t="s">
        <v>31</v>
      </c>
      <c r="C276" s="367">
        <v>45991</v>
      </c>
      <c r="D276" s="358" t="s">
        <v>1290</v>
      </c>
      <c r="E276" s="360">
        <v>45936</v>
      </c>
      <c r="F276" s="358" t="s">
        <v>57</v>
      </c>
      <c r="G276" s="361"/>
      <c r="H276" s="362">
        <v>0</v>
      </c>
      <c r="I276" s="362" t="s">
        <v>742</v>
      </c>
      <c r="J276" s="362" t="s">
        <v>30</v>
      </c>
      <c r="K276" s="360" t="s">
        <v>557</v>
      </c>
      <c r="L276" s="362" t="s">
        <v>110</v>
      </c>
      <c r="M276" s="686">
        <v>74164.05</v>
      </c>
      <c r="N276" s="575"/>
      <c r="O276" s="959"/>
      <c r="P276" s="1321">
        <f>SUM(N51+O276)</f>
        <v>42685</v>
      </c>
      <c r="Q276" s="313" t="s">
        <v>110</v>
      </c>
      <c r="R276" s="1356"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999" t="s">
        <v>1291</v>
      </c>
    </row>
    <row r="277" spans="1:29" ht="39.75" customHeight="1">
      <c r="A277" s="566" t="s">
        <v>245</v>
      </c>
      <c r="B277" s="600" t="s">
        <v>31</v>
      </c>
      <c r="C277" s="24">
        <v>45899</v>
      </c>
      <c r="D277" s="598" t="s">
        <v>56</v>
      </c>
      <c r="E277" s="598">
        <v>45882</v>
      </c>
      <c r="F277" s="649" t="s">
        <v>876</v>
      </c>
      <c r="G277" s="653" t="s">
        <v>1039</v>
      </c>
      <c r="H277" s="579">
        <v>0</v>
      </c>
      <c r="I277" s="583" t="s">
        <v>742</v>
      </c>
      <c r="J277" s="579" t="s">
        <v>30</v>
      </c>
      <c r="K277" s="299">
        <v>45882</v>
      </c>
      <c r="L277" s="300" t="s">
        <v>110</v>
      </c>
      <c r="M277" s="640">
        <v>13056.5</v>
      </c>
      <c r="N277" s="41"/>
      <c r="O277" s="596"/>
      <c r="P277" s="343">
        <f>SUM(N52+O277)</f>
        <v>56716</v>
      </c>
      <c r="Q277" s="313" t="s">
        <v>110</v>
      </c>
      <c r="R277" s="1356"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1040</v>
      </c>
    </row>
    <row r="278" spans="1:29" ht="39.75" customHeight="1">
      <c r="A278" s="559" t="s">
        <v>1292</v>
      </c>
      <c r="B278" s="358" t="s">
        <v>31</v>
      </c>
      <c r="C278" s="360">
        <v>45996</v>
      </c>
      <c r="D278" s="360" t="s">
        <v>1064</v>
      </c>
      <c r="E278" s="360">
        <v>45958</v>
      </c>
      <c r="F278" s="358" t="s">
        <v>61</v>
      </c>
      <c r="G278" s="361" t="s">
        <v>1293</v>
      </c>
      <c r="H278" s="362">
        <v>303</v>
      </c>
      <c r="I278" s="1076" t="s">
        <v>742</v>
      </c>
      <c r="J278" s="362" t="s">
        <v>36</v>
      </c>
      <c r="K278" s="360">
        <v>45953</v>
      </c>
      <c r="L278" s="362" t="s">
        <v>110</v>
      </c>
      <c r="M278" s="640">
        <v>168480.8</v>
      </c>
      <c r="N278" s="415"/>
      <c r="O278" s="415"/>
      <c r="P278" s="346">
        <f>SUM(N53+O278)</f>
        <v>67514</v>
      </c>
      <c r="Q278" s="313" t="s">
        <v>110</v>
      </c>
      <c r="R278" s="1356" t="s">
        <v>38</v>
      </c>
      <c r="S278" s="497">
        <v>45953</v>
      </c>
      <c r="T278" s="364">
        <v>13760</v>
      </c>
      <c r="U278" s="382">
        <v>13760</v>
      </c>
      <c r="V278" s="3">
        <f>IFERROR($U278/$T278, 0)</f>
        <v>1</v>
      </c>
      <c r="W278" s="502">
        <v>45978</v>
      </c>
      <c r="X278" s="280">
        <v>1</v>
      </c>
      <c r="Y278" s="280">
        <v>1</v>
      </c>
      <c r="Z278" s="365">
        <v>1</v>
      </c>
      <c r="AA278" s="363">
        <v>46371</v>
      </c>
      <c r="AB278" s="255" t="s">
        <v>849</v>
      </c>
      <c r="AC278" s="352" t="s">
        <v>1294</v>
      </c>
    </row>
    <row r="279" spans="1:29" ht="39.75" customHeight="1">
      <c r="A279" s="648" t="s">
        <v>1295</v>
      </c>
      <c r="B279" s="358" t="s">
        <v>31</v>
      </c>
      <c r="C279" s="367">
        <v>45960</v>
      </c>
      <c r="D279" s="360" t="s">
        <v>1296</v>
      </c>
      <c r="E279" s="360">
        <v>45915</v>
      </c>
      <c r="F279" s="358" t="s">
        <v>1297</v>
      </c>
      <c r="G279" s="361"/>
      <c r="H279" s="362">
        <v>384</v>
      </c>
      <c r="I279" s="1076" t="s">
        <v>742</v>
      </c>
      <c r="J279" s="362" t="s">
        <v>36</v>
      </c>
      <c r="K279" s="360">
        <v>45905</v>
      </c>
      <c r="L279" s="362" t="s">
        <v>110</v>
      </c>
      <c r="M279" s="640">
        <v>145985.5</v>
      </c>
      <c r="N279" s="555"/>
      <c r="O279" s="958"/>
      <c r="P279" s="343">
        <f>SUM(N54+O279)</f>
        <v>40948</v>
      </c>
      <c r="Q279" s="313" t="s">
        <v>110</v>
      </c>
      <c r="R279" s="1356" t="s">
        <v>38</v>
      </c>
      <c r="S279" s="127">
        <v>45906</v>
      </c>
      <c r="T279" s="1165">
        <v>14150</v>
      </c>
      <c r="U279" s="560">
        <v>15378</v>
      </c>
      <c r="V279" s="3">
        <f>IFERROR(Table5[[#This Row],[Actual Redline Completed Footage UG]]/Table5[[#This Row],[Footage UG]], 0)</f>
        <v>1.0867844522968197</v>
      </c>
      <c r="W279" s="502">
        <v>45926</v>
      </c>
      <c r="X279" s="280">
        <v>1</v>
      </c>
      <c r="Y279" s="280">
        <v>1</v>
      </c>
      <c r="Z279" s="365">
        <v>1</v>
      </c>
      <c r="AA279" s="373" t="s">
        <v>849</v>
      </c>
      <c r="AB279" s="373" t="s">
        <v>849</v>
      </c>
      <c r="AC279" s="603" t="s">
        <v>1298</v>
      </c>
    </row>
    <row r="280" spans="1:29" ht="39.75" customHeight="1">
      <c r="A280" s="559" t="s">
        <v>1299</v>
      </c>
      <c r="B280" s="358" t="s">
        <v>31</v>
      </c>
      <c r="C280" s="367">
        <v>45930</v>
      </c>
      <c r="D280" s="360" t="s">
        <v>1300</v>
      </c>
      <c r="E280" s="360">
        <v>45916</v>
      </c>
      <c r="F280" s="358" t="s">
        <v>57</v>
      </c>
      <c r="G280" s="361"/>
      <c r="H280" s="362">
        <v>84</v>
      </c>
      <c r="I280" s="1076" t="s">
        <v>742</v>
      </c>
      <c r="J280" s="362" t="s">
        <v>36</v>
      </c>
      <c r="K280" s="358" t="s">
        <v>38</v>
      </c>
      <c r="L280" s="362" t="s">
        <v>110</v>
      </c>
      <c r="M280" s="640">
        <v>30892</v>
      </c>
      <c r="N280" s="415"/>
      <c r="O280" s="415"/>
      <c r="P280" s="346">
        <f>SUM(N55+O280)</f>
        <v>33021</v>
      </c>
      <c r="Q280" s="313" t="s">
        <v>110</v>
      </c>
      <c r="R280" s="1356" t="s">
        <v>38</v>
      </c>
      <c r="S280" s="497">
        <v>45911</v>
      </c>
      <c r="T280" s="333">
        <v>2811</v>
      </c>
      <c r="U280" s="560">
        <v>2732</v>
      </c>
      <c r="V280" s="3">
        <f>IFERROR($U280/$T280, 0)</f>
        <v>0.97189612237637857</v>
      </c>
      <c r="W280" s="21">
        <v>45922</v>
      </c>
      <c r="X280" s="794">
        <v>1</v>
      </c>
      <c r="Y280" s="280">
        <v>1</v>
      </c>
      <c r="Z280" s="365">
        <v>1</v>
      </c>
      <c r="AA280" s="373" t="s">
        <v>849</v>
      </c>
      <c r="AB280" s="373" t="s">
        <v>849</v>
      </c>
      <c r="AC280" s="603" t="s">
        <v>1301</v>
      </c>
    </row>
    <row r="281" spans="1:29" ht="39.75" customHeight="1">
      <c r="A281" s="930" t="s">
        <v>1302</v>
      </c>
      <c r="B281" s="358" t="s">
        <v>31</v>
      </c>
      <c r="C281" s="360">
        <v>46017</v>
      </c>
      <c r="D281" s="360" t="s">
        <v>1067</v>
      </c>
      <c r="E281" s="360">
        <v>45936</v>
      </c>
      <c r="F281" s="358" t="s">
        <v>57</v>
      </c>
      <c r="G281" s="361"/>
      <c r="H281" s="362">
        <v>157</v>
      </c>
      <c r="I281" s="1076" t="s">
        <v>742</v>
      </c>
      <c r="J281" s="362" t="s">
        <v>36</v>
      </c>
      <c r="K281" s="360">
        <v>45943</v>
      </c>
      <c r="L281" s="362" t="s">
        <v>110</v>
      </c>
      <c r="M281" s="640">
        <v>64059.5</v>
      </c>
      <c r="N281" s="415"/>
      <c r="O281" s="415"/>
      <c r="P281" s="346">
        <f>SUM(N56+O281)</f>
        <v>37639.800000000003</v>
      </c>
      <c r="Q281" s="313" t="s">
        <v>110</v>
      </c>
      <c r="R281" s="1356" t="s">
        <v>38</v>
      </c>
      <c r="S281" s="497">
        <v>45943</v>
      </c>
      <c r="T281" s="364">
        <v>4725</v>
      </c>
      <c r="U281" s="560">
        <v>4535</v>
      </c>
      <c r="V281" s="3">
        <v>0.96</v>
      </c>
      <c r="W281" s="21">
        <v>45971</v>
      </c>
      <c r="X281" s="794">
        <v>1</v>
      </c>
      <c r="Y281" s="280">
        <v>1</v>
      </c>
      <c r="Z281" s="365">
        <v>1</v>
      </c>
      <c r="AA281" s="363">
        <v>46001</v>
      </c>
      <c r="AB281" s="373" t="s">
        <v>849</v>
      </c>
      <c r="AC281" s="1166"/>
    </row>
    <row r="282" spans="1:29" ht="39.75" customHeight="1">
      <c r="A282" s="811" t="s">
        <v>1303</v>
      </c>
      <c r="B282" s="632" t="s">
        <v>31</v>
      </c>
      <c r="C282" s="690">
        <v>46015</v>
      </c>
      <c r="D282" s="690" t="s">
        <v>965</v>
      </c>
      <c r="E282" s="690">
        <v>45965</v>
      </c>
      <c r="F282" s="691" t="s">
        <v>57</v>
      </c>
      <c r="G282" s="691" t="s">
        <v>1304</v>
      </c>
      <c r="H282" s="692">
        <v>0</v>
      </c>
      <c r="I282" s="1076" t="s">
        <v>742</v>
      </c>
      <c r="J282" s="692" t="s">
        <v>30</v>
      </c>
      <c r="K282" s="690" t="s">
        <v>260</v>
      </c>
      <c r="L282" s="692" t="s">
        <v>110</v>
      </c>
      <c r="M282" s="812">
        <v>4773.8</v>
      </c>
      <c r="N282" s="578"/>
      <c r="O282" s="374"/>
      <c r="P282" s="343">
        <f>SUM(N57+O282)</f>
        <v>58210</v>
      </c>
      <c r="Q282" s="1239" t="s">
        <v>110</v>
      </c>
      <c r="R282" s="1357"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1305</v>
      </c>
    </row>
    <row r="283" spans="1:29" ht="39.75" customHeight="1">
      <c r="A283" s="1377" t="s">
        <v>1306</v>
      </c>
      <c r="B283" s="1385" t="s">
        <v>41</v>
      </c>
      <c r="C283" s="299">
        <v>46081</v>
      </c>
      <c r="D283" s="1276" t="s">
        <v>1254</v>
      </c>
      <c r="E283" s="1315">
        <v>46059</v>
      </c>
      <c r="F283" s="1386" t="s">
        <v>51</v>
      </c>
      <c r="G283" s="1386"/>
      <c r="H283" s="1336">
        <v>171</v>
      </c>
      <c r="I283" s="1387" t="s">
        <v>742</v>
      </c>
      <c r="J283" s="1336" t="s">
        <v>36</v>
      </c>
      <c r="K283" s="1388">
        <v>46062</v>
      </c>
      <c r="L283" s="1203" t="s">
        <v>110</v>
      </c>
      <c r="M283" s="1389">
        <v>160211</v>
      </c>
      <c r="N283" s="41"/>
      <c r="O283" s="575"/>
      <c r="P283" s="1389">
        <v>160211</v>
      </c>
      <c r="Q283" s="1204" t="s">
        <v>110</v>
      </c>
      <c r="R283" s="1390" t="s">
        <v>38</v>
      </c>
      <c r="S283" s="1391">
        <v>46062</v>
      </c>
      <c r="T283" s="1392">
        <v>10731</v>
      </c>
      <c r="U283" s="1393">
        <v>10731</v>
      </c>
      <c r="V283" s="3">
        <f>IFERROR(Table5[[#This Row],[Actual Redline Completed Footage UG]]/Table5[[#This Row],[Footage UG]], 0)</f>
        <v>1</v>
      </c>
      <c r="W283" s="1394">
        <v>46070</v>
      </c>
      <c r="X283" s="1395">
        <v>1</v>
      </c>
      <c r="Y283" s="1215">
        <v>0</v>
      </c>
      <c r="Z283" s="1260">
        <v>0</v>
      </c>
      <c r="AA283" s="363">
        <v>46118</v>
      </c>
      <c r="AB283" s="373" t="s">
        <v>744</v>
      </c>
      <c r="AC283" s="1272" t="s">
        <v>1307</v>
      </c>
    </row>
    <row r="284" spans="1:29" ht="39.75" customHeight="1">
      <c r="A284" s="1167" t="s">
        <v>264</v>
      </c>
      <c r="B284" s="359" t="s">
        <v>28</v>
      </c>
      <c r="C284" s="345">
        <v>45716</v>
      </c>
      <c r="D284" s="345" t="s">
        <v>50</v>
      </c>
      <c r="E284" s="345">
        <v>45701</v>
      </c>
      <c r="F284" s="366" t="s">
        <v>59</v>
      </c>
      <c r="G284" s="1168" t="s">
        <v>116</v>
      </c>
      <c r="H284" s="372">
        <v>0</v>
      </c>
      <c r="I284" s="372" t="s">
        <v>38</v>
      </c>
      <c r="J284" s="372" t="s">
        <v>30</v>
      </c>
      <c r="K284" s="345">
        <v>45705</v>
      </c>
      <c r="L284" s="372" t="s">
        <v>110</v>
      </c>
      <c r="M284" s="1169">
        <v>1295</v>
      </c>
      <c r="N284" s="1170"/>
      <c r="O284" s="1333"/>
      <c r="P284" s="494">
        <f>SUM(N58+O284)</f>
        <v>62984.35</v>
      </c>
      <c r="Q284" s="1360" t="s">
        <v>110</v>
      </c>
      <c r="R284" s="1356" t="s">
        <v>38</v>
      </c>
      <c r="S284" s="501">
        <v>45706</v>
      </c>
      <c r="T284" s="378">
        <v>153</v>
      </c>
      <c r="U284" s="387">
        <v>153</v>
      </c>
      <c r="V284" s="3">
        <f>IFERROR($U284/$T284, 0)</f>
        <v>1</v>
      </c>
      <c r="W284" s="502">
        <v>45754</v>
      </c>
      <c r="X284" s="365">
        <v>1</v>
      </c>
      <c r="Y284" s="365">
        <v>1</v>
      </c>
      <c r="Z284" s="365">
        <v>1</v>
      </c>
      <c r="AA284" s="373" t="s">
        <v>849</v>
      </c>
      <c r="AB284" s="373" t="s">
        <v>849</v>
      </c>
      <c r="AC284" s="107" t="s">
        <v>1308</v>
      </c>
    </row>
    <row r="285" spans="1:29" ht="39.75" customHeight="1">
      <c r="A285" s="566" t="s">
        <v>275</v>
      </c>
      <c r="B285" s="568" t="s">
        <v>28</v>
      </c>
      <c r="C285" s="24">
        <v>45772</v>
      </c>
      <c r="D285" s="569" t="s">
        <v>1077</v>
      </c>
      <c r="E285" s="24">
        <v>45716</v>
      </c>
      <c r="F285" s="569" t="s">
        <v>1079</v>
      </c>
      <c r="G285" s="599" t="s">
        <v>276</v>
      </c>
      <c r="H285" s="572">
        <v>56</v>
      </c>
      <c r="I285" s="572" t="s">
        <v>742</v>
      </c>
      <c r="J285" s="572" t="s">
        <v>30</v>
      </c>
      <c r="K285" s="385">
        <v>45716</v>
      </c>
      <c r="L285" s="51" t="s">
        <v>110</v>
      </c>
      <c r="M285" s="573">
        <v>45321.5</v>
      </c>
      <c r="N285" s="41"/>
      <c r="O285" s="596"/>
      <c r="P285" s="343">
        <f>SUM(N59+O285)</f>
        <v>52185.2</v>
      </c>
      <c r="Q285" s="1326" t="s">
        <v>110</v>
      </c>
      <c r="R285" s="1356" t="s">
        <v>38</v>
      </c>
      <c r="S285" s="502">
        <v>45722</v>
      </c>
      <c r="T285" s="9">
        <v>3642</v>
      </c>
      <c r="U285" s="382">
        <v>3666</v>
      </c>
      <c r="V285" s="1110">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1087</v>
      </c>
      <c r="E286" s="24">
        <v>45743</v>
      </c>
      <c r="F286" s="569" t="s">
        <v>1079</v>
      </c>
      <c r="G286" s="571" t="s">
        <v>346</v>
      </c>
      <c r="H286" s="572">
        <v>63</v>
      </c>
      <c r="I286" s="577" t="s">
        <v>742</v>
      </c>
      <c r="J286" s="579" t="s">
        <v>30</v>
      </c>
      <c r="K286" s="650">
        <v>45741</v>
      </c>
      <c r="L286" s="592" t="s">
        <v>110</v>
      </c>
      <c r="M286" s="651">
        <v>41813</v>
      </c>
      <c r="N286" s="41"/>
      <c r="O286" s="596"/>
      <c r="P286" s="343">
        <f>SUM(N60+O286)</f>
        <v>48615</v>
      </c>
      <c r="Q286" s="313" t="s">
        <v>110</v>
      </c>
      <c r="R286" s="1356"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1309</v>
      </c>
    </row>
    <row r="287" spans="1:29" ht="39.75" customHeight="1">
      <c r="A287" s="566" t="s">
        <v>353</v>
      </c>
      <c r="B287" s="568" t="s">
        <v>28</v>
      </c>
      <c r="C287" s="24">
        <v>45772</v>
      </c>
      <c r="D287" s="570" t="s">
        <v>904</v>
      </c>
      <c r="E287" s="24">
        <v>45708</v>
      </c>
      <c r="F287" s="570" t="s">
        <v>1072</v>
      </c>
      <c r="G287" s="576" t="s">
        <v>354</v>
      </c>
      <c r="H287" s="572">
        <v>82</v>
      </c>
      <c r="I287" s="577" t="s">
        <v>742</v>
      </c>
      <c r="J287" s="572" t="s">
        <v>30</v>
      </c>
      <c r="K287" s="381">
        <v>45698</v>
      </c>
      <c r="L287" s="386" t="s">
        <v>110</v>
      </c>
      <c r="M287" s="573">
        <v>71979</v>
      </c>
      <c r="N287" s="555"/>
      <c r="O287" s="1334"/>
      <c r="P287" s="343">
        <f>SUM(N61+O287)</f>
        <v>37810.400000000001</v>
      </c>
      <c r="Q287" s="1360" t="s">
        <v>110</v>
      </c>
      <c r="R287" s="1356"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6" t="s">
        <v>382</v>
      </c>
      <c r="B288" s="302" t="s">
        <v>28</v>
      </c>
      <c r="C288" s="19">
        <v>45742</v>
      </c>
      <c r="D288" s="676" t="s">
        <v>1092</v>
      </c>
      <c r="E288" s="305">
        <v>45680</v>
      </c>
      <c r="F288" s="18" t="s">
        <v>59</v>
      </c>
      <c r="G288" s="441" t="s">
        <v>383</v>
      </c>
      <c r="H288" s="20">
        <v>79</v>
      </c>
      <c r="I288" s="1171" t="s">
        <v>892</v>
      </c>
      <c r="J288" s="630" t="s">
        <v>30</v>
      </c>
      <c r="K288" s="298" t="s">
        <v>38</v>
      </c>
      <c r="L288" s="304" t="s">
        <v>110</v>
      </c>
      <c r="M288" s="917">
        <v>64790.5</v>
      </c>
      <c r="N288" s="962"/>
      <c r="O288" s="962"/>
      <c r="P288" s="1342">
        <f>SUM(N62+O288)</f>
        <v>32259</v>
      </c>
      <c r="Q288" s="1361" t="s">
        <v>110</v>
      </c>
      <c r="R288" s="1356" t="s">
        <v>38</v>
      </c>
      <c r="S288" s="129">
        <v>45675</v>
      </c>
      <c r="T288" s="5">
        <v>4975</v>
      </c>
      <c r="U288" s="602">
        <v>4975</v>
      </c>
      <c r="V288" s="3">
        <f>IFERROR($U288/$T288, 0)</f>
        <v>1</v>
      </c>
      <c r="W288" s="129">
        <v>45680</v>
      </c>
      <c r="X288" s="280">
        <v>0</v>
      </c>
      <c r="Y288" s="280">
        <v>0</v>
      </c>
      <c r="Z288" s="1115">
        <v>0</v>
      </c>
      <c r="AA288" s="373" t="s">
        <v>849</v>
      </c>
      <c r="AB288" s="373" t="s">
        <v>849</v>
      </c>
      <c r="AC288" s="27" t="s">
        <v>1310</v>
      </c>
    </row>
    <row r="289" spans="1:32" ht="39.75" customHeight="1">
      <c r="A289" s="929" t="s">
        <v>1311</v>
      </c>
      <c r="B289" s="568" t="s">
        <v>28</v>
      </c>
      <c r="C289" s="598">
        <v>45991</v>
      </c>
      <c r="D289" s="677" t="s">
        <v>50</v>
      </c>
      <c r="E289" s="24">
        <v>45743</v>
      </c>
      <c r="F289" s="569" t="s">
        <v>59</v>
      </c>
      <c r="G289" s="571" t="s">
        <v>387</v>
      </c>
      <c r="H289" s="572">
        <v>69</v>
      </c>
      <c r="I289" s="1076" t="s">
        <v>742</v>
      </c>
      <c r="J289" s="362" t="s">
        <v>30</v>
      </c>
      <c r="K289" s="19">
        <v>45741</v>
      </c>
      <c r="L289" s="300" t="s">
        <v>110</v>
      </c>
      <c r="M289" s="907">
        <v>67734.5</v>
      </c>
      <c r="N289" s="932"/>
      <c r="O289" s="932"/>
      <c r="P289" s="343">
        <f>SUM(N63+O289)</f>
        <v>29346.6</v>
      </c>
      <c r="Q289" s="313" t="s">
        <v>110</v>
      </c>
      <c r="R289" s="1356" t="s">
        <v>38</v>
      </c>
      <c r="S289" s="129">
        <v>45744</v>
      </c>
      <c r="T289" s="5">
        <v>4822</v>
      </c>
      <c r="U289" s="797">
        <v>4993</v>
      </c>
      <c r="V289" s="3">
        <f>IFERROR(Table5[[#This Row],[Actual Redline Completed Footage UG]]/Table5[[#This Row],[Footage UG]], 0)</f>
        <v>1.035462463708005</v>
      </c>
      <c r="W289" s="21">
        <v>45784</v>
      </c>
      <c r="X289" s="280">
        <v>0</v>
      </c>
      <c r="Y289" s="280">
        <v>0</v>
      </c>
      <c r="Z289" s="1077">
        <v>0</v>
      </c>
      <c r="AA289" s="373" t="s">
        <v>849</v>
      </c>
      <c r="AB289" s="373" t="s">
        <v>849</v>
      </c>
      <c r="AC289" s="27" t="s">
        <v>1312</v>
      </c>
    </row>
    <row r="290" spans="1:32" ht="39.75" customHeight="1">
      <c r="A290" s="811" t="s">
        <v>1313</v>
      </c>
      <c r="B290" s="359" t="s">
        <v>28</v>
      </c>
      <c r="C290" s="690">
        <v>46008</v>
      </c>
      <c r="D290" s="690" t="s">
        <v>1314</v>
      </c>
      <c r="E290" s="701">
        <v>45743</v>
      </c>
      <c r="F290" s="702" t="s">
        <v>59</v>
      </c>
      <c r="G290" s="702" t="s">
        <v>1315</v>
      </c>
      <c r="H290" s="703">
        <v>54</v>
      </c>
      <c r="I290" s="1076" t="s">
        <v>742</v>
      </c>
      <c r="J290" s="692" t="s">
        <v>30</v>
      </c>
      <c r="K290" s="701">
        <v>45741</v>
      </c>
      <c r="L290" s="692" t="s">
        <v>110</v>
      </c>
      <c r="M290" s="913">
        <v>45215.5</v>
      </c>
      <c r="N290" s="555"/>
      <c r="O290" s="958"/>
      <c r="P290" s="574">
        <f>SUM(N64+O290)</f>
        <v>21572</v>
      </c>
      <c r="Q290" s="692" t="s">
        <v>110</v>
      </c>
      <c r="R290" s="1357" t="s">
        <v>38</v>
      </c>
      <c r="S290" s="788">
        <v>45744</v>
      </c>
      <c r="T290" s="714">
        <v>3796</v>
      </c>
      <c r="U290" s="813">
        <v>3772</v>
      </c>
      <c r="V290" s="3">
        <f>IFERROR(Table5[[#This Row],[Actual Redline Completed Footage UG]]/Table5[[#This Row],[Footage UG]], 0)</f>
        <v>0.9936775553213909</v>
      </c>
      <c r="W290" s="708">
        <v>45996</v>
      </c>
      <c r="X290" s="698">
        <v>0</v>
      </c>
      <c r="Y290" s="698">
        <v>0</v>
      </c>
      <c r="Z290" s="1077">
        <v>0</v>
      </c>
      <c r="AA290" s="373" t="s">
        <v>849</v>
      </c>
      <c r="AB290" s="373" t="s">
        <v>849</v>
      </c>
      <c r="AC290" s="1116" t="s">
        <v>1316</v>
      </c>
    </row>
    <row r="291" spans="1:32" ht="39.75" customHeight="1">
      <c r="A291" s="929" t="s">
        <v>392</v>
      </c>
      <c r="B291" s="568" t="s">
        <v>28</v>
      </c>
      <c r="C291" s="598">
        <v>45991</v>
      </c>
      <c r="D291" s="668" t="s">
        <v>1317</v>
      </c>
      <c r="E291" s="570">
        <v>45735</v>
      </c>
      <c r="F291" s="569" t="s">
        <v>59</v>
      </c>
      <c r="G291" s="571" t="s">
        <v>393</v>
      </c>
      <c r="H291" s="572">
        <v>70</v>
      </c>
      <c r="I291" s="1076" t="s">
        <v>742</v>
      </c>
      <c r="J291" s="369" t="s">
        <v>30</v>
      </c>
      <c r="K291" s="299">
        <v>45716</v>
      </c>
      <c r="L291" s="20" t="s">
        <v>110</v>
      </c>
      <c r="M291" s="917">
        <v>56262.5</v>
      </c>
      <c r="N291" s="555"/>
      <c r="O291" s="555"/>
      <c r="P291" s="343">
        <f>SUM(N65+O291)</f>
        <v>43258.2</v>
      </c>
      <c r="Q291" s="1326" t="s">
        <v>110</v>
      </c>
      <c r="R291" s="1356" t="s">
        <v>38</v>
      </c>
      <c r="S291" s="129">
        <v>45744</v>
      </c>
      <c r="T291" s="5">
        <v>4870</v>
      </c>
      <c r="U291" s="797">
        <v>4921</v>
      </c>
      <c r="V291" s="3">
        <f>IFERROR(Table5[[#This Row],[Actual Redline Completed Footage UG]]/Table5[[#This Row],[Footage UG]], 0)</f>
        <v>1.0104722792607803</v>
      </c>
      <c r="W291" s="21">
        <v>45754</v>
      </c>
      <c r="X291" s="365">
        <v>1</v>
      </c>
      <c r="Y291" s="365">
        <v>1</v>
      </c>
      <c r="Z291" s="365">
        <v>1</v>
      </c>
      <c r="AA291" s="373" t="s">
        <v>849</v>
      </c>
      <c r="AB291" s="373" t="s">
        <v>849</v>
      </c>
      <c r="AC291" s="38" t="s">
        <v>1318</v>
      </c>
    </row>
    <row r="292" spans="1:32" ht="39.75" customHeight="1">
      <c r="A292" s="811" t="s">
        <v>1319</v>
      </c>
      <c r="B292" s="359" t="s">
        <v>28</v>
      </c>
      <c r="C292" s="690">
        <v>46080</v>
      </c>
      <c r="D292" s="366" t="s">
        <v>1320</v>
      </c>
      <c r="E292" s="701">
        <v>45700</v>
      </c>
      <c r="F292" s="366" t="s">
        <v>59</v>
      </c>
      <c r="G292" s="701" t="s">
        <v>395</v>
      </c>
      <c r="H292" s="703">
        <v>81</v>
      </c>
      <c r="I292" s="1076" t="s">
        <v>742</v>
      </c>
      <c r="J292" s="703" t="s">
        <v>30</v>
      </c>
      <c r="K292" s="701">
        <v>45702</v>
      </c>
      <c r="L292" s="372" t="s">
        <v>110</v>
      </c>
      <c r="M292" s="913">
        <v>70635</v>
      </c>
      <c r="N292" s="555"/>
      <c r="O292" s="575"/>
      <c r="P292" s="574">
        <f>SUM(N66+O292)</f>
        <v>18702.400000000001</v>
      </c>
      <c r="Q292" s="372" t="s">
        <v>110</v>
      </c>
      <c r="R292" s="1357" t="s">
        <v>38</v>
      </c>
      <c r="S292" s="788">
        <v>45696</v>
      </c>
      <c r="T292" s="707">
        <v>6092</v>
      </c>
      <c r="U292" s="813">
        <v>6008</v>
      </c>
      <c r="V292" s="3">
        <f>IFERROR(Table5[[#This Row],[Actual Redline Completed Footage UG]]/Table5[[#This Row],[Footage UG]], 0)</f>
        <v>0.98621142481943536</v>
      </c>
      <c r="W292" s="706">
        <v>45747</v>
      </c>
      <c r="X292" s="365">
        <v>1</v>
      </c>
      <c r="Y292" s="365">
        <v>1</v>
      </c>
      <c r="Z292" s="365">
        <v>1</v>
      </c>
      <c r="AA292" s="373" t="s">
        <v>849</v>
      </c>
      <c r="AB292" s="373" t="s">
        <v>849</v>
      </c>
      <c r="AC292" s="816" t="s">
        <v>1321</v>
      </c>
    </row>
    <row r="293" spans="1:32" ht="39.75" customHeight="1">
      <c r="A293" s="559" t="s">
        <v>1322</v>
      </c>
      <c r="B293" s="359" t="s">
        <v>28</v>
      </c>
      <c r="C293" s="360">
        <v>45991</v>
      </c>
      <c r="D293" s="360" t="s">
        <v>50</v>
      </c>
      <c r="E293" s="367">
        <v>45743</v>
      </c>
      <c r="F293" s="366" t="s">
        <v>59</v>
      </c>
      <c r="G293" s="368" t="s">
        <v>401</v>
      </c>
      <c r="H293" s="369">
        <v>70</v>
      </c>
      <c r="I293" s="1076" t="s">
        <v>742</v>
      </c>
      <c r="J293" s="362" t="s">
        <v>30</v>
      </c>
      <c r="K293" s="367">
        <v>45741</v>
      </c>
      <c r="L293" s="362" t="s">
        <v>110</v>
      </c>
      <c r="M293" s="574">
        <v>67735.5</v>
      </c>
      <c r="N293" s="555"/>
      <c r="O293" s="958"/>
      <c r="P293" s="574">
        <f>SUM(N67+O293)</f>
        <v>21155</v>
      </c>
      <c r="Q293" s="362" t="s">
        <v>110</v>
      </c>
      <c r="R293" s="1356" t="s">
        <v>38</v>
      </c>
      <c r="S293" s="502">
        <v>45779</v>
      </c>
      <c r="T293" s="9">
        <v>6152</v>
      </c>
      <c r="U293" s="382">
        <v>6020</v>
      </c>
      <c r="V293" s="3">
        <v>0.98</v>
      </c>
      <c r="W293" s="502">
        <v>45792</v>
      </c>
      <c r="X293" s="365">
        <v>1</v>
      </c>
      <c r="Y293" s="365">
        <v>1</v>
      </c>
      <c r="Z293" s="365">
        <v>1</v>
      </c>
      <c r="AA293" s="373" t="s">
        <v>849</v>
      </c>
      <c r="AB293" s="373" t="s">
        <v>849</v>
      </c>
      <c r="AC293" s="278" t="s">
        <v>1323</v>
      </c>
    </row>
    <row r="294" spans="1:32" ht="39.75" customHeight="1">
      <c r="A294" s="639" t="s">
        <v>416</v>
      </c>
      <c r="B294" s="359" t="s">
        <v>28</v>
      </c>
      <c r="C294" s="367">
        <v>45742</v>
      </c>
      <c r="D294" s="366" t="s">
        <v>904</v>
      </c>
      <c r="E294" s="367">
        <v>45708</v>
      </c>
      <c r="F294" s="345" t="s">
        <v>1072</v>
      </c>
      <c r="G294" s="368" t="s">
        <v>417</v>
      </c>
      <c r="H294" s="369">
        <v>0</v>
      </c>
      <c r="I294" s="362" t="s">
        <v>38</v>
      </c>
      <c r="J294" s="369" t="s">
        <v>30</v>
      </c>
      <c r="K294" s="367">
        <v>45712</v>
      </c>
      <c r="L294" s="369" t="s">
        <v>110</v>
      </c>
      <c r="M294" s="574">
        <v>14262</v>
      </c>
      <c r="N294" s="555"/>
      <c r="O294" s="958"/>
      <c r="P294" s="574">
        <f>SUM(N68+O294)</f>
        <v>38208</v>
      </c>
      <c r="Q294" s="369" t="s">
        <v>110</v>
      </c>
      <c r="R294" s="1356"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4"/>
    </row>
    <row r="295" spans="1:32" ht="39.75" customHeight="1">
      <c r="A295" s="566" t="s">
        <v>429</v>
      </c>
      <c r="B295" s="568" t="s">
        <v>28</v>
      </c>
      <c r="C295" s="24">
        <v>45742</v>
      </c>
      <c r="D295" s="569" t="s">
        <v>1106</v>
      </c>
      <c r="E295" s="24">
        <v>45708</v>
      </c>
      <c r="F295" s="570" t="s">
        <v>55</v>
      </c>
      <c r="G295" s="571" t="s">
        <v>430</v>
      </c>
      <c r="H295" s="572">
        <v>0</v>
      </c>
      <c r="I295" s="572" t="s">
        <v>742</v>
      </c>
      <c r="J295" s="572" t="s">
        <v>30</v>
      </c>
      <c r="K295" s="367">
        <v>45714</v>
      </c>
      <c r="L295" s="369" t="s">
        <v>110</v>
      </c>
      <c r="M295" s="574">
        <v>93462.85</v>
      </c>
      <c r="N295" s="575"/>
      <c r="O295" s="958"/>
      <c r="P295" s="574">
        <f>SUM(N69+O295)</f>
        <v>57259</v>
      </c>
      <c r="Q295" s="369" t="s">
        <v>110</v>
      </c>
      <c r="R295" s="1356"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3"/>
      <c r="AE295" s="967"/>
      <c r="AF295" s="968"/>
    </row>
    <row r="296" spans="1:32" ht="39.75" customHeight="1">
      <c r="A296" s="1288" t="s">
        <v>515</v>
      </c>
      <c r="B296" s="1289" t="s">
        <v>28</v>
      </c>
      <c r="C296" s="1290">
        <v>46048</v>
      </c>
      <c r="D296" s="1290" t="s">
        <v>1314</v>
      </c>
      <c r="E296" s="1291">
        <v>45748</v>
      </c>
      <c r="F296" s="1292" t="s">
        <v>59</v>
      </c>
      <c r="G296" s="1276" t="s">
        <v>1324</v>
      </c>
      <c r="H296" s="1203">
        <v>0</v>
      </c>
      <c r="I296" s="1203" t="s">
        <v>742</v>
      </c>
      <c r="J296" s="1256" t="s">
        <v>30</v>
      </c>
      <c r="K296" s="1291">
        <v>45742</v>
      </c>
      <c r="L296" s="1256" t="s">
        <v>110</v>
      </c>
      <c r="M296" s="1293">
        <v>13442.35</v>
      </c>
      <c r="N296" s="555"/>
      <c r="O296" s="575"/>
      <c r="P296" s="574">
        <f>SUM(N70+O296)</f>
        <v>44802.8</v>
      </c>
      <c r="Q296" s="1256" t="s">
        <v>110</v>
      </c>
      <c r="R296" s="1359" t="s">
        <v>38</v>
      </c>
      <c r="S296" s="1363">
        <v>46027</v>
      </c>
      <c r="T296" s="1294">
        <v>831</v>
      </c>
      <c r="U296" s="1297">
        <v>910</v>
      </c>
      <c r="V296" s="3">
        <f>IFERROR(Table5[[#This Row],[Actual Redline Completed Footage UG]]/Table5[[#This Row],[Footage UG]], 0)</f>
        <v>1.095066185318893</v>
      </c>
      <c r="W296" s="1257">
        <v>46034</v>
      </c>
      <c r="X296" s="1215">
        <v>0</v>
      </c>
      <c r="Y296" s="1215">
        <v>0</v>
      </c>
      <c r="Z296" s="1295">
        <v>0</v>
      </c>
      <c r="AA296" s="373" t="s">
        <v>849</v>
      </c>
      <c r="AB296" s="373" t="s">
        <v>849</v>
      </c>
      <c r="AC296" s="1296" t="s">
        <v>1325</v>
      </c>
      <c r="AD296" s="973"/>
      <c r="AE296" s="967"/>
      <c r="AF296" s="968"/>
    </row>
    <row r="297" spans="1:32" ht="39.75" customHeight="1">
      <c r="A297" s="566" t="s">
        <v>439</v>
      </c>
      <c r="B297" s="568" t="s">
        <v>28</v>
      </c>
      <c r="C297" s="24">
        <v>45924</v>
      </c>
      <c r="D297" s="570" t="s">
        <v>56</v>
      </c>
      <c r="E297" s="24">
        <v>45772</v>
      </c>
      <c r="F297" s="569" t="s">
        <v>59</v>
      </c>
      <c r="G297" s="569" t="s">
        <v>440</v>
      </c>
      <c r="H297" s="572">
        <v>0</v>
      </c>
      <c r="I297" s="572" t="s">
        <v>742</v>
      </c>
      <c r="J297" s="572" t="s">
        <v>30</v>
      </c>
      <c r="K297" s="366" t="s">
        <v>260</v>
      </c>
      <c r="L297" s="362" t="s">
        <v>110</v>
      </c>
      <c r="M297" s="640">
        <v>4397.6499999999996</v>
      </c>
      <c r="N297" s="575"/>
      <c r="O297" s="958"/>
      <c r="P297" s="574">
        <f>SUM(N71+O297)</f>
        <v>41495</v>
      </c>
      <c r="Q297" s="362" t="s">
        <v>110</v>
      </c>
      <c r="R297" s="1356" t="s">
        <v>38</v>
      </c>
      <c r="S297" s="497">
        <v>45852</v>
      </c>
      <c r="T297" s="364">
        <v>129</v>
      </c>
      <c r="U297" s="647">
        <v>129</v>
      </c>
      <c r="V297" s="79">
        <v>1</v>
      </c>
      <c r="W297" s="502">
        <v>45856</v>
      </c>
      <c r="X297" s="280">
        <v>0</v>
      </c>
      <c r="Y297" s="280">
        <v>0</v>
      </c>
      <c r="Z297" s="1077">
        <v>0</v>
      </c>
      <c r="AA297" s="370">
        <v>45972</v>
      </c>
      <c r="AB297" s="370">
        <v>45972</v>
      </c>
      <c r="AC297" s="330" t="s">
        <v>1326</v>
      </c>
      <c r="AD297" s="342"/>
      <c r="AE297" s="802"/>
      <c r="AF297" s="965"/>
    </row>
    <row r="298" spans="1:32" ht="39.75" customHeight="1">
      <c r="A298" s="929" t="s">
        <v>1327</v>
      </c>
      <c r="B298" s="359" t="s">
        <v>28</v>
      </c>
      <c r="C298" s="598">
        <v>46008</v>
      </c>
      <c r="D298" s="1173" t="s">
        <v>1328</v>
      </c>
      <c r="E298" s="24">
        <v>45938</v>
      </c>
      <c r="F298" s="366" t="s">
        <v>59</v>
      </c>
      <c r="G298" s="1168"/>
      <c r="H298" s="572">
        <v>193</v>
      </c>
      <c r="I298" s="1076" t="s">
        <v>742</v>
      </c>
      <c r="J298" s="362" t="s">
        <v>36</v>
      </c>
      <c r="K298" s="345">
        <v>46303</v>
      </c>
      <c r="L298" s="592" t="s">
        <v>110</v>
      </c>
      <c r="M298" s="917">
        <v>86136</v>
      </c>
      <c r="N298" s="555"/>
      <c r="O298" s="958"/>
      <c r="P298" s="574">
        <f>SUM(N72+O298)</f>
        <v>70635.399999999994</v>
      </c>
      <c r="Q298" s="592" t="s">
        <v>110</v>
      </c>
      <c r="R298" s="1356" t="s">
        <v>38</v>
      </c>
      <c r="S298" s="129">
        <v>45938</v>
      </c>
      <c r="T298" s="378">
        <v>7655</v>
      </c>
      <c r="U298" s="387">
        <v>8528</v>
      </c>
      <c r="V298" s="256">
        <v>1.1100000000000001</v>
      </c>
      <c r="W298" s="21">
        <v>45943</v>
      </c>
      <c r="X298" s="26">
        <v>1</v>
      </c>
      <c r="Y298" s="26">
        <v>1</v>
      </c>
      <c r="Z298" s="365">
        <v>1</v>
      </c>
      <c r="AA298" s="373" t="s">
        <v>849</v>
      </c>
      <c r="AB298" s="373" t="s">
        <v>849</v>
      </c>
      <c r="AC298" s="107"/>
      <c r="AD298" s="342"/>
      <c r="AE298" s="802"/>
      <c r="AF298" s="965"/>
    </row>
    <row r="299" spans="1:32" ht="39.75" customHeight="1">
      <c r="A299" s="648" t="s">
        <v>1329</v>
      </c>
      <c r="B299" s="568" t="s">
        <v>28</v>
      </c>
      <c r="C299" s="598">
        <v>46008</v>
      </c>
      <c r="D299" s="677" t="s">
        <v>1330</v>
      </c>
      <c r="E299" s="24">
        <v>45952</v>
      </c>
      <c r="F299" s="366" t="s">
        <v>59</v>
      </c>
      <c r="G299" s="571"/>
      <c r="H299" s="572">
        <v>139</v>
      </c>
      <c r="I299" s="1076" t="s">
        <v>742</v>
      </c>
      <c r="J299" s="362" t="s">
        <v>36</v>
      </c>
      <c r="K299" s="24" t="s">
        <v>260</v>
      </c>
      <c r="L299" s="630" t="s">
        <v>110</v>
      </c>
      <c r="M299" s="917">
        <v>42766.5</v>
      </c>
      <c r="N299" s="555"/>
      <c r="O299" s="555"/>
      <c r="P299" s="343">
        <f>SUM(N73+O299)</f>
        <v>59129.5</v>
      </c>
      <c r="Q299" s="1326" t="s">
        <v>110</v>
      </c>
      <c r="R299" s="1356" t="s">
        <v>38</v>
      </c>
      <c r="S299" s="129">
        <v>45939</v>
      </c>
      <c r="T299" s="5">
        <v>6699</v>
      </c>
      <c r="U299" s="797">
        <v>7175</v>
      </c>
      <c r="V299" s="1085">
        <f>IFERROR($U299/$T299, 0)</f>
        <v>1.0710553814002091</v>
      </c>
      <c r="W299" s="21">
        <v>45954</v>
      </c>
      <c r="X299" s="464">
        <v>1</v>
      </c>
      <c r="Y299" s="464">
        <v>1</v>
      </c>
      <c r="Z299" s="365">
        <v>1</v>
      </c>
      <c r="AA299" s="373" t="s">
        <v>849</v>
      </c>
      <c r="AB299" s="373" t="s">
        <v>849</v>
      </c>
      <c r="AC299" s="969"/>
      <c r="AD299" s="342"/>
      <c r="AE299" s="802"/>
      <c r="AF299" s="965"/>
    </row>
    <row r="300" spans="1:32" ht="39.75" customHeight="1">
      <c r="A300" s="648" t="s">
        <v>1331</v>
      </c>
      <c r="B300" s="359" t="s">
        <v>28</v>
      </c>
      <c r="C300" s="690">
        <v>46008</v>
      </c>
      <c r="D300" s="690" t="s">
        <v>1120</v>
      </c>
      <c r="E300" s="701">
        <v>45958</v>
      </c>
      <c r="F300" s="366" t="s">
        <v>59</v>
      </c>
      <c r="G300" s="702" t="s">
        <v>1332</v>
      </c>
      <c r="H300" s="703">
        <v>517</v>
      </c>
      <c r="I300" s="1076" t="s">
        <v>892</v>
      </c>
      <c r="J300" s="362" t="s">
        <v>36</v>
      </c>
      <c r="K300" s="701">
        <v>45964</v>
      </c>
      <c r="L300" s="703" t="s">
        <v>110</v>
      </c>
      <c r="M300" s="913">
        <v>215088</v>
      </c>
      <c r="N300" s="713"/>
      <c r="O300" s="713"/>
      <c r="P300" s="913">
        <f>SUM(N74+O300)</f>
        <v>67666</v>
      </c>
      <c r="Q300" s="703" t="s">
        <v>110</v>
      </c>
      <c r="R300" s="1357" t="s">
        <v>38</v>
      </c>
      <c r="S300" s="788">
        <v>45960</v>
      </c>
      <c r="T300" s="707">
        <v>22238</v>
      </c>
      <c r="U300" s="813">
        <v>22321</v>
      </c>
      <c r="V300" s="383">
        <f>IFERROR($U300/$T300, 0)</f>
        <v>1.0037323500314776</v>
      </c>
      <c r="W300" s="706">
        <v>45965</v>
      </c>
      <c r="X300" s="280">
        <v>1</v>
      </c>
      <c r="Y300" s="280">
        <v>1</v>
      </c>
      <c r="Z300" s="365">
        <v>1</v>
      </c>
      <c r="AA300" s="373" t="s">
        <v>849</v>
      </c>
      <c r="AB300" s="373" t="s">
        <v>849</v>
      </c>
      <c r="AC300" s="970" t="s">
        <v>1333</v>
      </c>
      <c r="AD300" s="342"/>
      <c r="AE300" s="802"/>
      <c r="AF300" s="965"/>
    </row>
    <row r="301" spans="1:32" ht="39.75" customHeight="1">
      <c r="A301" s="559" t="s">
        <v>1334</v>
      </c>
      <c r="B301" s="632" t="s">
        <v>1128</v>
      </c>
      <c r="C301" s="360">
        <v>46045</v>
      </c>
      <c r="D301" s="375" t="s">
        <v>56</v>
      </c>
      <c r="E301" s="360">
        <v>45959</v>
      </c>
      <c r="F301" s="358" t="s">
        <v>1145</v>
      </c>
      <c r="G301" s="361" t="s">
        <v>1335</v>
      </c>
      <c r="H301" s="669">
        <v>78</v>
      </c>
      <c r="I301" s="372" t="s">
        <v>742</v>
      </c>
      <c r="J301" s="369" t="s">
        <v>30</v>
      </c>
      <c r="K301" s="360">
        <v>45964</v>
      </c>
      <c r="L301" s="369" t="s">
        <v>110</v>
      </c>
      <c r="M301" s="939">
        <v>170</v>
      </c>
      <c r="N301" s="827"/>
      <c r="O301" s="713"/>
      <c r="P301" s="913">
        <f>SUM(N75+O301)</f>
        <v>64943.5</v>
      </c>
      <c r="Q301" s="369" t="s">
        <v>110</v>
      </c>
      <c r="R301" s="1356"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849</v>
      </c>
      <c r="AC301" s="807" t="s">
        <v>1336</v>
      </c>
      <c r="AD301" s="342"/>
      <c r="AE301" s="802"/>
      <c r="AF301" s="965"/>
    </row>
    <row r="302" spans="1:32" ht="39.75" customHeight="1">
      <c r="A302" s="926" t="s">
        <v>1337</v>
      </c>
      <c r="B302" s="355" t="s">
        <v>1128</v>
      </c>
      <c r="C302" s="299">
        <v>46019</v>
      </c>
      <c r="D302" s="1174" t="s">
        <v>56</v>
      </c>
      <c r="E302" s="299">
        <v>45959</v>
      </c>
      <c r="F302" s="298" t="s">
        <v>1145</v>
      </c>
      <c r="G302" s="492" t="s">
        <v>1338</v>
      </c>
      <c r="H302" s="666">
        <v>89</v>
      </c>
      <c r="I302" s="1171" t="s">
        <v>742</v>
      </c>
      <c r="J302" s="630" t="s">
        <v>30</v>
      </c>
      <c r="K302" s="299">
        <v>45964</v>
      </c>
      <c r="L302" s="630" t="s">
        <v>110</v>
      </c>
      <c r="M302" s="796">
        <v>62937.05</v>
      </c>
      <c r="N302" s="555"/>
      <c r="O302" s="555"/>
      <c r="P302" s="343">
        <f>SUM(N76+O302)</f>
        <v>55777</v>
      </c>
      <c r="Q302" s="1326" t="s">
        <v>110</v>
      </c>
      <c r="R302" s="1356"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1" t="s">
        <v>1339</v>
      </c>
      <c r="AD302" s="342"/>
      <c r="AE302" s="802"/>
      <c r="AF302" s="965"/>
    </row>
    <row r="303" spans="1:32" ht="39.75" customHeight="1">
      <c r="A303" s="916" t="s">
        <v>1340</v>
      </c>
      <c r="B303" s="355" t="s">
        <v>1128</v>
      </c>
      <c r="C303" s="299">
        <v>46052</v>
      </c>
      <c r="D303" s="1174" t="s">
        <v>56</v>
      </c>
      <c r="E303" s="749">
        <v>45959</v>
      </c>
      <c r="F303" s="750" t="s">
        <v>1145</v>
      </c>
      <c r="G303" s="750" t="s">
        <v>1341</v>
      </c>
      <c r="H303" s="761">
        <v>83</v>
      </c>
      <c r="I303" s="1171" t="s">
        <v>742</v>
      </c>
      <c r="J303" s="740" t="s">
        <v>30</v>
      </c>
      <c r="K303" s="749" t="s">
        <v>260</v>
      </c>
      <c r="L303" s="740" t="s">
        <v>110</v>
      </c>
      <c r="M303" s="941">
        <v>45545.15</v>
      </c>
      <c r="N303" s="555"/>
      <c r="O303" s="555"/>
      <c r="P303" s="343">
        <f>SUM(N77+O303)</f>
        <v>31275.4</v>
      </c>
      <c r="Q303" s="1353" t="s">
        <v>110</v>
      </c>
      <c r="R303" s="1357" t="s">
        <v>38</v>
      </c>
      <c r="S303" s="1337">
        <v>45946</v>
      </c>
      <c r="T303" s="762">
        <v>4120</v>
      </c>
      <c r="U303" s="834">
        <v>4120</v>
      </c>
      <c r="V303" s="3">
        <f>IFERROR(Table5[[#This Row],[Actual Redline Completed Footage UG]]/Table5[[#This Row],[Footage UG]], 0)</f>
        <v>1</v>
      </c>
      <c r="W303" s="726">
        <v>45965</v>
      </c>
      <c r="X303" s="280">
        <v>1</v>
      </c>
      <c r="Y303" s="280">
        <v>1</v>
      </c>
      <c r="Z303" s="280">
        <v>1</v>
      </c>
      <c r="AA303" s="363">
        <v>46057</v>
      </c>
      <c r="AB303" s="373" t="s">
        <v>849</v>
      </c>
      <c r="AC303" s="972" t="s">
        <v>1342</v>
      </c>
      <c r="AD303" s="342"/>
      <c r="AE303" s="802"/>
      <c r="AF303" s="965"/>
    </row>
    <row r="304" spans="1:32" ht="39.75" customHeight="1">
      <c r="A304" s="566" t="s">
        <v>1343</v>
      </c>
      <c r="B304" s="768" t="s">
        <v>1128</v>
      </c>
      <c r="C304" s="24">
        <v>46045</v>
      </c>
      <c r="D304" s="570" t="s">
        <v>56</v>
      </c>
      <c r="E304" s="24"/>
      <c r="F304" s="569" t="s">
        <v>1145</v>
      </c>
      <c r="G304" s="571"/>
      <c r="H304" s="769">
        <v>85</v>
      </c>
      <c r="I304" s="577" t="s">
        <v>742</v>
      </c>
      <c r="J304" s="572" t="s">
        <v>30</v>
      </c>
      <c r="K304" s="367" t="s">
        <v>260</v>
      </c>
      <c r="L304" s="369" t="s">
        <v>110</v>
      </c>
      <c r="M304" s="795">
        <v>29180.45</v>
      </c>
      <c r="N304" s="575"/>
      <c r="O304" s="958"/>
      <c r="P304" s="574">
        <f>SUM(N78+O304)</f>
        <v>21223.4</v>
      </c>
      <c r="Q304" s="369" t="s">
        <v>110</v>
      </c>
      <c r="R304" s="1356" t="s">
        <v>38</v>
      </c>
      <c r="S304" s="127" t="s">
        <v>260</v>
      </c>
      <c r="T304" s="644">
        <v>6249</v>
      </c>
      <c r="U304" s="797">
        <v>6183</v>
      </c>
      <c r="V304" s="3">
        <f>IFERROR(Table5[[#This Row],[Actual Redline Completed Footage UG]]/Table5[[#This Row],[Footage UG]], 0)</f>
        <v>0.98943831012962069</v>
      </c>
      <c r="W304" s="497">
        <v>45964</v>
      </c>
      <c r="X304" s="280">
        <v>1</v>
      </c>
      <c r="Y304" s="280">
        <v>1</v>
      </c>
      <c r="Z304" s="280">
        <v>1</v>
      </c>
      <c r="AA304" s="59">
        <v>46002</v>
      </c>
      <c r="AB304" s="363">
        <v>46106</v>
      </c>
      <c r="AC304" s="1065" t="s">
        <v>1344</v>
      </c>
      <c r="AD304" s="342"/>
      <c r="AE304" s="802"/>
      <c r="AF304" s="965"/>
    </row>
    <row r="305" spans="1:32" ht="39.75" customHeight="1">
      <c r="A305" s="916" t="s">
        <v>1345</v>
      </c>
      <c r="B305" s="355" t="s">
        <v>1128</v>
      </c>
      <c r="C305" s="299">
        <v>46052</v>
      </c>
      <c r="D305" s="1174" t="s">
        <v>56</v>
      </c>
      <c r="E305" s="749">
        <v>45993</v>
      </c>
      <c r="F305" s="750" t="s">
        <v>876</v>
      </c>
      <c r="G305" s="750" t="s">
        <v>1346</v>
      </c>
      <c r="H305" s="761">
        <v>89</v>
      </c>
      <c r="I305" s="1171" t="s">
        <v>742</v>
      </c>
      <c r="J305" s="740" t="s">
        <v>30</v>
      </c>
      <c r="K305" s="749">
        <v>45993</v>
      </c>
      <c r="L305" s="740" t="s">
        <v>110</v>
      </c>
      <c r="M305" s="941">
        <v>93349.5</v>
      </c>
      <c r="N305" s="994"/>
      <c r="O305" s="555"/>
      <c r="P305" s="343">
        <f>SUM(N79+O305)</f>
        <v>39345</v>
      </c>
      <c r="Q305" s="1353" t="s">
        <v>110</v>
      </c>
      <c r="R305" s="1357" t="s">
        <v>38</v>
      </c>
      <c r="S305" s="1337">
        <v>45993</v>
      </c>
      <c r="T305" s="762">
        <v>7828</v>
      </c>
      <c r="U305" s="834">
        <v>7828</v>
      </c>
      <c r="V305" s="3">
        <f>IFERROR(Table5[[#This Row],[Actual Redline Completed Footage UG]]/Table5[[#This Row],[Footage UG]], 0)</f>
        <v>1</v>
      </c>
      <c r="W305" s="726">
        <v>45994</v>
      </c>
      <c r="X305" s="280">
        <v>1</v>
      </c>
      <c r="Y305" s="744">
        <v>1</v>
      </c>
      <c r="Z305" s="280">
        <v>1</v>
      </c>
      <c r="AA305" s="726">
        <v>46048</v>
      </c>
      <c r="AB305" s="363">
        <v>46114</v>
      </c>
      <c r="AC305" s="972" t="s">
        <v>1347</v>
      </c>
      <c r="AD305" s="342"/>
      <c r="AE305" s="802"/>
      <c r="AF305" s="965"/>
    </row>
    <row r="306" spans="1:32" ht="39.75" customHeight="1">
      <c r="A306" s="926" t="s">
        <v>1348</v>
      </c>
      <c r="B306" s="355" t="s">
        <v>1128</v>
      </c>
      <c r="C306" s="299">
        <v>46045</v>
      </c>
      <c r="D306" s="1174" t="s">
        <v>56</v>
      </c>
      <c r="E306" s="299">
        <v>45959</v>
      </c>
      <c r="F306" s="298" t="s">
        <v>876</v>
      </c>
      <c r="G306" s="492"/>
      <c r="H306" s="300">
        <v>89</v>
      </c>
      <c r="I306" s="1171" t="s">
        <v>742</v>
      </c>
      <c r="J306" s="630" t="s">
        <v>30</v>
      </c>
      <c r="K306" s="19">
        <v>45964</v>
      </c>
      <c r="L306" s="20" t="s">
        <v>110</v>
      </c>
      <c r="M306" s="907">
        <v>84750.5</v>
      </c>
      <c r="N306" s="555"/>
      <c r="O306" s="555"/>
      <c r="P306" s="343">
        <f>SUM(N80+O306)</f>
        <v>35278.6</v>
      </c>
      <c r="Q306" s="1326" t="s">
        <v>110</v>
      </c>
      <c r="R306" s="1356" t="s">
        <v>38</v>
      </c>
      <c r="S306" s="129">
        <v>45964</v>
      </c>
      <c r="T306" s="44">
        <v>6935</v>
      </c>
      <c r="U306" s="797">
        <v>6935</v>
      </c>
      <c r="V306" s="3">
        <f>IFERROR(Table5[[#This Row],[Actual Redline Completed Footage UG]]/Table5[[#This Row],[Footage UG]], 0)</f>
        <v>1</v>
      </c>
      <c r="W306" s="59">
        <v>45973</v>
      </c>
      <c r="X306" s="280">
        <v>1</v>
      </c>
      <c r="Y306" s="280">
        <v>1</v>
      </c>
      <c r="Z306" s="280">
        <v>1</v>
      </c>
      <c r="AA306" s="59">
        <v>46034</v>
      </c>
      <c r="AB306" s="363">
        <v>46106</v>
      </c>
      <c r="AC306" s="971" t="s">
        <v>1161</v>
      </c>
      <c r="AD306" s="342"/>
      <c r="AE306" s="802"/>
      <c r="AF306" s="965"/>
    </row>
    <row r="307" spans="1:32" ht="39.75" customHeight="1">
      <c r="A307" s="916" t="s">
        <v>1349</v>
      </c>
      <c r="B307" s="355" t="s">
        <v>1128</v>
      </c>
      <c r="C307" s="749">
        <v>46019</v>
      </c>
      <c r="D307" s="1174" t="s">
        <v>56</v>
      </c>
      <c r="E307" s="749">
        <v>45959</v>
      </c>
      <c r="F307" s="750" t="s">
        <v>876</v>
      </c>
      <c r="G307" s="750" t="s">
        <v>1350</v>
      </c>
      <c r="H307" s="751">
        <v>0</v>
      </c>
      <c r="I307" s="1171" t="s">
        <v>742</v>
      </c>
      <c r="J307" s="740" t="s">
        <v>30</v>
      </c>
      <c r="K307" s="753">
        <v>45961</v>
      </c>
      <c r="L307" s="740" t="s">
        <v>110</v>
      </c>
      <c r="M307" s="833">
        <v>54043.5</v>
      </c>
      <c r="N307" s="555"/>
      <c r="O307" s="555"/>
      <c r="P307" s="343">
        <f>SUM(N81+O307)</f>
        <v>71681.399999999994</v>
      </c>
      <c r="Q307" s="1353" t="s">
        <v>110</v>
      </c>
      <c r="R307" s="1357" t="s">
        <v>38</v>
      </c>
      <c r="S307" s="1340">
        <v>45961</v>
      </c>
      <c r="T307" s="731">
        <v>4140</v>
      </c>
      <c r="U307" s="834">
        <v>4140</v>
      </c>
      <c r="V307" s="3">
        <f>IFERROR(Table5[[#This Row],[Actual Redline Completed Footage UG]]/Table5[[#This Row],[Footage UG]], 0)</f>
        <v>1</v>
      </c>
      <c r="W307" s="726">
        <v>45974</v>
      </c>
      <c r="X307" s="744">
        <v>1</v>
      </c>
      <c r="Y307" s="280">
        <v>1</v>
      </c>
      <c r="Z307" s="280">
        <v>1</v>
      </c>
      <c r="AA307" s="726">
        <v>46040</v>
      </c>
      <c r="AB307" s="373" t="s">
        <v>849</v>
      </c>
      <c r="AC307" s="971" t="s">
        <v>1351</v>
      </c>
      <c r="AD307" s="342"/>
      <c r="AE307" s="802"/>
      <c r="AF307" s="965"/>
    </row>
    <row r="308" spans="1:32" ht="39.75" customHeight="1">
      <c r="A308" s="916" t="s">
        <v>1352</v>
      </c>
      <c r="B308" s="1175" t="s">
        <v>1128</v>
      </c>
      <c r="C308" s="749">
        <v>46052</v>
      </c>
      <c r="D308" s="1176"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7" t="s">
        <v>38</v>
      </c>
      <c r="S308" s="1337">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9"/>
      <c r="Q309" s="11"/>
      <c r="R309" s="103"/>
      <c r="S309" s="74"/>
      <c r="T309" s="11"/>
      <c r="U309" s="11"/>
      <c r="V309" s="11"/>
      <c r="W309" s="11"/>
      <c r="X309" s="340"/>
      <c r="Y309" s="11"/>
      <c r="Z309" s="11"/>
      <c r="AA309" s="11"/>
      <c r="AB309" s="81"/>
      <c r="AC309" s="432"/>
      <c r="AD309" s="1149"/>
    </row>
    <row r="310" spans="1:32" ht="39.75" customHeight="1">
      <c r="A310" s="41"/>
      <c r="B310" s="41"/>
      <c r="C310" s="41"/>
      <c r="D310" s="41"/>
      <c r="E310" s="41"/>
      <c r="F310" s="41"/>
      <c r="G310" s="41"/>
      <c r="H310" s="41"/>
      <c r="I310" s="41"/>
      <c r="J310" s="41"/>
      <c r="K310" s="41"/>
      <c r="L310" s="41"/>
      <c r="M310" s="41"/>
      <c r="N310" s="41"/>
      <c r="O310" s="596"/>
      <c r="P310" s="1329"/>
      <c r="Q310" s="11"/>
      <c r="R310" s="11"/>
      <c r="S310" s="11"/>
      <c r="T310" s="103"/>
      <c r="U310" s="103"/>
      <c r="V310" s="103"/>
      <c r="W310" s="103"/>
      <c r="X310" s="74"/>
      <c r="Y310" s="11"/>
      <c r="Z310" s="11"/>
      <c r="AA310" s="11"/>
      <c r="AB310" s="81"/>
      <c r="AC310" s="432"/>
      <c r="AD310" s="1149"/>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8"/>
      <c r="AD311" s="1166"/>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30"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9"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80">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81">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2"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2" t="s">
        <v>360</v>
      </c>
      <c r="H318" s="369">
        <v>82</v>
      </c>
      <c r="I318" s="369" t="s">
        <v>742</v>
      </c>
      <c r="J318" s="369" t="s">
        <v>30</v>
      </c>
      <c r="K318" s="1181">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5"/>
      <c r="Z318" s="1085"/>
      <c r="AA318" s="1085"/>
      <c r="AB318" s="1085"/>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9"/>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9"/>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6"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6"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9"/>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9"/>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9"/>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9"/>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9"/>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9"/>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9"/>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9"/>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9"/>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1236</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1236</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1236</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1222</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1327</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1230</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1327</v>
      </c>
      <c r="C865">
        <v>413</v>
      </c>
      <c r="D865">
        <v>190</v>
      </c>
      <c r="E865">
        <v>1194</v>
      </c>
      <c r="F865">
        <v>306</v>
      </c>
      <c r="G865">
        <v>2103</v>
      </c>
    </row>
    <row r="866" spans="1:7">
      <c r="A866" t="s">
        <v>1416</v>
      </c>
      <c r="B866">
        <v>3343</v>
      </c>
      <c r="C866">
        <v>714</v>
      </c>
      <c r="D866">
        <v>2013</v>
      </c>
      <c r="E866">
        <v>1500</v>
      </c>
      <c r="F866">
        <v>1933</v>
      </c>
      <c r="G866">
        <v>9503</v>
      </c>
    </row>
    <row r="867" spans="1:7">
      <c r="A867" t="s">
        <v>1230</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1327</v>
      </c>
      <c r="B889">
        <v>203</v>
      </c>
      <c r="C889">
        <v>996</v>
      </c>
      <c r="D889">
        <v>1147</v>
      </c>
      <c r="E889">
        <v>1053</v>
      </c>
      <c r="F889">
        <v>955</v>
      </c>
      <c r="G889">
        <v>4354</v>
      </c>
    </row>
    <row r="890" spans="1:7">
      <c r="A890" t="s">
        <v>1416</v>
      </c>
      <c r="B890">
        <v>820</v>
      </c>
      <c r="C890">
        <v>2077</v>
      </c>
      <c r="D890">
        <v>1096</v>
      </c>
      <c r="G890">
        <v>3993</v>
      </c>
    </row>
    <row r="891" spans="1:7">
      <c r="A891" t="s">
        <v>1230</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1229</v>
      </c>
      <c r="D899">
        <v>3179</v>
      </c>
      <c r="G899">
        <v>3179</v>
      </c>
    </row>
    <row r="900" spans="1:7">
      <c r="A900" t="s">
        <v>1049</v>
      </c>
      <c r="E900">
        <v>978</v>
      </c>
      <c r="G900">
        <v>978</v>
      </c>
    </row>
    <row r="901" spans="1:7">
      <c r="A901" t="s">
        <v>1289</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1236</v>
      </c>
      <c r="F911">
        <v>569</v>
      </c>
      <c r="G911">
        <v>569</v>
      </c>
    </row>
    <row r="912" spans="1:7">
      <c r="A912" t="s">
        <v>1327</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1229</v>
      </c>
      <c r="B918">
        <v>882</v>
      </c>
      <c r="C918">
        <v>1072</v>
      </c>
      <c r="D918">
        <v>1034</v>
      </c>
      <c r="E918">
        <v>209</v>
      </c>
      <c r="G918">
        <v>3197</v>
      </c>
    </row>
    <row r="919" spans="1:7">
      <c r="A919" t="s">
        <v>1049</v>
      </c>
      <c r="B919">
        <v>1420</v>
      </c>
      <c r="C919">
        <v>990</v>
      </c>
      <c r="D919">
        <v>549</v>
      </c>
      <c r="G919">
        <v>2959</v>
      </c>
    </row>
    <row r="920" spans="1:7">
      <c r="A920" t="s">
        <v>1289</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1331</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1329</v>
      </c>
      <c r="F928">
        <v>451</v>
      </c>
      <c r="G928">
        <v>451</v>
      </c>
    </row>
    <row r="929" spans="1:7">
      <c r="A929" t="s">
        <v>1334</v>
      </c>
      <c r="B929">
        <v>3266</v>
      </c>
      <c r="C929">
        <v>3910</v>
      </c>
      <c r="D929">
        <v>346</v>
      </c>
      <c r="G929">
        <v>7522</v>
      </c>
    </row>
    <row r="930" spans="1:7">
      <c r="A930" t="s">
        <v>1340</v>
      </c>
      <c r="C930">
        <v>372</v>
      </c>
      <c r="D930">
        <v>656</v>
      </c>
      <c r="G930">
        <v>1028</v>
      </c>
    </row>
    <row r="931" spans="1:7">
      <c r="A931" t="s">
        <v>1337</v>
      </c>
      <c r="D931">
        <v>2985</v>
      </c>
      <c r="E931">
        <v>2373</v>
      </c>
      <c r="G931">
        <v>5358</v>
      </c>
    </row>
    <row r="932" spans="1:7">
      <c r="A932" t="s">
        <v>1168</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1222</v>
      </c>
    </row>
    <row r="940" spans="1:7">
      <c r="A940" t="s">
        <v>1327</v>
      </c>
      <c r="B940">
        <v>560</v>
      </c>
      <c r="G940">
        <v>560</v>
      </c>
    </row>
    <row r="941" spans="1:7">
      <c r="A941" t="s">
        <v>844</v>
      </c>
    </row>
    <row r="942" spans="1:7">
      <c r="A942" t="s">
        <v>995</v>
      </c>
      <c r="B942">
        <v>138</v>
      </c>
      <c r="G942">
        <v>138</v>
      </c>
    </row>
    <row r="943" spans="1:7">
      <c r="A943" t="s">
        <v>842</v>
      </c>
    </row>
    <row r="944" spans="1:7">
      <c r="A944" t="s">
        <v>1229</v>
      </c>
      <c r="B944">
        <v>96</v>
      </c>
      <c r="G944">
        <v>96</v>
      </c>
    </row>
    <row r="945" spans="1:7">
      <c r="A945" t="s">
        <v>1049</v>
      </c>
      <c r="B945">
        <v>632</v>
      </c>
      <c r="G945">
        <v>632</v>
      </c>
    </row>
    <row r="946" spans="1:7">
      <c r="A946" t="s">
        <v>1289</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1168</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1348</v>
      </c>
      <c r="D956">
        <v>1264</v>
      </c>
      <c r="E956">
        <v>1281</v>
      </c>
      <c r="G956">
        <v>2545</v>
      </c>
    </row>
    <row r="957" spans="1:7">
      <c r="A957" t="s">
        <v>1420</v>
      </c>
    </row>
    <row r="958" spans="1:7">
      <c r="A958" t="s">
        <v>1172</v>
      </c>
      <c r="D958">
        <v>3678</v>
      </c>
      <c r="E958">
        <v>3382</v>
      </c>
      <c r="G958">
        <v>7060</v>
      </c>
    </row>
    <row r="959" spans="1:7">
      <c r="A959" t="s">
        <v>1421</v>
      </c>
      <c r="F959">
        <v>1505</v>
      </c>
      <c r="G959">
        <v>1505</v>
      </c>
    </row>
    <row r="960" spans="1:7">
      <c r="A960" t="s">
        <v>1349</v>
      </c>
      <c r="E960">
        <v>424</v>
      </c>
      <c r="G960">
        <v>424</v>
      </c>
    </row>
    <row r="961" spans="1:7">
      <c r="A961" t="s">
        <v>1174</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1327</v>
      </c>
      <c r="C970">
        <v>17</v>
      </c>
      <c r="G970">
        <v>17</v>
      </c>
    </row>
    <row r="971" spans="1:7">
      <c r="A971" t="s">
        <v>995</v>
      </c>
    </row>
    <row r="972" spans="1:7">
      <c r="A972" t="s">
        <v>1289</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1348</v>
      </c>
      <c r="B979">
        <v>1662</v>
      </c>
      <c r="C979">
        <v>2684</v>
      </c>
      <c r="F979">
        <v>51</v>
      </c>
      <c r="G979">
        <v>4397</v>
      </c>
    </row>
    <row r="980" spans="1:7">
      <c r="A980" t="s">
        <v>1170</v>
      </c>
      <c r="B980">
        <v>5466</v>
      </c>
      <c r="E980">
        <v>2252</v>
      </c>
      <c r="G980">
        <v>7718</v>
      </c>
    </row>
    <row r="981" spans="1:7">
      <c r="A981" t="s">
        <v>1421</v>
      </c>
      <c r="B981">
        <v>907</v>
      </c>
      <c r="G981">
        <v>907</v>
      </c>
    </row>
    <row r="982" spans="1:7">
      <c r="A982" t="s">
        <v>1349</v>
      </c>
      <c r="E982">
        <v>313</v>
      </c>
      <c r="F982">
        <v>3007</v>
      </c>
      <c r="G982">
        <v>3320</v>
      </c>
    </row>
    <row r="983" spans="1:7">
      <c r="A983" t="s">
        <v>1174</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1226</v>
      </c>
      <c r="C993">
        <v>136</v>
      </c>
      <c r="D993">
        <v>170</v>
      </c>
      <c r="F993">
        <v>15</v>
      </c>
      <c r="G993">
        <v>321</v>
      </c>
    </row>
    <row r="994" spans="1:7">
      <c r="A994" t="s">
        <v>1177</v>
      </c>
      <c r="E994">
        <v>1420</v>
      </c>
      <c r="F994">
        <v>3043</v>
      </c>
      <c r="G994">
        <v>4463</v>
      </c>
    </row>
    <row r="995" spans="1:7">
      <c r="A995" t="s">
        <v>1180</v>
      </c>
      <c r="E995">
        <v>2376</v>
      </c>
      <c r="F995">
        <v>1217</v>
      </c>
      <c r="G995">
        <v>3593</v>
      </c>
    </row>
    <row r="996" spans="1:7">
      <c r="A996" t="s">
        <v>1264</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1222</v>
      </c>
    </row>
    <row r="1008" spans="1:7">
      <c r="A1008" t="s">
        <v>859</v>
      </c>
    </row>
    <row r="1009" spans="1:7">
      <c r="A1009" t="s">
        <v>842</v>
      </c>
    </row>
    <row r="1010" spans="1:7">
      <c r="A1010" t="s">
        <v>1229</v>
      </c>
    </row>
    <row r="1011" spans="1:7">
      <c r="A1011" t="s">
        <v>747</v>
      </c>
      <c r="D1011">
        <v>426</v>
      </c>
      <c r="G1011">
        <v>426</v>
      </c>
    </row>
    <row r="1012" spans="1:7">
      <c r="A1012" t="s">
        <v>857</v>
      </c>
    </row>
    <row r="1013" spans="1:7">
      <c r="A1013" t="s">
        <v>1334</v>
      </c>
    </row>
    <row r="1014" spans="1:7">
      <c r="A1014" t="s">
        <v>1340</v>
      </c>
      <c r="C1014">
        <v>1175</v>
      </c>
      <c r="G1014">
        <v>1175</v>
      </c>
    </row>
    <row r="1015" spans="1:7">
      <c r="A1015" t="s">
        <v>1337</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1177</v>
      </c>
      <c r="C1024">
        <v>3411</v>
      </c>
      <c r="G1024">
        <v>3411</v>
      </c>
    </row>
    <row r="1025" spans="1:7">
      <c r="A1025" t="s">
        <v>1303</v>
      </c>
      <c r="B1025">
        <v>82</v>
      </c>
      <c r="G1025">
        <v>82</v>
      </c>
    </row>
    <row r="1026" spans="1:7">
      <c r="A1026" t="s">
        <v>1180</v>
      </c>
      <c r="C1026">
        <v>3311</v>
      </c>
      <c r="G1026">
        <v>3311</v>
      </c>
    </row>
    <row r="1027" spans="1:7">
      <c r="A1027" t="s">
        <v>1149</v>
      </c>
    </row>
    <row r="1028" spans="1:7">
      <c r="A1028" t="s">
        <v>1264</v>
      </c>
      <c r="C1028">
        <v>2568</v>
      </c>
      <c r="G1028">
        <v>2568</v>
      </c>
    </row>
    <row r="1029" spans="1:7">
      <c r="A1029" t="s">
        <v>1032</v>
      </c>
      <c r="B1029">
        <v>286</v>
      </c>
      <c r="C1029">
        <v>357</v>
      </c>
      <c r="D1029">
        <v>331</v>
      </c>
      <c r="G1029">
        <v>974</v>
      </c>
    </row>
    <row r="1030" spans="1:7">
      <c r="A1030" t="s">
        <v>1261</v>
      </c>
      <c r="B1030">
        <v>1655</v>
      </c>
      <c r="C1030">
        <v>2537</v>
      </c>
      <c r="G1030">
        <v>4192</v>
      </c>
    </row>
    <row r="1031" spans="1:7">
      <c r="A1031" t="s">
        <v>1162</v>
      </c>
      <c r="C1031">
        <v>2382</v>
      </c>
      <c r="G1031">
        <v>2382</v>
      </c>
    </row>
    <row r="1032" spans="1:7">
      <c r="A1032" t="s">
        <v>1008</v>
      </c>
      <c r="C1032">
        <v>1100</v>
      </c>
      <c r="D1032">
        <v>855</v>
      </c>
      <c r="G1032">
        <v>1955</v>
      </c>
    </row>
    <row r="1033" spans="1:7">
      <c r="A1033" t="s">
        <v>1425</v>
      </c>
      <c r="C1033">
        <v>486</v>
      </c>
      <c r="G1033">
        <v>486</v>
      </c>
    </row>
    <row r="1034" spans="1:7">
      <c r="A1034" t="s">
        <v>1183</v>
      </c>
      <c r="C1034">
        <v>3634</v>
      </c>
      <c r="G1034">
        <v>3634</v>
      </c>
    </row>
    <row r="1035" spans="1:7">
      <c r="A1035" t="s">
        <v>1426</v>
      </c>
      <c r="D1035">
        <v>955</v>
      </c>
      <c r="G1035">
        <v>955</v>
      </c>
    </row>
    <row r="1036" spans="1:7">
      <c r="A1036" t="s">
        <v>1427</v>
      </c>
    </row>
    <row r="1037" spans="1:7">
      <c r="A1037" t="s">
        <v>1155</v>
      </c>
    </row>
    <row r="1038" spans="1:7">
      <c r="A1038" t="s">
        <v>1343</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1331</v>
      </c>
      <c r="B1052">
        <v>602</v>
      </c>
      <c r="C1052">
        <v>1069</v>
      </c>
      <c r="D1052">
        <v>1129</v>
      </c>
      <c r="E1052">
        <v>1041</v>
      </c>
      <c r="F1052">
        <v>1824</v>
      </c>
      <c r="G1052">
        <v>5665</v>
      </c>
    </row>
    <row r="1053" spans="1:7">
      <c r="A1053" t="s">
        <v>1340</v>
      </c>
      <c r="B1053">
        <v>1515</v>
      </c>
      <c r="G1053">
        <v>1515</v>
      </c>
    </row>
    <row r="1054" spans="1:7">
      <c r="A1054" t="s">
        <v>1170</v>
      </c>
      <c r="E1054">
        <v>64</v>
      </c>
      <c r="G1054">
        <v>64</v>
      </c>
    </row>
    <row r="1055" spans="1:7">
      <c r="A1055" t="s">
        <v>1172</v>
      </c>
    </row>
    <row r="1056" spans="1:7">
      <c r="A1056" t="s">
        <v>1002</v>
      </c>
      <c r="B1056">
        <v>1610</v>
      </c>
      <c r="G1056">
        <v>1610</v>
      </c>
    </row>
    <row r="1057" spans="1:7">
      <c r="A1057" t="s">
        <v>999</v>
      </c>
    </row>
    <row r="1058" spans="1:7">
      <c r="A1058" t="s">
        <v>1177</v>
      </c>
      <c r="E1058">
        <v>52</v>
      </c>
      <c r="G1058">
        <v>52</v>
      </c>
    </row>
    <row r="1059" spans="1:7">
      <c r="A1059" t="s">
        <v>1264</v>
      </c>
      <c r="E1059">
        <v>489</v>
      </c>
      <c r="F1059">
        <v>2020</v>
      </c>
      <c r="G1059">
        <v>2509</v>
      </c>
    </row>
    <row r="1060" spans="1:7">
      <c r="A1060" t="s">
        <v>1261</v>
      </c>
      <c r="B1060">
        <v>2113</v>
      </c>
      <c r="D1060">
        <v>1677</v>
      </c>
      <c r="E1060">
        <v>1316</v>
      </c>
      <c r="G1060">
        <v>5106</v>
      </c>
    </row>
    <row r="1061" spans="1:7">
      <c r="A1061" t="s">
        <v>1162</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1183</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1216</v>
      </c>
      <c r="B1067">
        <v>1829</v>
      </c>
      <c r="C1067">
        <v>2302</v>
      </c>
      <c r="D1067">
        <v>694</v>
      </c>
      <c r="G1067">
        <v>4825</v>
      </c>
    </row>
    <row r="1068" spans="1:7">
      <c r="A1068" t="s">
        <v>1165</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1345</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1331</v>
      </c>
      <c r="B1081">
        <v>1283</v>
      </c>
      <c r="C1081">
        <v>442</v>
      </c>
      <c r="F1081">
        <v>706</v>
      </c>
      <c r="G1081">
        <v>2431</v>
      </c>
    </row>
    <row r="1082" spans="1:7">
      <c r="A1082" t="s">
        <v>1337</v>
      </c>
      <c r="C1082">
        <v>2203</v>
      </c>
      <c r="G1082">
        <v>2203</v>
      </c>
    </row>
    <row r="1083" spans="1:7">
      <c r="A1083" t="s">
        <v>1174</v>
      </c>
      <c r="E1083">
        <v>242</v>
      </c>
      <c r="G1083">
        <v>242</v>
      </c>
    </row>
    <row r="1084" spans="1:7">
      <c r="A1084" t="s">
        <v>1002</v>
      </c>
    </row>
    <row r="1085" spans="1:7">
      <c r="A1085" t="s">
        <v>1264</v>
      </c>
      <c r="B1085">
        <v>428</v>
      </c>
      <c r="G1085">
        <v>428</v>
      </c>
    </row>
    <row r="1086" spans="1:7">
      <c r="A1086" t="s">
        <v>1426</v>
      </c>
    </row>
    <row r="1087" spans="1:7">
      <c r="A1087" t="s">
        <v>1428</v>
      </c>
      <c r="C1087">
        <v>265</v>
      </c>
      <c r="D1087">
        <v>542</v>
      </c>
      <c r="E1087">
        <v>739</v>
      </c>
      <c r="G1087">
        <v>1546</v>
      </c>
    </row>
    <row r="1088" spans="1:7">
      <c r="A1088" t="s">
        <v>1216</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1195</v>
      </c>
      <c r="B1093">
        <v>2855</v>
      </c>
      <c r="C1093">
        <v>3343</v>
      </c>
      <c r="D1093">
        <v>931</v>
      </c>
      <c r="G1093">
        <v>7129</v>
      </c>
    </row>
    <row r="1094" spans="1:7">
      <c r="A1094" t="s">
        <v>1198</v>
      </c>
      <c r="C1094">
        <v>1743</v>
      </c>
      <c r="D1094">
        <v>522</v>
      </c>
      <c r="E1094">
        <v>1194</v>
      </c>
      <c r="F1094">
        <v>2811</v>
      </c>
      <c r="G1094">
        <v>6270</v>
      </c>
    </row>
    <row r="1095" spans="1:7">
      <c r="A1095" t="s">
        <v>1431</v>
      </c>
    </row>
    <row r="1096" spans="1:7">
      <c r="A1096" t="s">
        <v>1258</v>
      </c>
      <c r="C1096">
        <v>1640</v>
      </c>
      <c r="D1096">
        <v>1177</v>
      </c>
      <c r="G1096">
        <v>2817</v>
      </c>
    </row>
    <row r="1097" spans="1:7">
      <c r="A1097" t="s">
        <v>1186</v>
      </c>
      <c r="C1097">
        <v>1980</v>
      </c>
      <c r="D1097">
        <v>1251</v>
      </c>
      <c r="E1097">
        <v>3172</v>
      </c>
      <c r="G1097">
        <v>6403</v>
      </c>
    </row>
    <row r="1098" spans="1:7">
      <c r="A1098" t="s">
        <v>1192</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1331</v>
      </c>
      <c r="B1109">
        <v>735</v>
      </c>
      <c r="G1109">
        <v>735</v>
      </c>
    </row>
    <row r="1110" spans="1:7">
      <c r="A1110" t="s">
        <v>1334</v>
      </c>
    </row>
    <row r="1111" spans="1:7">
      <c r="A1111" t="s">
        <v>1172</v>
      </c>
    </row>
    <row r="1112" spans="1:7">
      <c r="A1112" t="s">
        <v>1349</v>
      </c>
      <c r="E1112">
        <v>396</v>
      </c>
      <c r="G1112">
        <v>396</v>
      </c>
    </row>
    <row r="1113" spans="1:7">
      <c r="A1113" t="s">
        <v>1174</v>
      </c>
    </row>
    <row r="1114" spans="1:7">
      <c r="A1114" t="s">
        <v>1002</v>
      </c>
    </row>
    <row r="1115" spans="1:7">
      <c r="A1115" t="s">
        <v>1180</v>
      </c>
      <c r="B1115">
        <v>87</v>
      </c>
      <c r="G1115">
        <v>87</v>
      </c>
    </row>
    <row r="1116" spans="1:7">
      <c r="A1116" t="s">
        <v>1428</v>
      </c>
      <c r="B1116">
        <v>671</v>
      </c>
      <c r="C1116">
        <v>1204</v>
      </c>
      <c r="D1116">
        <v>1210</v>
      </c>
      <c r="E1116">
        <v>292</v>
      </c>
      <c r="G1116">
        <v>3377</v>
      </c>
    </row>
    <row r="1117" spans="1:7">
      <c r="A1117" t="s">
        <v>1216</v>
      </c>
      <c r="D1117">
        <v>320</v>
      </c>
      <c r="E1117">
        <v>652</v>
      </c>
      <c r="F1117">
        <v>780</v>
      </c>
      <c r="G1117">
        <v>1752</v>
      </c>
    </row>
    <row r="1118" spans="1:7">
      <c r="A1118" t="s">
        <v>931</v>
      </c>
      <c r="D1118">
        <v>163</v>
      </c>
      <c r="G1118">
        <v>163</v>
      </c>
    </row>
    <row r="1119" spans="1:7">
      <c r="A1119" t="s">
        <v>1345</v>
      </c>
      <c r="D1119">
        <v>372</v>
      </c>
      <c r="F1119">
        <v>582</v>
      </c>
      <c r="G1119">
        <v>954</v>
      </c>
    </row>
    <row r="1120" spans="1:7">
      <c r="A1120" t="s">
        <v>1429</v>
      </c>
      <c r="B1120">
        <v>752</v>
      </c>
      <c r="C1120">
        <v>1249</v>
      </c>
      <c r="D1120">
        <v>235</v>
      </c>
      <c r="E1120">
        <v>563</v>
      </c>
      <c r="F1120">
        <v>483</v>
      </c>
      <c r="G1120">
        <v>3282</v>
      </c>
    </row>
    <row r="1121" spans="1:7">
      <c r="A1121" t="s">
        <v>1198</v>
      </c>
      <c r="D1121">
        <v>1049</v>
      </c>
      <c r="G1121">
        <v>1049</v>
      </c>
    </row>
    <row r="1122" spans="1:7">
      <c r="A1122" t="s">
        <v>1186</v>
      </c>
      <c r="B1122">
        <v>29</v>
      </c>
      <c r="G1122">
        <v>29</v>
      </c>
    </row>
    <row r="1123" spans="1:7">
      <c r="A1123" t="s">
        <v>1192</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1238</v>
      </c>
      <c r="C1129">
        <v>890</v>
      </c>
      <c r="D1129">
        <v>1810</v>
      </c>
      <c r="E1129">
        <v>967</v>
      </c>
      <c r="G1129">
        <v>3667</v>
      </c>
    </row>
    <row r="1130" spans="1:7">
      <c r="A1130" t="s">
        <v>786</v>
      </c>
      <c r="B1130">
        <v>1511</v>
      </c>
      <c r="C1130">
        <v>1887</v>
      </c>
      <c r="D1130">
        <v>916</v>
      </c>
      <c r="E1130">
        <v>1704</v>
      </c>
      <c r="F1130">
        <v>974</v>
      </c>
      <c r="G1130">
        <v>6992</v>
      </c>
    </row>
    <row r="1131" spans="1:7">
      <c r="A1131" t="s">
        <v>1189</v>
      </c>
      <c r="C1131">
        <v>1617</v>
      </c>
      <c r="D1131">
        <v>1083</v>
      </c>
      <c r="E1131">
        <v>1905</v>
      </c>
      <c r="F1131">
        <v>2064</v>
      </c>
      <c r="G1131">
        <v>6669</v>
      </c>
    </row>
    <row r="1132" spans="1:7">
      <c r="A1132" t="s">
        <v>1207</v>
      </c>
      <c r="D1132">
        <v>95</v>
      </c>
      <c r="E1132">
        <v>881</v>
      </c>
      <c r="G1132">
        <v>976</v>
      </c>
    </row>
    <row r="1133" spans="1:7">
      <c r="A1133" t="s">
        <v>1201</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1216</v>
      </c>
      <c r="B1144">
        <v>870</v>
      </c>
      <c r="G1144">
        <v>870</v>
      </c>
    </row>
    <row r="1145" spans="1:7">
      <c r="A1145" t="s">
        <v>1345</v>
      </c>
      <c r="B1145">
        <v>551</v>
      </c>
      <c r="G1145">
        <v>551</v>
      </c>
    </row>
    <row r="1146" spans="1:7">
      <c r="A1146" t="s">
        <v>1429</v>
      </c>
    </row>
    <row r="1147" spans="1:7">
      <c r="A1147" t="s">
        <v>776</v>
      </c>
      <c r="B1147">
        <v>154</v>
      </c>
      <c r="G1147">
        <v>154</v>
      </c>
    </row>
    <row r="1148" spans="1:7">
      <c r="A1148" t="s">
        <v>946</v>
      </c>
      <c r="B1148">
        <v>342</v>
      </c>
      <c r="G1148">
        <v>342</v>
      </c>
    </row>
    <row r="1149" spans="1:7">
      <c r="A1149" t="s">
        <v>1189</v>
      </c>
    </row>
    <row r="1150" spans="1:7">
      <c r="A1150" t="s">
        <v>1207</v>
      </c>
      <c r="B1150">
        <v>3523</v>
      </c>
      <c r="C1150">
        <v>2384</v>
      </c>
      <c r="G1150">
        <v>5907</v>
      </c>
    </row>
    <row r="1151" spans="1:7">
      <c r="A1151" t="s">
        <v>1201</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1168</v>
      </c>
    </row>
    <row r="1162" spans="1:7">
      <c r="A1162" t="s">
        <v>1348</v>
      </c>
      <c r="B1162">
        <v>0</v>
      </c>
      <c r="G1162">
        <v>0</v>
      </c>
    </row>
    <row r="1163" spans="1:7">
      <c r="A1163" t="s">
        <v>1162</v>
      </c>
      <c r="C1163">
        <v>0</v>
      </c>
      <c r="G1163">
        <v>0</v>
      </c>
    </row>
    <row r="1164" spans="1:7">
      <c r="A1164" t="s">
        <v>1165</v>
      </c>
      <c r="B1164">
        <v>0</v>
      </c>
      <c r="G1164">
        <v>0</v>
      </c>
    </row>
    <row r="1165" spans="1:7">
      <c r="A1165" t="s">
        <v>1011</v>
      </c>
    </row>
    <row r="1166" spans="1:7">
      <c r="A1166" t="s">
        <v>1345</v>
      </c>
      <c r="B1166">
        <v>738</v>
      </c>
      <c r="C1166">
        <v>466</v>
      </c>
      <c r="G1166">
        <v>1204</v>
      </c>
    </row>
    <row r="1167" spans="1:7">
      <c r="A1167" t="s">
        <v>1198</v>
      </c>
      <c r="B1167">
        <v>0</v>
      </c>
      <c r="G1167">
        <v>0</v>
      </c>
    </row>
    <row r="1168" spans="1:7">
      <c r="A1168" t="s">
        <v>776</v>
      </c>
      <c r="D1168">
        <v>173</v>
      </c>
      <c r="G1168">
        <v>173</v>
      </c>
    </row>
    <row r="1169" spans="1:7">
      <c r="A1169" t="s">
        <v>1201</v>
      </c>
      <c r="B1169">
        <v>1297</v>
      </c>
      <c r="G1169">
        <v>1297</v>
      </c>
    </row>
    <row r="1170" spans="1:7">
      <c r="A1170" t="s">
        <v>1044</v>
      </c>
      <c r="B1170">
        <v>100</v>
      </c>
      <c r="G1170">
        <v>100</v>
      </c>
    </row>
    <row r="1171" spans="1:7">
      <c r="A1171" t="s">
        <v>1204</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1337</v>
      </c>
      <c r="C1182">
        <v>0</v>
      </c>
      <c r="G1182">
        <v>0</v>
      </c>
    </row>
    <row r="1183" spans="1:7">
      <c r="A1183" t="s">
        <v>1183</v>
      </c>
    </row>
    <row r="1184" spans="1:7">
      <c r="A1184" t="s">
        <v>1345</v>
      </c>
      <c r="B1184">
        <v>3728</v>
      </c>
      <c r="C1184">
        <v>1789</v>
      </c>
      <c r="G1184">
        <v>5517</v>
      </c>
    </row>
    <row r="1185" spans="1:7">
      <c r="A1185" t="s">
        <v>1195</v>
      </c>
      <c r="D1185">
        <v>0</v>
      </c>
      <c r="G1185">
        <v>0</v>
      </c>
    </row>
    <row r="1186" spans="1:7">
      <c r="A1186" t="s">
        <v>1192</v>
      </c>
    </row>
    <row r="1187" spans="1:7">
      <c r="A1187" t="s">
        <v>1189</v>
      </c>
      <c r="D1187">
        <v>0</v>
      </c>
      <c r="F1187">
        <v>104</v>
      </c>
      <c r="G1187">
        <v>104</v>
      </c>
    </row>
    <row r="1188" spans="1:7">
      <c r="A1188" t="s">
        <v>1204</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1210</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1213</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1222</v>
      </c>
    </row>
    <row r="1209" spans="1:7">
      <c r="A1209" t="s">
        <v>866</v>
      </c>
    </row>
    <row r="1210" spans="1:7">
      <c r="A1210" t="s">
        <v>1192</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1213</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1256</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1340</v>
      </c>
      <c r="C1239">
        <v>2209</v>
      </c>
      <c r="G1239">
        <v>2209</v>
      </c>
    </row>
    <row r="1240" spans="1:7">
      <c r="A1240" t="s">
        <v>1189</v>
      </c>
    </row>
    <row r="1241" spans="1:7">
      <c r="A1241" t="s">
        <v>1035</v>
      </c>
    </row>
    <row r="1242" spans="1:7">
      <c r="A1242" t="s">
        <v>983</v>
      </c>
      <c r="C1242">
        <v>0</v>
      </c>
      <c r="G1242">
        <v>0</v>
      </c>
    </row>
    <row r="1243" spans="1:7">
      <c r="A1243" t="s">
        <v>1213</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1284</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1231</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1207</v>
      </c>
    </row>
    <row r="1266" spans="1:7">
      <c r="A1266" t="s">
        <v>1201</v>
      </c>
    </row>
    <row r="1267" spans="1:7">
      <c r="A1267" t="s">
        <v>1204</v>
      </c>
    </row>
    <row r="1268" spans="1:7">
      <c r="A1268" t="s">
        <v>854</v>
      </c>
      <c r="D1268">
        <v>149</v>
      </c>
      <c r="G1268">
        <v>149</v>
      </c>
    </row>
    <row r="1269" spans="1:7">
      <c r="A1269" t="s">
        <v>1035</v>
      </c>
    </row>
    <row r="1270" spans="1:7">
      <c r="A1270" t="s">
        <v>1210</v>
      </c>
    </row>
    <row r="1271" spans="1:7">
      <c r="A1271" t="s">
        <v>980</v>
      </c>
    </row>
    <row r="1272" spans="1:7">
      <c r="A1272" t="s">
        <v>1213</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1284</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1231</v>
      </c>
      <c r="B1287">
        <v>1530</v>
      </c>
      <c r="C1287">
        <v>388</v>
      </c>
      <c r="E1287">
        <v>470</v>
      </c>
      <c r="G1287">
        <v>2388</v>
      </c>
    </row>
    <row r="1288" spans="1:7">
      <c r="A1288" t="s">
        <v>992</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1192</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1251</v>
      </c>
      <c r="C1308">
        <v>363</v>
      </c>
      <c r="D1308">
        <v>933</v>
      </c>
      <c r="E1308">
        <v>363</v>
      </c>
      <c r="G1308">
        <v>1659</v>
      </c>
    </row>
    <row r="1309" spans="1:7">
      <c r="A1309" t="s">
        <v>779</v>
      </c>
      <c r="C1309">
        <v>1646</v>
      </c>
      <c r="F1309">
        <v>6</v>
      </c>
      <c r="G1309">
        <v>1652</v>
      </c>
    </row>
    <row r="1310" spans="1:7">
      <c r="A1310" t="s">
        <v>1282</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1251</v>
      </c>
      <c r="E1322">
        <v>30</v>
      </c>
      <c r="G1322">
        <v>30</v>
      </c>
    </row>
    <row r="1323" spans="1:7">
      <c r="A1323" t="s">
        <v>1282</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1267</v>
      </c>
      <c r="B1341">
        <v>1564</v>
      </c>
      <c r="C1341">
        <v>1532</v>
      </c>
      <c r="D1341">
        <v>1447</v>
      </c>
      <c r="E1341">
        <v>864</v>
      </c>
      <c r="G1341">
        <v>5407</v>
      </c>
    </row>
    <row r="1342" spans="1:7">
      <c r="A1342" t="s">
        <v>1436</v>
      </c>
      <c r="C1342">
        <v>199</v>
      </c>
      <c r="D1342">
        <v>361</v>
      </c>
      <c r="E1342">
        <v>652</v>
      </c>
      <c r="F1342">
        <v>379</v>
      </c>
      <c r="G1342">
        <v>1591</v>
      </c>
    </row>
    <row r="1343" spans="1:7">
      <c r="A1343" t="s">
        <v>1270</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1284</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1267</v>
      </c>
    </row>
    <row r="1358" spans="1:7">
      <c r="A1358" t="s">
        <v>1436</v>
      </c>
      <c r="B1358">
        <v>534</v>
      </c>
      <c r="D1358">
        <v>223</v>
      </c>
      <c r="G1358">
        <v>757</v>
      </c>
    </row>
    <row r="1359" spans="1:7">
      <c r="A1359" t="s">
        <v>1270</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1238</v>
      </c>
      <c r="C1367">
        <v>179</v>
      </c>
      <c r="G1367">
        <v>179</v>
      </c>
    </row>
    <row r="1368" spans="1:7">
      <c r="A1368" t="s">
        <v>863</v>
      </c>
    </row>
    <row r="1369" spans="1:7">
      <c r="A1369" t="s">
        <v>893</v>
      </c>
    </row>
    <row r="1370" spans="1:7">
      <c r="A1370" t="s">
        <v>766</v>
      </c>
      <c r="B1370">
        <v>1391</v>
      </c>
      <c r="G1370">
        <v>1391</v>
      </c>
    </row>
    <row r="1371" spans="1:7">
      <c r="A1371" t="s">
        <v>1270</v>
      </c>
      <c r="B1371">
        <v>1016</v>
      </c>
      <c r="G1371">
        <v>1016</v>
      </c>
    </row>
    <row r="1372" spans="1:7">
      <c r="A1372" t="s">
        <v>1439</v>
      </c>
      <c r="B1372">
        <v>1287</v>
      </c>
      <c r="C1372">
        <v>575</v>
      </c>
      <c r="D1372">
        <v>857</v>
      </c>
      <c r="E1372">
        <v>668</v>
      </c>
      <c r="F1372">
        <v>1392</v>
      </c>
      <c r="G1372">
        <v>4779</v>
      </c>
    </row>
    <row r="1373" spans="1:7">
      <c r="A1373" t="s">
        <v>1276</v>
      </c>
      <c r="B1373">
        <v>611</v>
      </c>
      <c r="C1373">
        <v>1612</v>
      </c>
      <c r="G1373">
        <v>2223</v>
      </c>
    </row>
    <row r="1374" spans="1:7">
      <c r="A1374" t="s">
        <v>1241</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1276</v>
      </c>
      <c r="B1382">
        <v>1561</v>
      </c>
      <c r="G1382">
        <v>1561</v>
      </c>
    </row>
    <row r="1383" spans="1:7">
      <c r="A1383" t="s">
        <v>1241</v>
      </c>
      <c r="B1383">
        <v>570</v>
      </c>
      <c r="G1383">
        <v>570</v>
      </c>
    </row>
    <row r="1384" spans="1:7">
      <c r="A1384" t="s">
        <v>1244</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1273</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1238</v>
      </c>
      <c r="B1394">
        <v>326</v>
      </c>
      <c r="G1394">
        <v>326</v>
      </c>
    </row>
    <row r="1395" spans="1:7">
      <c r="A1395" t="s">
        <v>1438</v>
      </c>
      <c r="B1395">
        <v>314</v>
      </c>
      <c r="C1395">
        <v>240</v>
      </c>
      <c r="G1395">
        <v>554</v>
      </c>
    </row>
    <row r="1396" spans="1:7">
      <c r="A1396" t="s">
        <v>1439</v>
      </c>
      <c r="F1396">
        <v>308</v>
      </c>
      <c r="G1396">
        <v>308</v>
      </c>
    </row>
    <row r="1397" spans="1:7">
      <c r="A1397" t="s">
        <v>1276</v>
      </c>
    </row>
    <row r="1398" spans="1:7">
      <c r="A1398" t="s">
        <v>769</v>
      </c>
      <c r="E1398">
        <v>646</v>
      </c>
      <c r="F1398">
        <v>212</v>
      </c>
      <c r="G1398">
        <v>858</v>
      </c>
    </row>
    <row r="1399" spans="1:7">
      <c r="A1399" t="s">
        <v>1241</v>
      </c>
      <c r="B1399">
        <v>307</v>
      </c>
      <c r="C1399">
        <v>872</v>
      </c>
      <c r="D1399">
        <v>312</v>
      </c>
      <c r="E1399">
        <v>287</v>
      </c>
      <c r="G1399">
        <v>1778</v>
      </c>
    </row>
    <row r="1400" spans="1:7">
      <c r="A1400" t="s">
        <v>1244</v>
      </c>
      <c r="B1400">
        <v>1297</v>
      </c>
      <c r="C1400">
        <v>1300</v>
      </c>
      <c r="E1400">
        <v>1766</v>
      </c>
      <c r="F1400">
        <v>41</v>
      </c>
      <c r="G1400">
        <v>4404</v>
      </c>
    </row>
    <row r="1401" spans="1:7">
      <c r="A1401" t="s">
        <v>1440</v>
      </c>
      <c r="B1401">
        <v>534</v>
      </c>
      <c r="C1401">
        <v>466</v>
      </c>
      <c r="D1401">
        <v>483</v>
      </c>
      <c r="G1401">
        <v>1483</v>
      </c>
    </row>
    <row r="1402" spans="1:7">
      <c r="A1402" t="s">
        <v>1273</v>
      </c>
      <c r="B1402">
        <v>1581</v>
      </c>
      <c r="G1402">
        <v>1581</v>
      </c>
    </row>
    <row r="1403" spans="1:7">
      <c r="A1403" t="s">
        <v>835</v>
      </c>
      <c r="B1403">
        <v>1163</v>
      </c>
      <c r="G1403">
        <v>1163</v>
      </c>
    </row>
    <row r="1404" spans="1:7">
      <c r="A1404" t="s">
        <v>1279</v>
      </c>
      <c r="C1404">
        <v>560</v>
      </c>
      <c r="D1404">
        <v>367</v>
      </c>
      <c r="G1404">
        <v>927</v>
      </c>
    </row>
    <row r="1405" spans="1:7">
      <c r="A1405" t="s">
        <v>615</v>
      </c>
    </row>
    <row r="1406" spans="1:7">
      <c r="A1406" t="s">
        <v>1247</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1238</v>
      </c>
    </row>
    <row r="1419" spans="1:7">
      <c r="A1419" t="s">
        <v>769</v>
      </c>
      <c r="B1419">
        <v>225</v>
      </c>
      <c r="C1419">
        <v>135</v>
      </c>
      <c r="D1419">
        <v>494</v>
      </c>
      <c r="E1419">
        <v>333</v>
      </c>
      <c r="F1419">
        <v>377</v>
      </c>
      <c r="G1419">
        <v>1564</v>
      </c>
    </row>
    <row r="1420" spans="1:7">
      <c r="A1420" t="s">
        <v>1241</v>
      </c>
    </row>
    <row r="1421" spans="1:7">
      <c r="A1421" t="s">
        <v>1244</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row>
    <row r="1488" spans="1:7">
      <c r="A1488" t="s">
        <v>580</v>
      </c>
    </row>
    <row r="1489" spans="1:1">
      <c r="A1489" t="s">
        <v>574</v>
      </c>
    </row>
    <row r="1490" spans="1:1">
      <c r="A1490" t="s">
        <v>653</v>
      </c>
    </row>
    <row r="1491" spans="1:1">
      <c r="A1491" t="s">
        <v>471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8" activePane="bottomLeft" state="frozen"/>
      <selection pane="bottomLeft" activeCell="A2913" sqref="A29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3"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1236</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1236</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4"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1236</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1236</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1236</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1236</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1236</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1236</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1236</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5"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1236</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1222</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1327</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1327</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1230</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1327</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1230</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1327</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1230</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1327</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1327</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1230</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1327</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1230</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1327</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1230</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1327</v>
      </c>
      <c r="B1843" s="317" t="s">
        <v>1978</v>
      </c>
      <c r="C1843" s="239">
        <v>45953</v>
      </c>
      <c r="D1843" s="11">
        <v>844</v>
      </c>
      <c r="F1843" s="11" t="s">
        <v>2044</v>
      </c>
      <c r="G1843" t="s">
        <v>1986</v>
      </c>
    </row>
    <row r="1844" spans="1:7">
      <c r="A1844" s="257" t="s">
        <v>1327</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1327</v>
      </c>
      <c r="B1854" s="317" t="s">
        <v>1978</v>
      </c>
      <c r="C1854" s="23">
        <v>45954</v>
      </c>
      <c r="D1854" s="11">
        <v>142</v>
      </c>
      <c r="F1854" s="11" t="s">
        <v>2050</v>
      </c>
      <c r="G1854" t="s">
        <v>1986</v>
      </c>
    </row>
    <row r="1855" spans="1:7">
      <c r="A1855" s="38" t="s">
        <v>1327</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1327</v>
      </c>
      <c r="B1861" s="317" t="s">
        <v>1978</v>
      </c>
      <c r="C1861" s="23">
        <v>45957</v>
      </c>
      <c r="F1861" s="11" t="s">
        <v>1469</v>
      </c>
      <c r="G1861" t="s">
        <v>1986</v>
      </c>
    </row>
    <row r="1862" spans="1:7">
      <c r="A1862" s="38" t="s">
        <v>1327</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1230</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1327</v>
      </c>
      <c r="B1874" s="317" t="s">
        <v>1978</v>
      </c>
      <c r="C1874" s="23">
        <v>45958</v>
      </c>
      <c r="F1874" s="249" t="s">
        <v>1651</v>
      </c>
      <c r="G1874" t="s">
        <v>1986</v>
      </c>
    </row>
    <row r="1875" spans="1:7">
      <c r="A1875" s="38" t="s">
        <v>1327</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1230</v>
      </c>
      <c r="B1884" s="247" t="s">
        <v>54</v>
      </c>
      <c r="C1884" s="23">
        <v>45958</v>
      </c>
      <c r="D1884" s="89">
        <v>1224</v>
      </c>
      <c r="G1884" t="s">
        <v>1986</v>
      </c>
    </row>
    <row r="1885" spans="1:7">
      <c r="A1885" s="50" t="s">
        <v>1230</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1327</v>
      </c>
      <c r="B1887" s="317" t="s">
        <v>1978</v>
      </c>
      <c r="C1887" s="23">
        <v>45959</v>
      </c>
      <c r="F1887" s="11" t="s">
        <v>2068</v>
      </c>
      <c r="G1887" t="s">
        <v>1986</v>
      </c>
    </row>
    <row r="1888" spans="1:7">
      <c r="A1888" s="38" t="s">
        <v>1327</v>
      </c>
      <c r="B1888" s="178" t="s">
        <v>2069</v>
      </c>
      <c r="C1888" s="23">
        <v>45959</v>
      </c>
      <c r="D1888" s="89">
        <v>1147</v>
      </c>
      <c r="F1888" s="11" t="s">
        <v>2070</v>
      </c>
      <c r="G1888" t="s">
        <v>1986</v>
      </c>
    </row>
    <row r="1889" spans="1:7">
      <c r="A1889" s="38" t="s">
        <v>1327</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1230</v>
      </c>
      <c r="B1895" s="247" t="s">
        <v>54</v>
      </c>
      <c r="C1895" s="23">
        <v>45959</v>
      </c>
      <c r="D1895" s="11">
        <v>343</v>
      </c>
      <c r="G1895" t="s">
        <v>1986</v>
      </c>
    </row>
    <row r="1896" spans="1:7">
      <c r="A1896" s="82" t="s">
        <v>1229</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1327</v>
      </c>
      <c r="B1899" s="317" t="s">
        <v>1978</v>
      </c>
      <c r="C1899" s="23">
        <v>45960</v>
      </c>
      <c r="F1899" s="249" t="s">
        <v>2077</v>
      </c>
      <c r="G1899" t="s">
        <v>1986</v>
      </c>
    </row>
    <row r="1900" spans="1:7">
      <c r="A1900" s="38" t="s">
        <v>1327</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1289</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1230</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1327</v>
      </c>
      <c r="B1915" s="317" t="s">
        <v>1978</v>
      </c>
      <c r="C1915" s="23">
        <v>45961</v>
      </c>
      <c r="F1915" s="249" t="s">
        <v>1674</v>
      </c>
      <c r="G1915" t="s">
        <v>1986</v>
      </c>
    </row>
    <row r="1916" spans="1:7">
      <c r="A1916" s="835" t="s">
        <v>1327</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1327</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1289</v>
      </c>
      <c r="B1932" s="175" t="s">
        <v>1376</v>
      </c>
      <c r="C1932" s="239">
        <v>45964</v>
      </c>
      <c r="D1932" s="11">
        <v>259</v>
      </c>
      <c r="G1932" t="s">
        <v>2092</v>
      </c>
    </row>
    <row r="1933" spans="1:7">
      <c r="A1933" s="233" t="s">
        <v>859</v>
      </c>
      <c r="B1933" s="274" t="s">
        <v>2018</v>
      </c>
      <c r="C1933" s="23">
        <v>45964</v>
      </c>
      <c r="D1933" s="11">
        <v>463</v>
      </c>
      <c r="G1933" t="s">
        <v>2092</v>
      </c>
    </row>
    <row r="1934" spans="1:7">
      <c r="A1934" s="234" t="s">
        <v>1229</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1334</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1327</v>
      </c>
      <c r="B1941" s="621" t="s">
        <v>2069</v>
      </c>
      <c r="C1941" s="23">
        <v>45965</v>
      </c>
      <c r="F1941" s="615" t="s">
        <v>1755</v>
      </c>
      <c r="G1941" t="s">
        <v>2092</v>
      </c>
    </row>
    <row r="1942" spans="1:7">
      <c r="A1942" s="27" t="s">
        <v>1331</v>
      </c>
      <c r="B1942" s="27" t="s">
        <v>58</v>
      </c>
      <c r="C1942" s="239">
        <v>45965</v>
      </c>
      <c r="D1942" s="11">
        <v>363</v>
      </c>
      <c r="G1942" t="s">
        <v>2092</v>
      </c>
    </row>
    <row r="1943" spans="1:7">
      <c r="A1943" s="449" t="s">
        <v>1331</v>
      </c>
      <c r="B1943" s="449" t="s">
        <v>52</v>
      </c>
      <c r="C1943" s="23">
        <v>45965</v>
      </c>
      <c r="D1943" s="11">
        <v>778</v>
      </c>
      <c r="G1943" t="s">
        <v>2092</v>
      </c>
    </row>
    <row r="1944" spans="1:7">
      <c r="A1944" s="82" t="s">
        <v>1331</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1289</v>
      </c>
      <c r="B1947" s="235" t="s">
        <v>1450</v>
      </c>
      <c r="C1947" s="23">
        <v>45965</v>
      </c>
      <c r="D1947" s="11">
        <v>817</v>
      </c>
      <c r="G1947" t="s">
        <v>2092</v>
      </c>
    </row>
    <row r="1948" spans="1:7" ht="15.75">
      <c r="A1948" s="11" t="s">
        <v>1289</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1229</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1334</v>
      </c>
      <c r="B1954" s="103" t="s">
        <v>56</v>
      </c>
      <c r="C1954" s="23">
        <v>45965</v>
      </c>
      <c r="D1954" s="250">
        <v>3910</v>
      </c>
      <c r="E1954" s="11"/>
      <c r="F1954" s="88" t="s">
        <v>2102</v>
      </c>
      <c r="G1954" t="s">
        <v>2092</v>
      </c>
    </row>
    <row r="1955" spans="1:7">
      <c r="A1955" s="296" t="s">
        <v>1340</v>
      </c>
      <c r="B1955" s="50" t="s">
        <v>56</v>
      </c>
      <c r="C1955" s="23">
        <v>45965</v>
      </c>
      <c r="D1955" s="74">
        <v>372</v>
      </c>
      <c r="E1955" s="11"/>
      <c r="F1955" s="88"/>
      <c r="G1955" t="s">
        <v>2092</v>
      </c>
    </row>
    <row r="1956" spans="1:7">
      <c r="A1956" s="76" t="s">
        <v>1331</v>
      </c>
      <c r="B1956" s="76" t="s">
        <v>58</v>
      </c>
      <c r="C1956" s="239">
        <v>45966</v>
      </c>
      <c r="D1956" s="89">
        <v>1113</v>
      </c>
      <c r="E1956" s="182"/>
      <c r="F1956" s="103"/>
      <c r="G1956" t="s">
        <v>2092</v>
      </c>
    </row>
    <row r="1957" spans="1:7">
      <c r="A1957" s="244" t="s">
        <v>1331</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1289</v>
      </c>
      <c r="B1960" s="235" t="s">
        <v>1450</v>
      </c>
      <c r="C1960" s="23">
        <v>45966</v>
      </c>
      <c r="D1960" s="89">
        <v>1377</v>
      </c>
      <c r="G1960" t="s">
        <v>2092</v>
      </c>
    </row>
    <row r="1961" spans="1:7" ht="15.75">
      <c r="A1961" s="76" t="s">
        <v>1289</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1229</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1334</v>
      </c>
      <c r="B1968" s="233" t="s">
        <v>56</v>
      </c>
      <c r="C1968" s="23">
        <v>45966</v>
      </c>
      <c r="D1968" s="74">
        <v>346</v>
      </c>
      <c r="E1968" s="89"/>
      <c r="F1968" s="11" t="s">
        <v>1810</v>
      </c>
      <c r="G1968" t="s">
        <v>2092</v>
      </c>
    </row>
    <row r="1969" spans="1:7">
      <c r="A1969" s="296" t="s">
        <v>1340</v>
      </c>
      <c r="B1969" s="233" t="s">
        <v>56</v>
      </c>
      <c r="C1969" s="23">
        <v>45966</v>
      </c>
      <c r="D1969" s="74">
        <v>656</v>
      </c>
      <c r="E1969" s="89"/>
      <c r="G1969" t="s">
        <v>2092</v>
      </c>
    </row>
    <row r="1970" spans="1:7">
      <c r="A1970" s="296" t="s">
        <v>1337</v>
      </c>
      <c r="B1970" s="233" t="s">
        <v>56</v>
      </c>
      <c r="C1970" s="23">
        <v>45966</v>
      </c>
      <c r="D1970" s="250">
        <v>2985</v>
      </c>
      <c r="E1970" s="89"/>
      <c r="F1970" s="11" t="s">
        <v>2105</v>
      </c>
      <c r="G1970" t="s">
        <v>2092</v>
      </c>
    </row>
    <row r="1971" spans="1:7">
      <c r="A1971" s="82" t="s">
        <v>1331</v>
      </c>
      <c r="B1971" s="82" t="s">
        <v>58</v>
      </c>
      <c r="C1971" s="23">
        <v>45967</v>
      </c>
      <c r="D1971" s="74"/>
      <c r="E1971" s="11"/>
      <c r="F1971" s="76" t="s">
        <v>2106</v>
      </c>
      <c r="G1971" t="s">
        <v>2092</v>
      </c>
    </row>
    <row r="1972" spans="1:7">
      <c r="A1972" s="82" t="s">
        <v>1331</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1289</v>
      </c>
      <c r="B1974" s="235" t="s">
        <v>1450</v>
      </c>
      <c r="C1974" s="23">
        <v>45967</v>
      </c>
      <c r="D1974" s="11">
        <v>183</v>
      </c>
      <c r="G1974" t="s">
        <v>2092</v>
      </c>
    </row>
    <row r="1975" spans="1:7" ht="15.75">
      <c r="A1975" s="11" t="s">
        <v>1289</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1229</v>
      </c>
      <c r="B1978" s="11" t="s">
        <v>54</v>
      </c>
      <c r="C1978" s="23">
        <v>45967</v>
      </c>
      <c r="D1978" s="11">
        <v>209</v>
      </c>
      <c r="G1978" t="s">
        <v>2092</v>
      </c>
    </row>
    <row r="1979" spans="1:7">
      <c r="A1979" s="478" t="s">
        <v>857</v>
      </c>
      <c r="B1979" s="76" t="s">
        <v>2018</v>
      </c>
      <c r="C1979" s="23">
        <v>45967</v>
      </c>
      <c r="D1979" s="89">
        <v>1063</v>
      </c>
      <c r="G1979" t="s">
        <v>2092</v>
      </c>
    </row>
    <row r="1980" spans="1:7">
      <c r="A1980" s="552" t="s">
        <v>1337</v>
      </c>
      <c r="B1980" s="11" t="s">
        <v>56</v>
      </c>
      <c r="C1980" s="23">
        <v>45967</v>
      </c>
      <c r="D1980" s="89">
        <v>2373</v>
      </c>
      <c r="F1980" s="11" t="s">
        <v>2111</v>
      </c>
      <c r="G1980" t="s">
        <v>2092</v>
      </c>
    </row>
    <row r="1981" spans="1:7">
      <c r="A1981" s="235" t="s">
        <v>1331</v>
      </c>
      <c r="B1981" s="235" t="s">
        <v>58</v>
      </c>
      <c r="C1981" s="23">
        <v>45968</v>
      </c>
      <c r="D1981" s="11">
        <v>923</v>
      </c>
      <c r="G1981" t="s">
        <v>2092</v>
      </c>
    </row>
    <row r="1982" spans="1:7">
      <c r="A1982" s="76" t="s">
        <v>1331</v>
      </c>
      <c r="B1982" s="421" t="s">
        <v>2069</v>
      </c>
      <c r="C1982" s="23">
        <v>45968</v>
      </c>
      <c r="D1982" s="89">
        <v>3052</v>
      </c>
      <c r="G1982" t="s">
        <v>2092</v>
      </c>
    </row>
    <row r="1983" spans="1:7">
      <c r="A1983" s="76" t="s">
        <v>1329</v>
      </c>
      <c r="B1983" s="271" t="s">
        <v>62</v>
      </c>
      <c r="C1983" s="23">
        <v>45968</v>
      </c>
      <c r="D1983" s="11">
        <v>451</v>
      </c>
      <c r="G1983" t="s">
        <v>2092</v>
      </c>
    </row>
    <row r="1984" spans="1:7">
      <c r="A1984" s="234" t="s">
        <v>1289</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1236</v>
      </c>
      <c r="B1989" s="11" t="s">
        <v>54</v>
      </c>
      <c r="C1989" s="23">
        <v>45968</v>
      </c>
      <c r="D1989" s="11">
        <v>569</v>
      </c>
      <c r="G1989" t="s">
        <v>2092</v>
      </c>
    </row>
    <row r="1990" spans="1:7">
      <c r="A1990" s="178" t="s">
        <v>1168</v>
      </c>
      <c r="B1990" s="11" t="s">
        <v>56</v>
      </c>
      <c r="C1990" s="23">
        <v>45968</v>
      </c>
      <c r="D1990" s="89">
        <v>2948</v>
      </c>
      <c r="G1990" t="s">
        <v>2092</v>
      </c>
    </row>
    <row r="1991" spans="1:7">
      <c r="A1991" s="621" t="s">
        <v>1327</v>
      </c>
      <c r="B1991" s="271" t="s">
        <v>62</v>
      </c>
      <c r="C1991" s="23">
        <v>45971</v>
      </c>
      <c r="D1991" s="89">
        <v>560</v>
      </c>
      <c r="G1991" t="s">
        <v>2092</v>
      </c>
    </row>
    <row r="1992" spans="1:7" ht="15.75">
      <c r="A1992" s="76" t="s">
        <v>1289</v>
      </c>
      <c r="B1992" s="175" t="s">
        <v>1376</v>
      </c>
      <c r="C1992" s="239">
        <v>45971</v>
      </c>
      <c r="D1992" s="11">
        <v>558</v>
      </c>
      <c r="G1992" t="s">
        <v>2092</v>
      </c>
    </row>
    <row r="1993" spans="1:7">
      <c r="A1993" s="244" t="s">
        <v>1289</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1229</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1168</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1289</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1168</v>
      </c>
      <c r="B2017" s="11" t="s">
        <v>56</v>
      </c>
      <c r="C2017" s="23">
        <v>45973</v>
      </c>
      <c r="D2017" s="11">
        <v>242</v>
      </c>
      <c r="G2017" t="s">
        <v>2092</v>
      </c>
    </row>
    <row r="2018" spans="1:7">
      <c r="A2018" s="11" t="s">
        <v>1348</v>
      </c>
      <c r="B2018" s="11" t="s">
        <v>56</v>
      </c>
      <c r="C2018" s="23">
        <v>45973</v>
      </c>
      <c r="D2018" s="89">
        <v>1264</v>
      </c>
      <c r="G2018" t="s">
        <v>2092</v>
      </c>
    </row>
    <row r="2019" spans="1:7">
      <c r="A2019" s="50" t="s">
        <v>1172</v>
      </c>
      <c r="B2019" s="50" t="s">
        <v>56</v>
      </c>
      <c r="C2019" s="23">
        <v>45973</v>
      </c>
      <c r="D2019" s="89">
        <v>3678</v>
      </c>
      <c r="G2019" t="s">
        <v>2092</v>
      </c>
    </row>
    <row r="2020" spans="1:7" ht="15.75">
      <c r="A2020" s="11" t="s">
        <v>1289</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1222</v>
      </c>
      <c r="B2028" s="175" t="s">
        <v>1376</v>
      </c>
      <c r="C2028" s="239">
        <v>45974</v>
      </c>
      <c r="F2028" s="11" t="s">
        <v>1536</v>
      </c>
      <c r="G2028" t="s">
        <v>2092</v>
      </c>
    </row>
    <row r="2029" spans="1:7">
      <c r="A2029" s="103" t="s">
        <v>1172</v>
      </c>
      <c r="B2029" s="103" t="s">
        <v>56</v>
      </c>
      <c r="C2029" s="23">
        <v>45974</v>
      </c>
      <c r="D2029" s="89">
        <v>3382</v>
      </c>
      <c r="G2029" t="s">
        <v>2092</v>
      </c>
    </row>
    <row r="2030" spans="1:7">
      <c r="A2030" s="11" t="s">
        <v>1348</v>
      </c>
      <c r="B2030" s="11" t="s">
        <v>56</v>
      </c>
      <c r="C2030" s="23">
        <v>45974</v>
      </c>
      <c r="D2030" s="89">
        <v>1281</v>
      </c>
      <c r="G2030" t="s">
        <v>2092</v>
      </c>
    </row>
    <row r="2031" spans="1:7">
      <c r="A2031" s="178" t="s">
        <v>1349</v>
      </c>
      <c r="B2031" s="11" t="s">
        <v>56</v>
      </c>
      <c r="C2031" s="23">
        <v>45974</v>
      </c>
      <c r="D2031" s="11">
        <v>424</v>
      </c>
      <c r="G2031" t="s">
        <v>2092</v>
      </c>
    </row>
    <row r="2032" spans="1:7">
      <c r="A2032" s="296" t="s">
        <v>1174</v>
      </c>
      <c r="B2032" s="50" t="s">
        <v>56</v>
      </c>
      <c r="C2032" s="23">
        <v>45974</v>
      </c>
      <c r="D2032" s="11">
        <v>598</v>
      </c>
      <c r="G2032" t="s">
        <v>2092</v>
      </c>
    </row>
    <row r="2033" spans="1:7" ht="15.75">
      <c r="A2033" s="76" t="s">
        <v>1289</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1289</v>
      </c>
      <c r="B2039" s="175" t="s">
        <v>1376</v>
      </c>
      <c r="C2039" s="239">
        <v>45978</v>
      </c>
      <c r="D2039" s="11">
        <v>127</v>
      </c>
      <c r="G2039" t="s">
        <v>2092</v>
      </c>
    </row>
    <row r="2040" spans="1:7" ht="15.75">
      <c r="A2040" s="76" t="s">
        <v>1289</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1170</v>
      </c>
      <c r="B2050" s="76" t="s">
        <v>56</v>
      </c>
      <c r="C2050" s="23">
        <v>45978</v>
      </c>
      <c r="D2050" s="89">
        <v>5466</v>
      </c>
      <c r="G2050" t="s">
        <v>2092</v>
      </c>
    </row>
    <row r="2051" spans="1:7">
      <c r="A2051" s="233" t="s">
        <v>1348</v>
      </c>
      <c r="B2051" s="233" t="s">
        <v>56</v>
      </c>
      <c r="C2051" s="23">
        <v>45978</v>
      </c>
      <c r="D2051" s="89">
        <v>1662</v>
      </c>
      <c r="G2051" t="s">
        <v>2092</v>
      </c>
    </row>
    <row r="2052" spans="1:7">
      <c r="A2052" s="233" t="s">
        <v>1174</v>
      </c>
      <c r="B2052" s="233" t="s">
        <v>56</v>
      </c>
      <c r="C2052" s="23">
        <v>45978</v>
      </c>
      <c r="D2052" s="89">
        <v>1498</v>
      </c>
      <c r="G2052" t="s">
        <v>2092</v>
      </c>
    </row>
    <row r="2053" spans="1:7">
      <c r="A2053" s="233" t="s">
        <v>1327</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1226</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1348</v>
      </c>
      <c r="B2064" s="11" t="s">
        <v>56</v>
      </c>
      <c r="C2064" s="23">
        <v>45979</v>
      </c>
      <c r="D2064" s="89">
        <v>2684</v>
      </c>
      <c r="F2064" s="27"/>
      <c r="G2064" t="s">
        <v>2092</v>
      </c>
    </row>
    <row r="2065" spans="1:7">
      <c r="A2065" s="82" t="s">
        <v>1174</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1226</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1170</v>
      </c>
      <c r="B2086" s="282" t="s">
        <v>56</v>
      </c>
      <c r="C2086" s="23">
        <v>45981</v>
      </c>
      <c r="D2086" s="89">
        <v>2252</v>
      </c>
      <c r="F2086" s="27"/>
      <c r="G2086" t="s">
        <v>2092</v>
      </c>
    </row>
    <row r="2087" spans="1:7">
      <c r="A2087" s="247" t="s">
        <v>1174</v>
      </c>
      <c r="B2087" s="309" t="s">
        <v>56</v>
      </c>
      <c r="C2087" s="23">
        <v>45981</v>
      </c>
      <c r="D2087" s="675">
        <v>1027</v>
      </c>
      <c r="F2087" s="27"/>
      <c r="G2087" t="s">
        <v>2092</v>
      </c>
    </row>
    <row r="2088" spans="1:7">
      <c r="A2088" s="273" t="s">
        <v>1177</v>
      </c>
      <c r="B2088" s="282" t="s">
        <v>56</v>
      </c>
      <c r="C2088" s="23">
        <v>45981</v>
      </c>
      <c r="D2088" s="89">
        <v>1420</v>
      </c>
      <c r="F2088" s="27"/>
      <c r="G2088" t="s">
        <v>2092</v>
      </c>
    </row>
    <row r="2089" spans="1:7">
      <c r="A2089" s="247" t="s">
        <v>1180</v>
      </c>
      <c r="B2089" s="309" t="s">
        <v>56</v>
      </c>
      <c r="C2089" s="23">
        <v>45981</v>
      </c>
      <c r="D2089" s="89">
        <v>2376</v>
      </c>
      <c r="F2089" s="27"/>
      <c r="G2089" t="s">
        <v>2092</v>
      </c>
    </row>
    <row r="2090" spans="1:7">
      <c r="A2090" s="273" t="s">
        <v>1349</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1226</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1264</v>
      </c>
      <c r="B2096" s="11" t="s">
        <v>2018</v>
      </c>
      <c r="C2096" s="23">
        <v>45982</v>
      </c>
      <c r="D2096" s="89">
        <v>1281</v>
      </c>
      <c r="E2096" s="182"/>
      <c r="F2096" s="39" t="s">
        <v>2148</v>
      </c>
      <c r="G2096" t="s">
        <v>2092</v>
      </c>
    </row>
    <row r="2097" spans="1:7">
      <c r="A2097" s="260" t="s">
        <v>1348</v>
      </c>
      <c r="B2097" s="99" t="s">
        <v>56</v>
      </c>
      <c r="C2097" s="23">
        <v>45982</v>
      </c>
      <c r="D2097" s="11">
        <v>51</v>
      </c>
      <c r="F2097" s="27"/>
      <c r="G2097" t="s">
        <v>2092</v>
      </c>
    </row>
    <row r="2098" spans="1:7">
      <c r="A2098" s="321" t="s">
        <v>1349</v>
      </c>
      <c r="B2098" s="107" t="s">
        <v>56</v>
      </c>
      <c r="C2098" s="23">
        <v>45982</v>
      </c>
      <c r="D2098" s="89">
        <v>3007</v>
      </c>
      <c r="F2098" s="27"/>
      <c r="G2098" t="s">
        <v>2092</v>
      </c>
    </row>
    <row r="2099" spans="1:7">
      <c r="A2099" s="321" t="s">
        <v>1174</v>
      </c>
      <c r="B2099" s="107" t="s">
        <v>56</v>
      </c>
      <c r="C2099" s="23">
        <v>45982</v>
      </c>
      <c r="D2099" s="11">
        <v>490</v>
      </c>
      <c r="F2099" s="27"/>
      <c r="G2099" t="s">
        <v>2092</v>
      </c>
    </row>
    <row r="2100" spans="1:7">
      <c r="A2100" s="321" t="s">
        <v>1177</v>
      </c>
      <c r="B2100" s="107" t="s">
        <v>56</v>
      </c>
      <c r="C2100" s="23">
        <v>45982</v>
      </c>
      <c r="D2100" s="89">
        <v>3043</v>
      </c>
      <c r="F2100" s="27"/>
      <c r="G2100" t="s">
        <v>2092</v>
      </c>
    </row>
    <row r="2101" spans="1:7">
      <c r="A2101" s="321" t="s">
        <v>1180</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1303</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6" t="s">
        <v>2155</v>
      </c>
      <c r="G2118" t="s">
        <v>2092</v>
      </c>
    </row>
    <row r="2119" spans="1:7">
      <c r="A2119" s="347" t="s">
        <v>857</v>
      </c>
      <c r="B2119" s="178" t="s">
        <v>2018</v>
      </c>
      <c r="C2119" s="23">
        <v>45985</v>
      </c>
      <c r="D2119" s="74"/>
      <c r="E2119" s="11"/>
      <c r="F2119" s="1186" t="s">
        <v>2156</v>
      </c>
      <c r="G2119" t="s">
        <v>2092</v>
      </c>
    </row>
    <row r="2120" spans="1:7">
      <c r="A2120" s="11" t="s">
        <v>842</v>
      </c>
      <c r="B2120" s="178" t="s">
        <v>2018</v>
      </c>
      <c r="C2120" s="23">
        <v>45985</v>
      </c>
      <c r="D2120" s="74"/>
      <c r="E2120" s="11"/>
      <c r="F2120" s="1186" t="s">
        <v>2157</v>
      </c>
      <c r="G2120" t="s">
        <v>2092</v>
      </c>
    </row>
    <row r="2121" spans="1:7">
      <c r="A2121" s="50" t="s">
        <v>1261</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1264</v>
      </c>
      <c r="B2134" s="11" t="s">
        <v>2018</v>
      </c>
      <c r="C2134" s="23">
        <v>45986</v>
      </c>
      <c r="D2134" s="250">
        <v>2568</v>
      </c>
      <c r="E2134" s="11"/>
      <c r="G2134" t="s">
        <v>2092</v>
      </c>
    </row>
    <row r="2135" spans="1:7">
      <c r="A2135" s="11" t="s">
        <v>1261</v>
      </c>
      <c r="B2135" s="11" t="s">
        <v>2018</v>
      </c>
      <c r="C2135" s="23">
        <v>45986</v>
      </c>
      <c r="D2135" s="89">
        <v>2537</v>
      </c>
      <c r="E2135" s="182"/>
      <c r="F2135" s="103"/>
      <c r="G2135" t="s">
        <v>2092</v>
      </c>
    </row>
    <row r="2136" spans="1:7">
      <c r="A2136" s="260" t="s">
        <v>1162</v>
      </c>
      <c r="B2136" s="99" t="s">
        <v>56</v>
      </c>
      <c r="C2136" s="23">
        <v>45986</v>
      </c>
      <c r="D2136" s="89">
        <v>2382</v>
      </c>
      <c r="G2136" t="s">
        <v>2092</v>
      </c>
    </row>
    <row r="2137" spans="1:7">
      <c r="A2137" s="321" t="s">
        <v>1337</v>
      </c>
      <c r="B2137" s="107" t="s">
        <v>56</v>
      </c>
      <c r="C2137" s="23">
        <v>45986</v>
      </c>
      <c r="D2137" s="11">
        <v>996</v>
      </c>
      <c r="G2137" t="s">
        <v>2092</v>
      </c>
    </row>
    <row r="2138" spans="1:7">
      <c r="A2138" s="321" t="s">
        <v>1183</v>
      </c>
      <c r="B2138" s="107" t="s">
        <v>56</v>
      </c>
      <c r="C2138" s="23">
        <v>45986</v>
      </c>
      <c r="D2138" s="89">
        <v>3634</v>
      </c>
      <c r="G2138" t="s">
        <v>2092</v>
      </c>
    </row>
    <row r="2139" spans="1:7">
      <c r="A2139" s="27" t="s">
        <v>1180</v>
      </c>
      <c r="B2139" s="107" t="s">
        <v>56</v>
      </c>
      <c r="C2139" s="23">
        <v>45986</v>
      </c>
      <c r="D2139" s="89">
        <v>3311</v>
      </c>
      <c r="G2139" t="s">
        <v>2092</v>
      </c>
    </row>
    <row r="2140" spans="1:7">
      <c r="A2140" s="27" t="s">
        <v>1340</v>
      </c>
      <c r="B2140" s="107" t="s">
        <v>56</v>
      </c>
      <c r="C2140" s="23">
        <v>45986</v>
      </c>
      <c r="D2140" s="89">
        <v>1175</v>
      </c>
      <c r="G2140" t="s">
        <v>2092</v>
      </c>
    </row>
    <row r="2141" spans="1:7">
      <c r="A2141" s="178" t="s">
        <v>1177</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1229</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1222</v>
      </c>
      <c r="B2157" s="235" t="s">
        <v>2095</v>
      </c>
      <c r="C2157" s="23">
        <v>45987</v>
      </c>
      <c r="D2157" s="95"/>
      <c r="E2157" s="679">
        <v>4668</v>
      </c>
      <c r="F2157" s="103" t="s">
        <v>2167</v>
      </c>
      <c r="G2157" t="s">
        <v>2092</v>
      </c>
    </row>
    <row r="2158" spans="1:7" ht="15.75">
      <c r="A2158" s="178" t="s">
        <v>1334</v>
      </c>
      <c r="B2158" s="175" t="s">
        <v>1376</v>
      </c>
      <c r="C2158" s="239">
        <v>45987</v>
      </c>
      <c r="E2158" s="74">
        <v>794</v>
      </c>
      <c r="G2158" t="s">
        <v>2092</v>
      </c>
    </row>
    <row r="2159" spans="1:7">
      <c r="A2159" s="234" t="s">
        <v>1340</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1343</v>
      </c>
      <c r="B2162" s="175" t="s">
        <v>1376</v>
      </c>
      <c r="C2162" s="239">
        <v>45987</v>
      </c>
      <c r="E2162" s="74">
        <v>376</v>
      </c>
      <c r="G2162" t="s">
        <v>2092</v>
      </c>
    </row>
    <row r="2163" spans="1:7">
      <c r="A2163" s="234" t="s">
        <v>1343</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1331</v>
      </c>
      <c r="B2174" s="235" t="s">
        <v>58</v>
      </c>
      <c r="C2174" s="23">
        <v>45992</v>
      </c>
      <c r="D2174" s="11">
        <v>602</v>
      </c>
      <c r="F2174" s="11" t="s">
        <v>2173</v>
      </c>
      <c r="G2174" t="s">
        <v>2172</v>
      </c>
    </row>
    <row r="2175" spans="1:7">
      <c r="A2175" s="235" t="s">
        <v>1331</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1261</v>
      </c>
      <c r="B2180" s="76" t="s">
        <v>2018</v>
      </c>
      <c r="C2180" s="23">
        <v>45992</v>
      </c>
      <c r="D2180" s="89">
        <v>2113</v>
      </c>
      <c r="F2180" s="11" t="s">
        <v>2177</v>
      </c>
      <c r="G2180" t="s">
        <v>2172</v>
      </c>
    </row>
    <row r="2181" spans="1:7">
      <c r="A2181" s="76" t="s">
        <v>1340</v>
      </c>
      <c r="B2181" s="309" t="s">
        <v>56</v>
      </c>
      <c r="C2181" s="23">
        <v>45992</v>
      </c>
      <c r="D2181" s="89">
        <v>1515</v>
      </c>
      <c r="F2181" s="11" t="s">
        <v>1839</v>
      </c>
      <c r="G2181" t="s">
        <v>2172</v>
      </c>
    </row>
    <row r="2182" spans="1:7">
      <c r="A2182" s="273" t="s">
        <v>1183</v>
      </c>
      <c r="B2182" s="282" t="s">
        <v>56</v>
      </c>
      <c r="C2182" s="23">
        <v>45992</v>
      </c>
      <c r="D2182" s="89">
        <v>3376</v>
      </c>
      <c r="G2182" t="s">
        <v>2172</v>
      </c>
    </row>
    <row r="2183" spans="1:7">
      <c r="A2183" s="246" t="s">
        <v>1162</v>
      </c>
      <c r="B2183" s="237" t="s">
        <v>56</v>
      </c>
      <c r="C2183" s="23">
        <v>45992</v>
      </c>
      <c r="D2183" s="89">
        <v>3084</v>
      </c>
      <c r="G2183" t="s">
        <v>2172</v>
      </c>
    </row>
    <row r="2184" spans="1:7">
      <c r="A2184" s="240" t="s">
        <v>1216</v>
      </c>
      <c r="B2184" s="240" t="s">
        <v>56</v>
      </c>
      <c r="C2184" s="23">
        <v>45992</v>
      </c>
      <c r="D2184" s="89">
        <v>1829</v>
      </c>
      <c r="G2184" t="s">
        <v>2172</v>
      </c>
    </row>
    <row r="2185" spans="1:7">
      <c r="A2185" s="178" t="s">
        <v>1165</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1331</v>
      </c>
      <c r="B2188" s="234" t="s">
        <v>58</v>
      </c>
      <c r="C2188" s="23">
        <v>45993</v>
      </c>
      <c r="D2188" s="11">
        <v>581</v>
      </c>
      <c r="G2188" t="s">
        <v>2172</v>
      </c>
    </row>
    <row r="2189" spans="1:7">
      <c r="A2189" s="240" t="s">
        <v>1331</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1165</v>
      </c>
      <c r="B2194" s="244" t="s">
        <v>56</v>
      </c>
      <c r="C2194" s="23">
        <v>45993</v>
      </c>
      <c r="D2194" s="89">
        <v>2916</v>
      </c>
      <c r="G2194" t="s">
        <v>2172</v>
      </c>
    </row>
    <row r="2195" spans="1:7">
      <c r="A2195" s="244" t="s">
        <v>1216</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1331</v>
      </c>
      <c r="B2198" s="234" t="s">
        <v>58</v>
      </c>
      <c r="C2198" s="23">
        <v>45994</v>
      </c>
      <c r="D2198" s="89">
        <v>1029</v>
      </c>
      <c r="F2198" s="11" t="s">
        <v>2184</v>
      </c>
      <c r="G2198" t="s">
        <v>2172</v>
      </c>
    </row>
    <row r="2199" spans="1:7">
      <c r="A2199" s="235" t="s">
        <v>1331</v>
      </c>
      <c r="B2199" s="235" t="s">
        <v>1978</v>
      </c>
      <c r="C2199" s="23">
        <v>45994</v>
      </c>
      <c r="F2199" s="263" t="s">
        <v>2185</v>
      </c>
      <c r="G2199" t="s">
        <v>2172</v>
      </c>
    </row>
    <row r="2200" spans="1:7">
      <c r="A2200" s="240" t="s">
        <v>1331</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1261</v>
      </c>
      <c r="B2205" s="76" t="s">
        <v>2018</v>
      </c>
      <c r="C2205" s="23">
        <v>45994</v>
      </c>
      <c r="D2205" s="89">
        <v>1677</v>
      </c>
      <c r="G2205" t="s">
        <v>2172</v>
      </c>
    </row>
    <row r="2206" spans="1:7">
      <c r="A2206" s="246" t="s">
        <v>1165</v>
      </c>
      <c r="B2206" s="237" t="s">
        <v>56</v>
      </c>
      <c r="C2206" s="23">
        <v>45994</v>
      </c>
      <c r="D2206" s="89">
        <v>2430</v>
      </c>
      <c r="G2206" t="s">
        <v>2172</v>
      </c>
    </row>
    <row r="2207" spans="1:7">
      <c r="A2207" s="240" t="s">
        <v>1216</v>
      </c>
      <c r="B2207" s="240" t="s">
        <v>56</v>
      </c>
      <c r="C2207" s="23">
        <v>45994</v>
      </c>
      <c r="D2207" s="11">
        <v>694</v>
      </c>
      <c r="G2207" t="s">
        <v>2172</v>
      </c>
    </row>
    <row r="2208" spans="1:7">
      <c r="A2208" s="246" t="s">
        <v>1345</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1331</v>
      </c>
      <c r="B2210" s="235" t="s">
        <v>62</v>
      </c>
      <c r="C2210" s="23">
        <v>45995</v>
      </c>
      <c r="D2210" s="11">
        <v>285</v>
      </c>
      <c r="G2210" t="s">
        <v>2172</v>
      </c>
    </row>
    <row r="2211" spans="1:7">
      <c r="A2211" s="240" t="s">
        <v>1331</v>
      </c>
      <c r="B2211" s="240" t="s">
        <v>58</v>
      </c>
      <c r="C2211" s="23">
        <v>45995</v>
      </c>
      <c r="D2211" s="11">
        <v>756</v>
      </c>
      <c r="G2211" t="s">
        <v>2172</v>
      </c>
    </row>
    <row r="2212" spans="1:7">
      <c r="A2212" s="244" t="s">
        <v>1331</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1261</v>
      </c>
      <c r="B2218" s="233" t="s">
        <v>2018</v>
      </c>
      <c r="C2218" s="23">
        <v>45995</v>
      </c>
      <c r="D2218" s="89">
        <v>1316</v>
      </c>
      <c r="G2218" t="s">
        <v>2172</v>
      </c>
    </row>
    <row r="2219" spans="1:7">
      <c r="A2219" s="76" t="s">
        <v>1264</v>
      </c>
      <c r="B2219" s="76" t="s">
        <v>2018</v>
      </c>
      <c r="C2219" s="23">
        <v>45995</v>
      </c>
      <c r="D2219" s="11">
        <v>489</v>
      </c>
      <c r="G2219" t="s">
        <v>2172</v>
      </c>
    </row>
    <row r="2220" spans="1:7">
      <c r="A2220" s="235" t="s">
        <v>1340</v>
      </c>
      <c r="B2220" s="235" t="s">
        <v>56</v>
      </c>
      <c r="C2220" s="23">
        <v>45995</v>
      </c>
      <c r="E2220" s="74">
        <v>644</v>
      </c>
      <c r="F2220" s="11" t="s">
        <v>2195</v>
      </c>
      <c r="G2220" t="s">
        <v>2172</v>
      </c>
    </row>
    <row r="2221" spans="1:7" ht="15.75">
      <c r="A2221" s="76" t="s">
        <v>1170</v>
      </c>
      <c r="B2221" s="175" t="s">
        <v>1376</v>
      </c>
      <c r="C2221" s="239">
        <v>45995</v>
      </c>
      <c r="D2221" s="11">
        <v>64</v>
      </c>
      <c r="F2221" s="11" t="s">
        <v>2196</v>
      </c>
      <c r="G2221" t="s">
        <v>2172</v>
      </c>
    </row>
    <row r="2222" spans="1:7">
      <c r="A2222" s="317" t="s">
        <v>1177</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1331</v>
      </c>
      <c r="B2224" s="235" t="s">
        <v>62</v>
      </c>
      <c r="C2224" s="23">
        <v>45996</v>
      </c>
      <c r="D2224" s="11">
        <v>710</v>
      </c>
      <c r="G2224" t="s">
        <v>2172</v>
      </c>
    </row>
    <row r="2225" spans="1:7">
      <c r="A2225" s="235" t="s">
        <v>1331</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1264</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1172</v>
      </c>
      <c r="B2234" s="240" t="s">
        <v>56</v>
      </c>
      <c r="C2234" s="23">
        <v>45996</v>
      </c>
      <c r="F2234" s="240" t="s">
        <v>2201</v>
      </c>
      <c r="G2234" t="s">
        <v>2172</v>
      </c>
    </row>
    <row r="2235" spans="1:7">
      <c r="A2235" s="82" t="s">
        <v>1428</v>
      </c>
      <c r="B2235" s="82" t="s">
        <v>62</v>
      </c>
      <c r="C2235" s="23">
        <v>45999</v>
      </c>
      <c r="F2235" s="11" t="s">
        <v>1651</v>
      </c>
      <c r="G2235" t="s">
        <v>2172</v>
      </c>
    </row>
    <row r="2236" spans="1:7">
      <c r="A2236" s="82" t="s">
        <v>1331</v>
      </c>
      <c r="B2236" s="82" t="s">
        <v>62</v>
      </c>
      <c r="C2236" s="23">
        <v>45999</v>
      </c>
      <c r="F2236" s="240" t="s">
        <v>1651</v>
      </c>
      <c r="G2236" t="s">
        <v>2172</v>
      </c>
    </row>
    <row r="2237" spans="1:7">
      <c r="A2237" s="82" t="s">
        <v>1331</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1264</v>
      </c>
      <c r="B2245" s="103" t="s">
        <v>2018</v>
      </c>
      <c r="C2245" s="23">
        <v>45999</v>
      </c>
      <c r="D2245" s="74">
        <v>428</v>
      </c>
      <c r="E2245" s="11"/>
      <c r="F2245" s="11" t="s">
        <v>2208</v>
      </c>
      <c r="G2245" t="s">
        <v>2172</v>
      </c>
    </row>
    <row r="2246" spans="1:7">
      <c r="A2246" s="321" t="s">
        <v>1195</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1331</v>
      </c>
      <c r="B2248" s="82" t="s">
        <v>62</v>
      </c>
      <c r="C2248" s="23">
        <v>46000</v>
      </c>
      <c r="F2248" s="240" t="s">
        <v>1651</v>
      </c>
      <c r="G2248" t="s">
        <v>2172</v>
      </c>
    </row>
    <row r="2249" spans="1:7">
      <c r="A2249" s="82" t="s">
        <v>1331</v>
      </c>
      <c r="B2249" s="82" t="s">
        <v>58</v>
      </c>
      <c r="C2249" s="23">
        <v>46000</v>
      </c>
      <c r="D2249" s="11">
        <v>442</v>
      </c>
      <c r="F2249" s="11" t="s">
        <v>2210</v>
      </c>
      <c r="G2249" t="s">
        <v>2172</v>
      </c>
    </row>
    <row r="2250" spans="1:7" ht="15.75">
      <c r="A2250" s="27" t="s">
        <v>1331</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1258</v>
      </c>
      <c r="B2257" s="103" t="s">
        <v>2018</v>
      </c>
      <c r="C2257" s="23">
        <v>46000</v>
      </c>
      <c r="D2257" s="89">
        <v>1640</v>
      </c>
      <c r="F2257" s="11" t="s">
        <v>2214</v>
      </c>
      <c r="G2257" t="s">
        <v>2172</v>
      </c>
    </row>
    <row r="2258" spans="1:7">
      <c r="A2258" s="321" t="s">
        <v>1186</v>
      </c>
      <c r="B2258" s="107" t="s">
        <v>56</v>
      </c>
      <c r="C2258" s="23">
        <v>46000</v>
      </c>
      <c r="D2258" s="89">
        <v>1980</v>
      </c>
      <c r="F2258" s="11" t="s">
        <v>2215</v>
      </c>
      <c r="G2258" t="s">
        <v>2172</v>
      </c>
    </row>
    <row r="2259" spans="1:7">
      <c r="A2259" s="321" t="s">
        <v>1195</v>
      </c>
      <c r="B2259" s="107" t="s">
        <v>56</v>
      </c>
      <c r="C2259" s="23">
        <v>46000</v>
      </c>
      <c r="D2259" s="89">
        <v>3343</v>
      </c>
      <c r="G2259" t="s">
        <v>2172</v>
      </c>
    </row>
    <row r="2260" spans="1:7">
      <c r="A2260" s="95" t="s">
        <v>1337</v>
      </c>
      <c r="B2260" s="74" t="s">
        <v>56</v>
      </c>
      <c r="C2260" s="23">
        <v>46000</v>
      </c>
      <c r="D2260" s="89">
        <v>2203</v>
      </c>
      <c r="F2260" s="11" t="s">
        <v>1458</v>
      </c>
      <c r="G2260" t="s">
        <v>2172</v>
      </c>
    </row>
    <row r="2261" spans="1:7">
      <c r="A2261" s="623" t="s">
        <v>1192</v>
      </c>
      <c r="B2261" s="74" t="s">
        <v>56</v>
      </c>
      <c r="C2261" s="23">
        <v>46000</v>
      </c>
      <c r="D2261" s="89">
        <v>1111</v>
      </c>
      <c r="G2261" t="s">
        <v>2172</v>
      </c>
    </row>
    <row r="2262" spans="1:7">
      <c r="A2262" s="321" t="s">
        <v>1198</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1331</v>
      </c>
      <c r="B2264" s="235" t="s">
        <v>62</v>
      </c>
      <c r="C2264" s="23">
        <v>46001</v>
      </c>
      <c r="F2264" s="263" t="s">
        <v>1651</v>
      </c>
      <c r="G2264" t="s">
        <v>2172</v>
      </c>
    </row>
    <row r="2265" spans="1:7">
      <c r="A2265" s="263" t="s">
        <v>1331</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1258</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1186</v>
      </c>
      <c r="B2273" s="76" t="s">
        <v>56</v>
      </c>
      <c r="C2273" s="23">
        <v>46001</v>
      </c>
      <c r="D2273" s="89">
        <v>1251</v>
      </c>
      <c r="G2273" t="s">
        <v>2172</v>
      </c>
    </row>
    <row r="2274" spans="1:7">
      <c r="A2274" s="234" t="s">
        <v>1195</v>
      </c>
      <c r="B2274" s="233" t="s">
        <v>56</v>
      </c>
      <c r="C2274" s="23">
        <v>46001</v>
      </c>
      <c r="D2274" s="11">
        <v>931</v>
      </c>
      <c r="G2274" t="s">
        <v>2172</v>
      </c>
    </row>
    <row r="2275" spans="1:7">
      <c r="A2275" s="76" t="s">
        <v>1198</v>
      </c>
      <c r="B2275" s="274" t="s">
        <v>56</v>
      </c>
      <c r="C2275" s="23">
        <v>46001</v>
      </c>
      <c r="D2275" s="11">
        <v>522</v>
      </c>
      <c r="G2275" t="s">
        <v>2172</v>
      </c>
    </row>
    <row r="2276" spans="1:7">
      <c r="A2276" s="76" t="s">
        <v>1216</v>
      </c>
      <c r="B2276" s="421" t="s">
        <v>56</v>
      </c>
      <c r="C2276" s="23">
        <v>46001</v>
      </c>
      <c r="D2276" s="11">
        <v>91</v>
      </c>
      <c r="G2276" t="s">
        <v>2172</v>
      </c>
    </row>
    <row r="2277" spans="1:7">
      <c r="A2277" s="76" t="s">
        <v>1337</v>
      </c>
      <c r="B2277" s="273" t="s">
        <v>56</v>
      </c>
      <c r="C2277" s="23">
        <v>46001</v>
      </c>
      <c r="E2277" s="250">
        <v>3674</v>
      </c>
      <c r="F2277" s="11" t="s">
        <v>2222</v>
      </c>
      <c r="G2277" t="s">
        <v>2172</v>
      </c>
    </row>
    <row r="2278" spans="1:7">
      <c r="A2278" s="235" t="s">
        <v>1192</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1331</v>
      </c>
      <c r="B2281" s="82" t="s">
        <v>62</v>
      </c>
      <c r="C2281" s="23">
        <v>46002</v>
      </c>
      <c r="F2281" s="263" t="s">
        <v>1651</v>
      </c>
      <c r="G2281" t="s">
        <v>2172</v>
      </c>
    </row>
    <row r="2282" spans="1:7">
      <c r="A2282" s="82" t="s">
        <v>1331</v>
      </c>
      <c r="B2282" s="82" t="s">
        <v>58</v>
      </c>
      <c r="C2282" s="23">
        <v>46002</v>
      </c>
      <c r="F2282" s="240" t="s">
        <v>2225</v>
      </c>
      <c r="G2282" t="s">
        <v>2172</v>
      </c>
    </row>
    <row r="2283" spans="1:7">
      <c r="A2283" s="82" t="s">
        <v>1331</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1186</v>
      </c>
      <c r="B2287" s="27" t="s">
        <v>56</v>
      </c>
      <c r="C2287" s="23">
        <v>46002</v>
      </c>
      <c r="D2287" s="89">
        <v>3172</v>
      </c>
      <c r="G2287" t="s">
        <v>2172</v>
      </c>
    </row>
    <row r="2288" spans="1:7">
      <c r="A2288" s="674" t="s">
        <v>1174</v>
      </c>
      <c r="B2288" s="27" t="s">
        <v>56</v>
      </c>
      <c r="C2288" s="23">
        <v>46002</v>
      </c>
      <c r="D2288" s="11">
        <v>242</v>
      </c>
      <c r="F2288" s="11" t="s">
        <v>2229</v>
      </c>
      <c r="G2288" t="s">
        <v>2172</v>
      </c>
    </row>
    <row r="2289" spans="1:7">
      <c r="A2289" s="315" t="s">
        <v>1198</v>
      </c>
      <c r="B2289" s="11" t="s">
        <v>56</v>
      </c>
      <c r="C2289" s="23">
        <v>46002</v>
      </c>
      <c r="D2289" s="89">
        <v>1194</v>
      </c>
      <c r="G2289" t="s">
        <v>2172</v>
      </c>
    </row>
    <row r="2290" spans="1:7">
      <c r="A2290" s="1185" t="s">
        <v>1192</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1331</v>
      </c>
      <c r="B2293" s="235" t="s">
        <v>62</v>
      </c>
      <c r="C2293" s="23">
        <v>46003</v>
      </c>
      <c r="D2293" s="11">
        <v>706</v>
      </c>
      <c r="G2293" t="s">
        <v>2172</v>
      </c>
    </row>
    <row r="2294" spans="1:7">
      <c r="A2294" s="240" t="s">
        <v>1331</v>
      </c>
      <c r="B2294" s="240" t="s">
        <v>2069</v>
      </c>
      <c r="C2294" s="23">
        <v>46003</v>
      </c>
      <c r="F2294" s="240" t="s">
        <v>2231</v>
      </c>
      <c r="G2294" t="s">
        <v>2172</v>
      </c>
    </row>
    <row r="2295" spans="1:7">
      <c r="A2295" s="235" t="s">
        <v>1331</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1174</v>
      </c>
      <c r="B2298" s="233" t="s">
        <v>56</v>
      </c>
      <c r="C2298" s="23">
        <v>46003</v>
      </c>
      <c r="F2298" s="263" t="s">
        <v>2235</v>
      </c>
      <c r="G2298" t="s">
        <v>2172</v>
      </c>
    </row>
    <row r="2299" spans="1:7">
      <c r="A2299" s="234" t="s">
        <v>1198</v>
      </c>
      <c r="B2299" s="234" t="s">
        <v>56</v>
      </c>
      <c r="C2299" s="23">
        <v>46003</v>
      </c>
      <c r="D2299" s="89">
        <v>2811</v>
      </c>
      <c r="G2299" t="s">
        <v>2172</v>
      </c>
    </row>
    <row r="2300" spans="1:7">
      <c r="A2300" s="235" t="s">
        <v>1192</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1331</v>
      </c>
      <c r="B2303" s="82" t="s">
        <v>62</v>
      </c>
      <c r="C2303" s="23">
        <v>46006</v>
      </c>
      <c r="D2303" s="11">
        <v>735</v>
      </c>
      <c r="G2303" t="s">
        <v>2172</v>
      </c>
    </row>
    <row r="2304" spans="1:7">
      <c r="A2304" s="82" t="s">
        <v>1331</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1186</v>
      </c>
      <c r="B2311" s="27" t="s">
        <v>56</v>
      </c>
      <c r="C2311" s="23">
        <v>46006</v>
      </c>
      <c r="D2311" s="11">
        <v>29</v>
      </c>
      <c r="E2311" s="135"/>
      <c r="F2311" s="50"/>
      <c r="G2311" t="s">
        <v>2172</v>
      </c>
    </row>
    <row r="2312" spans="1:7">
      <c r="A2312" s="674" t="s">
        <v>1334</v>
      </c>
      <c r="B2312" s="27" t="s">
        <v>56</v>
      </c>
      <c r="C2312" s="23">
        <v>46006</v>
      </c>
      <c r="D2312" s="74"/>
      <c r="E2312" s="11"/>
      <c r="F2312" s="76" t="s">
        <v>1674</v>
      </c>
      <c r="G2312" t="s">
        <v>2172</v>
      </c>
    </row>
    <row r="2313" spans="1:7">
      <c r="A2313" s="1185" t="s">
        <v>1180</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1331</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1238</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1186</v>
      </c>
      <c r="B2324" s="27" t="s">
        <v>56</v>
      </c>
      <c r="C2324" s="23">
        <v>46007</v>
      </c>
      <c r="F2324" s="263" t="s">
        <v>2251</v>
      </c>
      <c r="G2324" t="s">
        <v>2172</v>
      </c>
    </row>
    <row r="2325" spans="1:7">
      <c r="A2325" s="27" t="s">
        <v>1189</v>
      </c>
      <c r="B2325" s="27" t="s">
        <v>56</v>
      </c>
      <c r="C2325" s="23">
        <v>46007</v>
      </c>
      <c r="D2325" s="89">
        <v>1617</v>
      </c>
      <c r="G2325" t="s">
        <v>2172</v>
      </c>
    </row>
    <row r="2326" spans="1:7">
      <c r="A2326" s="82" t="s">
        <v>1428</v>
      </c>
      <c r="B2326" s="82" t="s">
        <v>62</v>
      </c>
      <c r="C2326" s="23">
        <v>46008</v>
      </c>
      <c r="D2326" s="11">
        <v>743</v>
      </c>
      <c r="G2326" t="s">
        <v>2172</v>
      </c>
    </row>
    <row r="2327" spans="1:7">
      <c r="A2327" s="82" t="s">
        <v>1331</v>
      </c>
      <c r="B2327" s="82" t="s">
        <v>62</v>
      </c>
      <c r="C2327" s="23">
        <v>46008</v>
      </c>
      <c r="F2327" s="249" t="s">
        <v>2252</v>
      </c>
      <c r="G2327" t="s">
        <v>2172</v>
      </c>
    </row>
    <row r="2328" spans="1:7">
      <c r="A2328" s="82" t="s">
        <v>1428</v>
      </c>
      <c r="B2328" s="82" t="s">
        <v>58</v>
      </c>
      <c r="C2328" s="23">
        <v>46008</v>
      </c>
      <c r="D2328" s="11">
        <v>467</v>
      </c>
      <c r="G2328" t="s">
        <v>2172</v>
      </c>
    </row>
    <row r="2329" spans="1:7">
      <c r="A2329" s="82" t="s">
        <v>1331</v>
      </c>
      <c r="B2329" s="50" t="s">
        <v>1978</v>
      </c>
      <c r="C2329" s="23">
        <v>46008</v>
      </c>
      <c r="F2329" s="615" t="s">
        <v>2253</v>
      </c>
      <c r="G2329" t="s">
        <v>2172</v>
      </c>
    </row>
    <row r="2330" spans="1:7">
      <c r="A2330" s="82" t="s">
        <v>1331</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1238</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1216</v>
      </c>
      <c r="B2339" s="27" t="s">
        <v>56</v>
      </c>
      <c r="C2339" s="23">
        <v>46008</v>
      </c>
      <c r="D2339" s="11">
        <v>320</v>
      </c>
      <c r="G2339" t="s">
        <v>2172</v>
      </c>
    </row>
    <row r="2340" spans="1:7">
      <c r="A2340" s="82" t="s">
        <v>1189</v>
      </c>
      <c r="B2340" s="82" t="s">
        <v>56</v>
      </c>
      <c r="C2340" s="23">
        <v>46008</v>
      </c>
      <c r="D2340" s="89">
        <v>1083</v>
      </c>
      <c r="G2340" t="s">
        <v>2172</v>
      </c>
    </row>
    <row r="2341" spans="1:7">
      <c r="A2341" s="82" t="s">
        <v>1174</v>
      </c>
      <c r="B2341" s="82" t="s">
        <v>56</v>
      </c>
      <c r="C2341" s="23">
        <v>46008</v>
      </c>
      <c r="F2341" s="240" t="s">
        <v>1465</v>
      </c>
      <c r="G2341" t="s">
        <v>2172</v>
      </c>
    </row>
    <row r="2342" spans="1:7">
      <c r="A2342" s="674" t="s">
        <v>1345</v>
      </c>
      <c r="B2342" s="27" t="s">
        <v>56</v>
      </c>
      <c r="C2342" s="23">
        <v>46008</v>
      </c>
      <c r="D2342" s="11">
        <v>372</v>
      </c>
      <c r="G2342" t="s">
        <v>2172</v>
      </c>
    </row>
    <row r="2343" spans="1:7">
      <c r="A2343" s="674" t="s">
        <v>1207</v>
      </c>
      <c r="B2343" s="27" t="s">
        <v>56</v>
      </c>
      <c r="C2343" s="23">
        <v>46008</v>
      </c>
      <c r="D2343" s="11">
        <v>95</v>
      </c>
      <c r="G2343" t="s">
        <v>2172</v>
      </c>
    </row>
    <row r="2344" spans="1:7">
      <c r="A2344" s="674" t="s">
        <v>1198</v>
      </c>
      <c r="B2344" s="27" t="s">
        <v>56</v>
      </c>
      <c r="C2344" s="23">
        <v>46008</v>
      </c>
      <c r="D2344" s="89">
        <v>1049</v>
      </c>
      <c r="G2344" t="s">
        <v>2172</v>
      </c>
    </row>
    <row r="2345" spans="1:7">
      <c r="A2345" s="82" t="s">
        <v>1172</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7"/>
      <c r="G2348" t="s">
        <v>2172</v>
      </c>
    </row>
    <row r="2349" spans="1:7">
      <c r="A2349" s="273" t="s">
        <v>1331</v>
      </c>
      <c r="B2349" s="234" t="s">
        <v>1978</v>
      </c>
      <c r="C2349" s="23">
        <v>46009</v>
      </c>
      <c r="D2349" s="74"/>
      <c r="E2349" s="11"/>
      <c r="F2349" s="88" t="s">
        <v>2161</v>
      </c>
      <c r="G2349" t="s">
        <v>2172</v>
      </c>
    </row>
    <row r="2350" spans="1:7">
      <c r="A2350" s="246" t="s">
        <v>1331</v>
      </c>
      <c r="B2350" s="76" t="s">
        <v>58</v>
      </c>
      <c r="C2350" s="23">
        <v>46009</v>
      </c>
      <c r="D2350" s="74"/>
      <c r="E2350" s="11"/>
      <c r="F2350" s="88" t="s">
        <v>2161</v>
      </c>
      <c r="G2350" t="s">
        <v>2172</v>
      </c>
    </row>
    <row r="2351" spans="1:7">
      <c r="A2351" s="246" t="s">
        <v>1331</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1238</v>
      </c>
      <c r="B2360" s="175" t="s">
        <v>1376</v>
      </c>
      <c r="C2360" s="239">
        <v>46009</v>
      </c>
      <c r="D2360" s="89">
        <v>967</v>
      </c>
      <c r="F2360" s="11" t="s">
        <v>2265</v>
      </c>
    </row>
    <row r="2361" spans="1:7">
      <c r="A2361" s="233" t="s">
        <v>1216</v>
      </c>
      <c r="B2361" s="233" t="s">
        <v>56</v>
      </c>
      <c r="C2361" s="239">
        <v>46009</v>
      </c>
      <c r="D2361" s="11">
        <v>652</v>
      </c>
      <c r="G2361" t="s">
        <v>2172</v>
      </c>
    </row>
    <row r="2362" spans="1:7">
      <c r="A2362" s="233" t="s">
        <v>1349</v>
      </c>
      <c r="B2362" s="233" t="s">
        <v>56</v>
      </c>
      <c r="C2362" s="23">
        <v>46009</v>
      </c>
      <c r="D2362" s="11">
        <v>396</v>
      </c>
      <c r="G2362" t="s">
        <v>2172</v>
      </c>
    </row>
    <row r="2363" spans="1:7">
      <c r="A2363" s="234" t="s">
        <v>1189</v>
      </c>
      <c r="B2363" s="234" t="s">
        <v>56</v>
      </c>
      <c r="C2363" s="23">
        <v>46009</v>
      </c>
      <c r="D2363" s="89">
        <v>1905</v>
      </c>
      <c r="G2363" t="s">
        <v>2172</v>
      </c>
    </row>
    <row r="2364" spans="1:7">
      <c r="A2364" s="235" t="s">
        <v>1207</v>
      </c>
      <c r="B2364" s="235" t="s">
        <v>56</v>
      </c>
      <c r="C2364" s="23">
        <v>46009</v>
      </c>
      <c r="D2364" s="11">
        <v>881</v>
      </c>
      <c r="G2364" t="s">
        <v>2172</v>
      </c>
    </row>
    <row r="2365" spans="1:7">
      <c r="A2365" s="76" t="s">
        <v>1201</v>
      </c>
      <c r="B2365" s="76" t="s">
        <v>56</v>
      </c>
      <c r="C2365" s="239">
        <v>46009</v>
      </c>
      <c r="D2365" s="89">
        <v>3028</v>
      </c>
      <c r="F2365" s="11" t="s">
        <v>2266</v>
      </c>
      <c r="G2365" t="s">
        <v>2172</v>
      </c>
    </row>
    <row r="2366" spans="1:7">
      <c r="A2366" s="296" t="s">
        <v>1172</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1331</v>
      </c>
      <c r="B2370" s="76" t="s">
        <v>1978</v>
      </c>
      <c r="C2370" s="239">
        <v>46010</v>
      </c>
      <c r="D2370" s="74"/>
      <c r="E2370" s="11"/>
      <c r="F2370" s="88" t="s">
        <v>2161</v>
      </c>
      <c r="G2370" t="s">
        <v>2172</v>
      </c>
    </row>
    <row r="2371" spans="1:7">
      <c r="A2371" s="273" t="s">
        <v>1331</v>
      </c>
      <c r="B2371" s="233" t="s">
        <v>58</v>
      </c>
      <c r="C2371" s="23">
        <v>46010</v>
      </c>
      <c r="D2371" s="74"/>
      <c r="E2371" s="11"/>
      <c r="F2371" s="88" t="s">
        <v>2161</v>
      </c>
      <c r="G2371" t="s">
        <v>2172</v>
      </c>
    </row>
    <row r="2372" spans="1:7">
      <c r="A2372" s="246" t="s">
        <v>1331</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1345</v>
      </c>
      <c r="B2380" s="1143" t="s">
        <v>56</v>
      </c>
      <c r="C2380" s="23">
        <v>46010</v>
      </c>
      <c r="D2380" s="11">
        <v>582</v>
      </c>
      <c r="G2380" t="s">
        <v>2172</v>
      </c>
    </row>
    <row r="2381" spans="1:7">
      <c r="A2381" s="178" t="s">
        <v>1189</v>
      </c>
      <c r="B2381" s="1143" t="s">
        <v>56</v>
      </c>
      <c r="C2381" s="23">
        <v>46010</v>
      </c>
      <c r="D2381" s="89">
        <v>2064</v>
      </c>
      <c r="G2381" t="s">
        <v>2172</v>
      </c>
    </row>
    <row r="2382" spans="1:7">
      <c r="A2382" s="178" t="s">
        <v>1201</v>
      </c>
      <c r="B2382" s="1143" t="s">
        <v>56</v>
      </c>
      <c r="C2382" s="23">
        <v>46010</v>
      </c>
      <c r="D2382" s="89">
        <v>1683</v>
      </c>
      <c r="G2382" t="s">
        <v>2172</v>
      </c>
    </row>
    <row r="2383" spans="1:7">
      <c r="A2383" s="178" t="s">
        <v>1192</v>
      </c>
      <c r="B2383" s="1143" t="s">
        <v>56</v>
      </c>
      <c r="C2383" s="23">
        <v>46010</v>
      </c>
      <c r="D2383" s="89">
        <v>1235</v>
      </c>
      <c r="G2383" t="s">
        <v>2172</v>
      </c>
    </row>
    <row r="2384" spans="1:7">
      <c r="A2384" s="178" t="s">
        <v>1186</v>
      </c>
      <c r="B2384" s="1143" t="s">
        <v>56</v>
      </c>
      <c r="C2384" s="23">
        <v>46010</v>
      </c>
      <c r="F2384" s="11" t="s">
        <v>2273</v>
      </c>
      <c r="G2384" t="s">
        <v>2172</v>
      </c>
    </row>
    <row r="2385" spans="1:7">
      <c r="A2385" s="178" t="s">
        <v>1216</v>
      </c>
      <c r="B2385" s="1143" t="s">
        <v>56</v>
      </c>
      <c r="C2385" s="23">
        <v>46010</v>
      </c>
      <c r="D2385" s="11">
        <v>780</v>
      </c>
      <c r="E2385" s="135"/>
      <c r="F2385" s="50"/>
      <c r="G2385" t="s">
        <v>2172</v>
      </c>
    </row>
    <row r="2386" spans="1:7">
      <c r="A2386" s="178" t="s">
        <v>1432</v>
      </c>
      <c r="B2386" s="1143"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1345</v>
      </c>
      <c r="B2394" s="233" t="s">
        <v>56</v>
      </c>
      <c r="C2394" s="23">
        <v>46013</v>
      </c>
      <c r="D2394" s="11">
        <v>551</v>
      </c>
      <c r="G2394" t="s">
        <v>2172</v>
      </c>
    </row>
    <row r="2395" spans="1:7">
      <c r="A2395" s="233" t="s">
        <v>1189</v>
      </c>
      <c r="B2395" s="233" t="s">
        <v>56</v>
      </c>
      <c r="C2395" s="23">
        <v>46013</v>
      </c>
      <c r="F2395" s="263" t="s">
        <v>2277</v>
      </c>
      <c r="G2395" t="s">
        <v>2172</v>
      </c>
    </row>
    <row r="2396" spans="1:7">
      <c r="A2396" s="233" t="s">
        <v>1201</v>
      </c>
      <c r="B2396" s="233" t="s">
        <v>56</v>
      </c>
      <c r="C2396" s="23">
        <v>46013</v>
      </c>
      <c r="D2396" s="11">
        <v>362</v>
      </c>
      <c r="G2396" t="s">
        <v>2172</v>
      </c>
    </row>
    <row r="2397" spans="1:7">
      <c r="A2397" s="234" t="s">
        <v>1207</v>
      </c>
      <c r="B2397" s="234" t="s">
        <v>56</v>
      </c>
      <c r="C2397" s="23">
        <v>46013</v>
      </c>
      <c r="D2397" s="89">
        <v>3523</v>
      </c>
      <c r="G2397" t="s">
        <v>2172</v>
      </c>
    </row>
    <row r="2398" spans="1:7">
      <c r="A2398" s="263" t="s">
        <v>1216</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1216</v>
      </c>
      <c r="B2404" s="1188" t="s">
        <v>56</v>
      </c>
      <c r="C2404" s="23">
        <v>46014</v>
      </c>
      <c r="E2404" s="250">
        <v>14727</v>
      </c>
      <c r="F2404" s="347" t="s">
        <v>2278</v>
      </c>
      <c r="G2404" t="s">
        <v>2172</v>
      </c>
    </row>
    <row r="2405" spans="1:7">
      <c r="A2405" s="296" t="s">
        <v>1207</v>
      </c>
      <c r="B2405" s="1189"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9"/>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1345</v>
      </c>
      <c r="B2414" s="244" t="s">
        <v>56</v>
      </c>
      <c r="C2414" s="23">
        <v>46020</v>
      </c>
      <c r="D2414" s="11">
        <v>738</v>
      </c>
      <c r="G2414" t="s">
        <v>2172</v>
      </c>
    </row>
    <row r="2415" spans="1:7">
      <c r="A2415" s="233" t="s">
        <v>1201</v>
      </c>
      <c r="B2415" s="233" t="s">
        <v>56</v>
      </c>
      <c r="C2415" s="23">
        <v>46020</v>
      </c>
      <c r="D2415" s="89">
        <v>1297</v>
      </c>
      <c r="G2415" t="s">
        <v>2172</v>
      </c>
    </row>
    <row r="2416" spans="1:7">
      <c r="A2416" s="233" t="s">
        <v>1204</v>
      </c>
      <c r="B2416" s="233" t="s">
        <v>56</v>
      </c>
      <c r="C2416" s="23">
        <v>46020</v>
      </c>
      <c r="D2416" s="89">
        <v>2583</v>
      </c>
      <c r="G2416" t="s">
        <v>2172</v>
      </c>
    </row>
    <row r="2417" spans="1:7">
      <c r="A2417" s="233" t="s">
        <v>1348</v>
      </c>
      <c r="B2417" s="233" t="s">
        <v>56</v>
      </c>
      <c r="C2417" s="23">
        <v>46020</v>
      </c>
      <c r="D2417" s="11">
        <v>0</v>
      </c>
      <c r="F2417" s="240" t="s">
        <v>2283</v>
      </c>
      <c r="G2417" t="s">
        <v>2172</v>
      </c>
    </row>
    <row r="2418" spans="1:7">
      <c r="A2418" s="233" t="s">
        <v>1165</v>
      </c>
      <c r="B2418" s="233" t="s">
        <v>56</v>
      </c>
      <c r="C2418" s="23">
        <v>46020</v>
      </c>
      <c r="D2418" s="11">
        <v>0</v>
      </c>
      <c r="F2418" s="240" t="s">
        <v>2283</v>
      </c>
      <c r="G2418" t="s">
        <v>2172</v>
      </c>
    </row>
    <row r="2419" spans="1:7">
      <c r="A2419" s="234" t="s">
        <v>1198</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1345</v>
      </c>
      <c r="B2424" s="240" t="s">
        <v>56</v>
      </c>
      <c r="C2424" s="23">
        <v>46021</v>
      </c>
      <c r="D2424" s="11">
        <v>466</v>
      </c>
      <c r="G2424" t="s">
        <v>2172</v>
      </c>
    </row>
    <row r="2425" spans="1:7">
      <c r="A2425" s="233" t="s">
        <v>1204</v>
      </c>
      <c r="B2425" s="233" t="s">
        <v>56</v>
      </c>
      <c r="C2425" s="23">
        <v>46021</v>
      </c>
      <c r="D2425" s="89">
        <v>3099</v>
      </c>
      <c r="G2425" t="s">
        <v>2172</v>
      </c>
    </row>
    <row r="2426" spans="1:7">
      <c r="A2426" s="234" t="s">
        <v>1162</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1165</v>
      </c>
      <c r="B2428" s="175" t="s">
        <v>1376</v>
      </c>
      <c r="C2428" s="239">
        <v>46022</v>
      </c>
      <c r="D2428" s="89"/>
      <c r="E2428" s="89">
        <v>2728</v>
      </c>
      <c r="G2428" t="s">
        <v>2172</v>
      </c>
    </row>
    <row r="2429" spans="1:7" ht="15.75">
      <c r="A2429" s="76" t="s">
        <v>1168</v>
      </c>
      <c r="B2429" s="175" t="s">
        <v>1376</v>
      </c>
      <c r="C2429" s="239">
        <v>46022</v>
      </c>
      <c r="E2429" s="250">
        <v>1231</v>
      </c>
      <c r="G2429" t="s">
        <v>2172</v>
      </c>
    </row>
    <row r="2430" spans="1:7" ht="15.75">
      <c r="A2430" s="76" t="s">
        <v>1198</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1345</v>
      </c>
      <c r="B2436" s="91" t="s">
        <v>56</v>
      </c>
      <c r="C2436" s="23">
        <v>46027</v>
      </c>
      <c r="D2436" s="89">
        <v>3728</v>
      </c>
      <c r="E2436" s="11"/>
      <c r="G2436" t="s">
        <v>2284</v>
      </c>
    </row>
    <row r="2437" spans="1:7">
      <c r="A2437" s="178" t="s">
        <v>1204</v>
      </c>
      <c r="B2437" s="91" t="s">
        <v>56</v>
      </c>
      <c r="C2437" s="23">
        <v>46027</v>
      </c>
      <c r="D2437" s="89">
        <v>568</v>
      </c>
      <c r="E2437" s="11"/>
      <c r="G2437" t="s">
        <v>2284</v>
      </c>
    </row>
    <row r="2438" spans="1:7">
      <c r="A2438" s="178" t="s">
        <v>1337</v>
      </c>
      <c r="B2438" s="91" t="s">
        <v>56</v>
      </c>
      <c r="C2438" s="23">
        <v>46028</v>
      </c>
      <c r="D2438" s="11">
        <v>0</v>
      </c>
      <c r="E2438" s="11"/>
      <c r="F2438" s="11" t="s">
        <v>2285</v>
      </c>
      <c r="G2438" t="s">
        <v>2284</v>
      </c>
    </row>
    <row r="2439" spans="1:7">
      <c r="A2439" s="178" t="s">
        <v>1345</v>
      </c>
      <c r="B2439" s="91" t="s">
        <v>56</v>
      </c>
      <c r="C2439" s="23">
        <v>46028</v>
      </c>
      <c r="D2439" s="798">
        <v>1789</v>
      </c>
      <c r="E2439" s="11"/>
      <c r="G2439" t="s">
        <v>2284</v>
      </c>
    </row>
    <row r="2440" spans="1:7">
      <c r="A2440" s="178" t="s">
        <v>1210</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1189</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9" t="s">
        <v>2288</v>
      </c>
      <c r="G2448" t="s">
        <v>2284</v>
      </c>
    </row>
    <row r="2449" spans="1:7">
      <c r="A2449" s="178" t="s">
        <v>953</v>
      </c>
      <c r="B2449" s="91" t="s">
        <v>56</v>
      </c>
      <c r="C2449" s="23">
        <v>46029</v>
      </c>
      <c r="D2449" s="38">
        <v>180</v>
      </c>
      <c r="E2449" s="11"/>
      <c r="F2449" s="1159" t="s">
        <v>1457</v>
      </c>
      <c r="G2449" t="s">
        <v>2284</v>
      </c>
    </row>
    <row r="2450" spans="1:7">
      <c r="A2450" s="178" t="s">
        <v>854</v>
      </c>
      <c r="B2450" s="91" t="s">
        <v>52</v>
      </c>
      <c r="C2450" s="23">
        <v>46029</v>
      </c>
      <c r="D2450" s="798">
        <v>2151</v>
      </c>
      <c r="E2450" s="11"/>
      <c r="F2450" s="1159"/>
      <c r="G2450" t="s">
        <v>2284</v>
      </c>
    </row>
    <row r="2451" spans="1:7">
      <c r="A2451" s="178" t="s">
        <v>1210</v>
      </c>
      <c r="B2451" s="91" t="s">
        <v>56</v>
      </c>
      <c r="C2451" s="23">
        <v>46029</v>
      </c>
      <c r="D2451" s="798">
        <v>3079</v>
      </c>
      <c r="E2451" s="11"/>
      <c r="F2451" s="1159"/>
      <c r="G2451" t="s">
        <v>2284</v>
      </c>
    </row>
    <row r="2452" spans="1:7">
      <c r="A2452" s="296" t="s">
        <v>1195</v>
      </c>
      <c r="B2452" s="587" t="s">
        <v>56</v>
      </c>
      <c r="C2452" s="23">
        <v>46029</v>
      </c>
      <c r="D2452" s="38">
        <v>0</v>
      </c>
      <c r="E2452" s="11"/>
      <c r="F2452" s="1190" t="s">
        <v>2283</v>
      </c>
      <c r="G2452" t="s">
        <v>2284</v>
      </c>
    </row>
    <row r="2453" spans="1:7" ht="15.75">
      <c r="A2453" s="178" t="s">
        <v>435</v>
      </c>
      <c r="B2453" s="175" t="s">
        <v>1376</v>
      </c>
      <c r="C2453" s="239">
        <v>46030</v>
      </c>
      <c r="D2453" s="38">
        <v>85</v>
      </c>
      <c r="E2453" s="11"/>
      <c r="F2453" s="1159"/>
      <c r="G2453" t="s">
        <v>2284</v>
      </c>
    </row>
    <row r="2454" spans="1:7" ht="15.75">
      <c r="A2454" s="178" t="s">
        <v>503</v>
      </c>
      <c r="B2454" s="175" t="s">
        <v>1376</v>
      </c>
      <c r="C2454" s="239">
        <v>46030</v>
      </c>
      <c r="D2454" s="38">
        <v>113</v>
      </c>
      <c r="E2454" s="11"/>
      <c r="F2454" s="1159" t="s">
        <v>2289</v>
      </c>
      <c r="G2454" t="s">
        <v>2284</v>
      </c>
    </row>
    <row r="2455" spans="1:7">
      <c r="A2455" s="317" t="s">
        <v>980</v>
      </c>
      <c r="B2455" s="793" t="s">
        <v>56</v>
      </c>
      <c r="C2455" s="23">
        <v>46030</v>
      </c>
      <c r="D2455" s="798">
        <v>1053</v>
      </c>
      <c r="E2455" s="11"/>
      <c r="F2455" s="1159" t="s">
        <v>2290</v>
      </c>
      <c r="G2455" t="s">
        <v>2284</v>
      </c>
    </row>
    <row r="2456" spans="1:7">
      <c r="A2456" s="178" t="s">
        <v>854</v>
      </c>
      <c r="B2456" s="91" t="s">
        <v>52</v>
      </c>
      <c r="C2456" s="23">
        <v>46030</v>
      </c>
      <c r="D2456" s="798">
        <v>1926</v>
      </c>
      <c r="E2456" s="11"/>
      <c r="F2456" s="1159"/>
      <c r="G2456" t="s">
        <v>2284</v>
      </c>
    </row>
    <row r="2457" spans="1:7">
      <c r="A2457" s="178" t="s">
        <v>1213</v>
      </c>
      <c r="B2457" s="91" t="s">
        <v>56</v>
      </c>
      <c r="C2457" s="23">
        <v>46030</v>
      </c>
      <c r="D2457" s="798">
        <v>2367</v>
      </c>
      <c r="E2457" s="11"/>
      <c r="F2457" s="1159"/>
      <c r="G2457" t="s">
        <v>2284</v>
      </c>
    </row>
    <row r="2458" spans="1:7">
      <c r="A2458" s="178" t="s">
        <v>857</v>
      </c>
      <c r="B2458" s="91" t="s">
        <v>2291</v>
      </c>
      <c r="C2458" s="23">
        <v>46030</v>
      </c>
      <c r="D2458" s="798"/>
      <c r="E2458" s="798">
        <v>2706</v>
      </c>
      <c r="F2458" s="1159"/>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9" t="s">
        <v>1503</v>
      </c>
      <c r="G2460" t="s">
        <v>2284</v>
      </c>
    </row>
    <row r="2461" spans="1:7">
      <c r="A2461" s="178" t="s">
        <v>854</v>
      </c>
      <c r="B2461" s="91" t="s">
        <v>52</v>
      </c>
      <c r="C2461" s="23">
        <v>46031</v>
      </c>
      <c r="D2461" s="798">
        <v>1000</v>
      </c>
      <c r="E2461" s="38"/>
      <c r="F2461" s="800"/>
      <c r="G2461" t="s">
        <v>2284</v>
      </c>
    </row>
    <row r="2462" spans="1:7">
      <c r="A2462" s="178" t="s">
        <v>1189</v>
      </c>
      <c r="B2462" s="91" t="s">
        <v>56</v>
      </c>
      <c r="C2462" s="23">
        <v>46031</v>
      </c>
      <c r="D2462" s="798">
        <v>104</v>
      </c>
      <c r="E2462" s="38"/>
      <c r="F2462" s="800"/>
      <c r="G2462" t="s">
        <v>2284</v>
      </c>
    </row>
    <row r="2463" spans="1:7">
      <c r="A2463" s="178" t="s">
        <v>1192</v>
      </c>
      <c r="B2463" s="91" t="s">
        <v>56</v>
      </c>
      <c r="C2463" s="23">
        <v>46031</v>
      </c>
      <c r="D2463" s="38"/>
      <c r="E2463" s="798">
        <v>1056</v>
      </c>
      <c r="F2463" s="800"/>
      <c r="G2463" t="s">
        <v>2284</v>
      </c>
    </row>
    <row r="2464" spans="1:7">
      <c r="A2464" s="178" t="s">
        <v>1183</v>
      </c>
      <c r="B2464" s="91" t="s">
        <v>56</v>
      </c>
      <c r="C2464" s="23">
        <v>46031</v>
      </c>
      <c r="D2464" s="38"/>
      <c r="E2464" s="798">
        <v>1090</v>
      </c>
      <c r="F2464" s="1159"/>
      <c r="G2464" t="s">
        <v>2284</v>
      </c>
    </row>
    <row r="2465" spans="1:7">
      <c r="A2465" s="178" t="s">
        <v>1213</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90"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9" t="s">
        <v>2113</v>
      </c>
      <c r="G2470" t="s">
        <v>2284</v>
      </c>
    </row>
    <row r="2471" spans="1:7">
      <c r="A2471" s="317" t="s">
        <v>1213</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1256</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9"/>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9" t="s">
        <v>1576</v>
      </c>
      <c r="G2486" t="s">
        <v>2284</v>
      </c>
    </row>
    <row r="2487" spans="1:7">
      <c r="A2487" s="317" t="s">
        <v>854</v>
      </c>
      <c r="B2487" s="793" t="s">
        <v>52</v>
      </c>
      <c r="C2487" s="23">
        <v>46035</v>
      </c>
      <c r="D2487" s="798">
        <v>1838</v>
      </c>
      <c r="E2487" s="38"/>
      <c r="F2487" s="1159"/>
      <c r="G2487" t="s">
        <v>2284</v>
      </c>
    </row>
    <row r="2488" spans="1:7">
      <c r="A2488" s="178" t="s">
        <v>1222</v>
      </c>
      <c r="B2488" s="91" t="s">
        <v>2298</v>
      </c>
      <c r="C2488" s="23">
        <v>46035</v>
      </c>
      <c r="D2488" s="38"/>
      <c r="E2488" s="798">
        <v>5312</v>
      </c>
      <c r="F2488" s="800" t="s">
        <v>2299</v>
      </c>
      <c r="G2488" t="s">
        <v>2284</v>
      </c>
    </row>
    <row r="2489" spans="1:7">
      <c r="A2489" s="178" t="s">
        <v>1256</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90"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1256</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1192</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1256</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1256</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91"/>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1284</v>
      </c>
      <c r="B2526" s="91" t="s">
        <v>56</v>
      </c>
      <c r="C2526" s="23">
        <v>46042</v>
      </c>
      <c r="D2526" s="89">
        <v>1344</v>
      </c>
      <c r="F2526" s="1159"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9" t="s">
        <v>2314</v>
      </c>
      <c r="G2528" t="s">
        <v>2284</v>
      </c>
    </row>
    <row r="2529" spans="1:7">
      <c r="A2529" s="244" t="s">
        <v>1434</v>
      </c>
      <c r="B2529" s="244" t="s">
        <v>62</v>
      </c>
      <c r="C2529" s="23">
        <v>46042</v>
      </c>
      <c r="D2529" s="89">
        <v>1382</v>
      </c>
      <c r="F2529" s="1159" t="s">
        <v>2233</v>
      </c>
      <c r="G2529" t="s">
        <v>2284</v>
      </c>
    </row>
    <row r="2530" spans="1:7">
      <c r="A2530" s="244" t="s">
        <v>633</v>
      </c>
      <c r="B2530" s="244" t="s">
        <v>52</v>
      </c>
      <c r="C2530" s="23">
        <v>46042</v>
      </c>
      <c r="D2530" s="89">
        <v>2719</v>
      </c>
      <c r="F2530" s="1159"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9"/>
      <c r="G2532" t="s">
        <v>2284</v>
      </c>
    </row>
    <row r="2533" spans="1:7">
      <c r="A2533" s="556" t="s">
        <v>1136</v>
      </c>
      <c r="B2533" s="91" t="s">
        <v>56</v>
      </c>
      <c r="C2533" s="262">
        <v>46042</v>
      </c>
      <c r="D2533" s="50">
        <v>506</v>
      </c>
      <c r="E2533" s="135"/>
      <c r="F2533" s="1192"/>
      <c r="G2533" t="s">
        <v>2284</v>
      </c>
    </row>
    <row r="2534" spans="1:7">
      <c r="A2534" s="235" t="s">
        <v>1340</v>
      </c>
      <c r="B2534" s="587" t="s">
        <v>56</v>
      </c>
      <c r="C2534" s="23">
        <v>46042</v>
      </c>
      <c r="D2534" s="89">
        <v>2209</v>
      </c>
      <c r="E2534" s="11"/>
      <c r="F2534" s="1159" t="s">
        <v>1950</v>
      </c>
      <c r="G2534" t="s">
        <v>2284</v>
      </c>
    </row>
    <row r="2535" spans="1:7" ht="15.75">
      <c r="A2535" s="76" t="s">
        <v>515</v>
      </c>
      <c r="B2535" s="175" t="s">
        <v>1376</v>
      </c>
      <c r="C2535" s="248">
        <v>46043</v>
      </c>
      <c r="D2535" s="103">
        <v>182</v>
      </c>
      <c r="E2535" s="182"/>
      <c r="F2535" s="1193"/>
      <c r="G2535" t="s">
        <v>2284</v>
      </c>
    </row>
    <row r="2536" spans="1:7">
      <c r="A2536" s="556" t="s">
        <v>507</v>
      </c>
      <c r="B2536" s="556" t="s">
        <v>58</v>
      </c>
      <c r="C2536" s="23">
        <v>46043</v>
      </c>
      <c r="D2536" s="11">
        <v>150</v>
      </c>
      <c r="F2536" s="1159"/>
      <c r="G2536" t="s">
        <v>2284</v>
      </c>
    </row>
    <row r="2537" spans="1:7">
      <c r="A2537" s="76" t="s">
        <v>989</v>
      </c>
      <c r="B2537" s="176" t="s">
        <v>904</v>
      </c>
      <c r="C2537" s="239">
        <v>46043</v>
      </c>
      <c r="D2537" s="11">
        <v>686</v>
      </c>
      <c r="F2537" s="1159" t="s">
        <v>2293</v>
      </c>
      <c r="G2537" t="s">
        <v>2284</v>
      </c>
    </row>
    <row r="2538" spans="1:7">
      <c r="A2538" s="556" t="s">
        <v>986</v>
      </c>
      <c r="B2538" s="879" t="s">
        <v>56</v>
      </c>
      <c r="C2538" s="23">
        <v>46043</v>
      </c>
      <c r="D2538" s="11">
        <v>867</v>
      </c>
      <c r="F2538" s="1159" t="s">
        <v>2316</v>
      </c>
      <c r="G2538" t="s">
        <v>2284</v>
      </c>
    </row>
    <row r="2539" spans="1:7" ht="15.75">
      <c r="A2539" s="76" t="s">
        <v>1035</v>
      </c>
      <c r="B2539" s="175" t="s">
        <v>1376</v>
      </c>
      <c r="C2539" s="239">
        <v>46043</v>
      </c>
      <c r="E2539" s="250">
        <v>3507</v>
      </c>
      <c r="F2539" s="1159" t="s">
        <v>2317</v>
      </c>
      <c r="G2539" t="s">
        <v>2284</v>
      </c>
    </row>
    <row r="2540" spans="1:7">
      <c r="A2540" s="244" t="s">
        <v>1433</v>
      </c>
      <c r="B2540" s="244" t="s">
        <v>58</v>
      </c>
      <c r="C2540" s="23">
        <v>46043</v>
      </c>
      <c r="D2540" s="11">
        <v>754</v>
      </c>
      <c r="F2540" s="1159" t="s">
        <v>2318</v>
      </c>
      <c r="G2540" t="s">
        <v>2284</v>
      </c>
    </row>
    <row r="2541" spans="1:7">
      <c r="A2541" s="244" t="s">
        <v>1434</v>
      </c>
      <c r="B2541" s="244" t="s">
        <v>62</v>
      </c>
      <c r="C2541" s="23">
        <v>46043</v>
      </c>
      <c r="D2541" s="11">
        <v>993</v>
      </c>
      <c r="F2541" s="1159" t="s">
        <v>2319</v>
      </c>
      <c r="G2541" t="s">
        <v>2284</v>
      </c>
    </row>
    <row r="2542" spans="1:7">
      <c r="A2542" s="244" t="s">
        <v>633</v>
      </c>
      <c r="B2542" s="244" t="s">
        <v>52</v>
      </c>
      <c r="C2542" s="23">
        <v>46043</v>
      </c>
      <c r="D2542" s="89">
        <v>408</v>
      </c>
      <c r="F2542" s="1159"/>
      <c r="G2542" t="s">
        <v>2284</v>
      </c>
    </row>
    <row r="2543" spans="1:7">
      <c r="A2543" s="244" t="s">
        <v>639</v>
      </c>
      <c r="B2543" s="244" t="s">
        <v>52</v>
      </c>
      <c r="C2543" s="23">
        <v>46043</v>
      </c>
      <c r="D2543" s="89">
        <v>2000</v>
      </c>
      <c r="F2543" s="1159"/>
      <c r="G2543" t="s">
        <v>2284</v>
      </c>
    </row>
    <row r="2544" spans="1:7">
      <c r="A2544" s="240" t="s">
        <v>1140</v>
      </c>
      <c r="B2544" s="91" t="s">
        <v>56</v>
      </c>
      <c r="C2544" s="23">
        <v>46043</v>
      </c>
      <c r="D2544" s="11">
        <v>575</v>
      </c>
      <c r="F2544" s="1159"/>
      <c r="G2544" t="s">
        <v>2284</v>
      </c>
    </row>
    <row r="2545" spans="1:7">
      <c r="A2545" s="556" t="s">
        <v>1138</v>
      </c>
      <c r="B2545" s="91" t="s">
        <v>56</v>
      </c>
      <c r="C2545" s="262">
        <v>46043</v>
      </c>
      <c r="D2545" s="818">
        <v>2265</v>
      </c>
      <c r="E2545" s="135"/>
      <c r="F2545" s="1192"/>
      <c r="G2545" t="s">
        <v>2284</v>
      </c>
    </row>
    <row r="2546" spans="1:7">
      <c r="A2546" s="235" t="s">
        <v>1213</v>
      </c>
      <c r="B2546" s="587" t="s">
        <v>56</v>
      </c>
      <c r="C2546" s="23">
        <v>46043</v>
      </c>
      <c r="D2546" s="89"/>
      <c r="E2546" s="11"/>
      <c r="F2546" s="76" t="s">
        <v>1674</v>
      </c>
      <c r="G2546" t="s">
        <v>2284</v>
      </c>
    </row>
    <row r="2547" spans="1:7" ht="15.75">
      <c r="A2547" s="76" t="s">
        <v>515</v>
      </c>
      <c r="B2547" s="175" t="s">
        <v>1376</v>
      </c>
      <c r="C2547" s="248">
        <v>46044</v>
      </c>
      <c r="D2547" s="103">
        <v>186</v>
      </c>
      <c r="E2547" s="182"/>
      <c r="F2547" s="1193"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9" t="s">
        <v>2320</v>
      </c>
      <c r="G2549" t="s">
        <v>2284</v>
      </c>
    </row>
    <row r="2550" spans="1:7">
      <c r="A2550" s="556" t="s">
        <v>986</v>
      </c>
      <c r="B2550" s="879" t="s">
        <v>56</v>
      </c>
      <c r="C2550" s="23">
        <v>46044</v>
      </c>
      <c r="D2550" s="89">
        <v>1539</v>
      </c>
      <c r="F2550" s="1159" t="s">
        <v>2321</v>
      </c>
      <c r="G2550" t="s">
        <v>2284</v>
      </c>
    </row>
    <row r="2551" spans="1:7" ht="15.75">
      <c r="A2551" s="76" t="s">
        <v>983</v>
      </c>
      <c r="B2551" s="175" t="s">
        <v>1376</v>
      </c>
      <c r="C2551" s="239">
        <v>46044</v>
      </c>
      <c r="E2551" s="74">
        <v>486</v>
      </c>
      <c r="F2551" s="1159" t="s">
        <v>2322</v>
      </c>
      <c r="G2551" t="s">
        <v>2284</v>
      </c>
    </row>
    <row r="2552" spans="1:7">
      <c r="A2552" s="244" t="s">
        <v>1433</v>
      </c>
      <c r="B2552" s="244" t="s">
        <v>58</v>
      </c>
      <c r="C2552" s="23">
        <v>46044</v>
      </c>
      <c r="D2552" s="11">
        <v>520</v>
      </c>
      <c r="F2552" s="1159" t="s">
        <v>2308</v>
      </c>
      <c r="G2552" t="s">
        <v>2284</v>
      </c>
    </row>
    <row r="2553" spans="1:7">
      <c r="A2553" s="244" t="s">
        <v>1434</v>
      </c>
      <c r="B2553" s="244" t="s">
        <v>62</v>
      </c>
      <c r="C2553" s="23">
        <v>46044</v>
      </c>
      <c r="D2553" s="89">
        <v>1462</v>
      </c>
      <c r="F2553" s="1159" t="s">
        <v>2323</v>
      </c>
      <c r="G2553" t="s">
        <v>2284</v>
      </c>
    </row>
    <row r="2554" spans="1:7">
      <c r="A2554" s="244" t="s">
        <v>1231</v>
      </c>
      <c r="B2554" s="244" t="s">
        <v>52</v>
      </c>
      <c r="C2554" s="23">
        <v>46044</v>
      </c>
      <c r="D2554" s="89">
        <v>2031</v>
      </c>
      <c r="F2554" s="1159" t="s">
        <v>2324</v>
      </c>
      <c r="G2554" t="s">
        <v>2284</v>
      </c>
    </row>
    <row r="2555" spans="1:7">
      <c r="A2555" s="244" t="s">
        <v>639</v>
      </c>
      <c r="B2555" s="244" t="s">
        <v>52</v>
      </c>
      <c r="C2555" s="23">
        <v>46044</v>
      </c>
      <c r="D2555" s="11">
        <v>970</v>
      </c>
      <c r="F2555" s="1159" t="s">
        <v>2325</v>
      </c>
      <c r="G2555" t="s">
        <v>2284</v>
      </c>
    </row>
    <row r="2556" spans="1:7">
      <c r="A2556" s="244" t="s">
        <v>1127</v>
      </c>
      <c r="B2556" s="91" t="s">
        <v>56</v>
      </c>
      <c r="C2556" s="23">
        <v>46044</v>
      </c>
      <c r="D2556" s="89">
        <v>1776</v>
      </c>
      <c r="F2556" s="1159" t="s">
        <v>2326</v>
      </c>
      <c r="G2556" t="s">
        <v>2284</v>
      </c>
    </row>
    <row r="2557" spans="1:7">
      <c r="A2557" s="556" t="s">
        <v>1213</v>
      </c>
      <c r="B2557" s="587" t="s">
        <v>56</v>
      </c>
      <c r="C2557" s="23">
        <v>46044</v>
      </c>
      <c r="D2557" s="89">
        <v>1940</v>
      </c>
      <c r="F2557" s="1159" t="s">
        <v>2327</v>
      </c>
      <c r="G2557" t="s">
        <v>2284</v>
      </c>
    </row>
    <row r="2558" spans="1:7" ht="15.75">
      <c r="A2558" s="76" t="s">
        <v>386</v>
      </c>
      <c r="B2558" s="175" t="s">
        <v>1376</v>
      </c>
      <c r="C2558" s="239">
        <v>46045</v>
      </c>
      <c r="D2558" s="11">
        <v>57</v>
      </c>
      <c r="F2558" s="1159" t="s">
        <v>1871</v>
      </c>
      <c r="G2558" t="s">
        <v>2284</v>
      </c>
    </row>
    <row r="2559" spans="1:7">
      <c r="A2559" s="244" t="s">
        <v>507</v>
      </c>
      <c r="B2559" s="244" t="s">
        <v>58</v>
      </c>
      <c r="C2559" s="23">
        <v>46045</v>
      </c>
      <c r="D2559" s="11">
        <v>274</v>
      </c>
      <c r="F2559" s="1159"/>
      <c r="G2559" t="s">
        <v>2284</v>
      </c>
    </row>
    <row r="2560" spans="1:7">
      <c r="A2560" s="240" t="s">
        <v>1433</v>
      </c>
      <c r="B2560" s="240" t="s">
        <v>58</v>
      </c>
      <c r="C2560" s="23">
        <v>46045</v>
      </c>
      <c r="D2560" s="11">
        <v>0</v>
      </c>
      <c r="F2560" s="1159" t="s">
        <v>104</v>
      </c>
      <c r="G2560" t="s">
        <v>2284</v>
      </c>
    </row>
    <row r="2561" spans="1:7">
      <c r="A2561" s="244" t="s">
        <v>1434</v>
      </c>
      <c r="B2561" s="244" t="s">
        <v>62</v>
      </c>
      <c r="C2561" s="23">
        <v>46045</v>
      </c>
      <c r="D2561" s="89">
        <v>1617</v>
      </c>
      <c r="F2561" s="1159"/>
      <c r="G2561" t="s">
        <v>2284</v>
      </c>
    </row>
    <row r="2562" spans="1:7">
      <c r="A2562" s="244" t="s">
        <v>1231</v>
      </c>
      <c r="B2562" s="244" t="s">
        <v>52</v>
      </c>
      <c r="C2562" s="23">
        <v>46045</v>
      </c>
      <c r="D2562" s="11">
        <v>845</v>
      </c>
      <c r="F2562" s="1159" t="s">
        <v>2328</v>
      </c>
      <c r="G2562" t="s">
        <v>2284</v>
      </c>
    </row>
    <row r="2563" spans="1:7">
      <c r="A2563" s="240" t="s">
        <v>1138</v>
      </c>
      <c r="B2563" s="91" t="s">
        <v>56</v>
      </c>
      <c r="C2563" s="23">
        <v>46045</v>
      </c>
      <c r="D2563" s="89">
        <v>2651</v>
      </c>
      <c r="F2563" s="1159" t="s">
        <v>2329</v>
      </c>
      <c r="G2563" t="s">
        <v>2284</v>
      </c>
    </row>
    <row r="2564" spans="1:7">
      <c r="A2564" s="556" t="s">
        <v>1140</v>
      </c>
      <c r="B2564" s="587" t="s">
        <v>56</v>
      </c>
      <c r="C2564" s="23">
        <v>46045</v>
      </c>
      <c r="D2564" s="11">
        <v>818</v>
      </c>
      <c r="F2564" s="1159"/>
      <c r="G2564" t="s">
        <v>2284</v>
      </c>
    </row>
    <row r="2565" spans="1:7" ht="15.75">
      <c r="A2565" s="76" t="s">
        <v>1189</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9" t="s">
        <v>2132</v>
      </c>
      <c r="G2567" t="s">
        <v>2284</v>
      </c>
    </row>
    <row r="2568" spans="1:7">
      <c r="A2568" s="76" t="s">
        <v>989</v>
      </c>
      <c r="B2568" s="176" t="s">
        <v>904</v>
      </c>
      <c r="C2568" s="239">
        <v>46048</v>
      </c>
      <c r="D2568" s="11">
        <v>835</v>
      </c>
      <c r="F2568" s="1159" t="s">
        <v>2331</v>
      </c>
      <c r="G2568" t="s">
        <v>2284</v>
      </c>
    </row>
    <row r="2569" spans="1:7">
      <c r="A2569" s="244" t="s">
        <v>992</v>
      </c>
      <c r="B2569" s="793" t="s">
        <v>56</v>
      </c>
      <c r="C2569" s="23">
        <v>46048</v>
      </c>
      <c r="F2569" s="240" t="s">
        <v>2332</v>
      </c>
      <c r="G2569" t="s">
        <v>2284</v>
      </c>
    </row>
    <row r="2570" spans="1:7">
      <c r="A2570" s="556" t="s">
        <v>1284</v>
      </c>
      <c r="B2570" s="587" t="s">
        <v>56</v>
      </c>
      <c r="C2570" s="23">
        <v>46048</v>
      </c>
      <c r="D2570" s="11">
        <v>886</v>
      </c>
      <c r="F2570" s="1159" t="s">
        <v>1503</v>
      </c>
      <c r="G2570" t="s">
        <v>2284</v>
      </c>
    </row>
    <row r="2571" spans="1:7" ht="15.75">
      <c r="A2571" s="76" t="s">
        <v>1035</v>
      </c>
      <c r="B2571" s="175" t="s">
        <v>1376</v>
      </c>
      <c r="C2571" s="239">
        <v>46048</v>
      </c>
      <c r="E2571" s="74">
        <v>313</v>
      </c>
      <c r="F2571" s="1159" t="s">
        <v>2333</v>
      </c>
      <c r="G2571" t="s">
        <v>2284</v>
      </c>
    </row>
    <row r="2572" spans="1:7">
      <c r="A2572" s="244" t="s">
        <v>1433</v>
      </c>
      <c r="B2572" s="244" t="s">
        <v>58</v>
      </c>
      <c r="C2572" s="23">
        <v>46048</v>
      </c>
      <c r="D2572" s="11">
        <v>376</v>
      </c>
      <c r="F2572" s="1159" t="s">
        <v>2025</v>
      </c>
      <c r="G2572" t="s">
        <v>2284</v>
      </c>
    </row>
    <row r="2573" spans="1:7">
      <c r="A2573" s="244" t="s">
        <v>1434</v>
      </c>
      <c r="B2573" s="244" t="s">
        <v>62</v>
      </c>
      <c r="C2573" s="23">
        <v>46048</v>
      </c>
      <c r="D2573" s="89">
        <v>1642</v>
      </c>
      <c r="F2573" s="11" t="s">
        <v>2334</v>
      </c>
      <c r="G2573" t="s">
        <v>2284</v>
      </c>
    </row>
    <row r="2574" spans="1:7">
      <c r="A2574" s="244" t="s">
        <v>1231</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1231</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1251</v>
      </c>
      <c r="B2600" s="235" t="s">
        <v>54</v>
      </c>
      <c r="C2600" s="23">
        <v>46050</v>
      </c>
      <c r="D2600" s="11">
        <v>881</v>
      </c>
      <c r="E2600" s="11"/>
      <c r="G2600" t="s">
        <v>2284</v>
      </c>
    </row>
    <row r="2601" spans="1:7" ht="15.75">
      <c r="A2601" s="76" t="s">
        <v>1204</v>
      </c>
      <c r="B2601" s="175" t="s">
        <v>1376</v>
      </c>
      <c r="C2601" s="239">
        <v>46050</v>
      </c>
      <c r="E2601" s="250">
        <v>2071</v>
      </c>
      <c r="F2601" s="240"/>
      <c r="G2601" t="s">
        <v>2284</v>
      </c>
    </row>
    <row r="2602" spans="1:7">
      <c r="A2602" s="556" t="s">
        <v>1207</v>
      </c>
      <c r="B2602" s="879" t="s">
        <v>56</v>
      </c>
      <c r="C2602" s="23">
        <v>46050</v>
      </c>
      <c r="E2602" s="250">
        <v>1848</v>
      </c>
      <c r="F2602" s="240"/>
      <c r="G2602" t="s">
        <v>2284</v>
      </c>
    </row>
    <row r="2603" spans="1:7" ht="15.75">
      <c r="A2603" s="76" t="s">
        <v>1210</v>
      </c>
      <c r="B2603" s="175" t="s">
        <v>1376</v>
      </c>
      <c r="C2603" s="239">
        <v>46050</v>
      </c>
      <c r="E2603" s="250">
        <v>1139</v>
      </c>
      <c r="F2603" s="240"/>
      <c r="G2603" t="s">
        <v>2284</v>
      </c>
    </row>
    <row r="2604" spans="1:7" ht="15.75">
      <c r="A2604" s="76" t="s">
        <v>1213</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1251</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1231</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1204</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1251</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1201</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1251</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1282</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1251</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1282</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1251</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1282</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1251</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1192</v>
      </c>
      <c r="B2654" s="91" t="s">
        <v>56</v>
      </c>
      <c r="C2654" s="23">
        <v>46058</v>
      </c>
      <c r="D2654" s="11">
        <v>253</v>
      </c>
      <c r="G2654" t="s">
        <v>1372</v>
      </c>
    </row>
    <row r="2655" spans="1:7">
      <c r="A2655" s="240" t="s">
        <v>1282</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1282</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1251</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1251</v>
      </c>
      <c r="B2674" s="240" t="s">
        <v>54</v>
      </c>
      <c r="C2674" s="23">
        <v>46064</v>
      </c>
      <c r="F2674" s="240" t="s">
        <v>1875</v>
      </c>
      <c r="G2674" t="s">
        <v>1372</v>
      </c>
    </row>
    <row r="2675" spans="1:7">
      <c r="A2675" s="244" t="s">
        <v>1251</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1282</v>
      </c>
      <c r="B2681" s="244" t="s">
        <v>1376</v>
      </c>
      <c r="C2681" s="23">
        <v>46065</v>
      </c>
      <c r="E2681" s="74">
        <v>711</v>
      </c>
      <c r="G2681" t="s">
        <v>1372</v>
      </c>
    </row>
    <row r="2682" spans="1:7">
      <c r="A2682" s="240" t="s">
        <v>1251</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1282</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1267</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1267</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1267</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1267</v>
      </c>
      <c r="B2707" s="244" t="s">
        <v>56</v>
      </c>
      <c r="C2707" s="23">
        <v>46072</v>
      </c>
      <c r="D2707" s="11">
        <v>864</v>
      </c>
      <c r="F2707" s="11" t="s">
        <v>2386</v>
      </c>
      <c r="G2707" t="s">
        <v>1372</v>
      </c>
    </row>
    <row r="2708" spans="1:7">
      <c r="A2708" s="244" t="s">
        <v>1270</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1267</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1270</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1270</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1284</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1284</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1270</v>
      </c>
      <c r="B2740" s="240" t="s">
        <v>56</v>
      </c>
      <c r="C2740" s="23">
        <v>46083</v>
      </c>
      <c r="D2740" s="89">
        <v>1016</v>
      </c>
      <c r="F2740" s="11" t="s">
        <v>2396</v>
      </c>
      <c r="G2740" t="s">
        <v>1373</v>
      </c>
    </row>
    <row r="2741" spans="1:7">
      <c r="A2741" s="178" t="s">
        <v>1276</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1276</v>
      </c>
      <c r="B2744" s="240" t="s">
        <v>56</v>
      </c>
      <c r="C2744" s="23">
        <v>46084</v>
      </c>
      <c r="D2744" s="89">
        <v>1612</v>
      </c>
      <c r="F2744" s="11" t="s">
        <v>2397</v>
      </c>
      <c r="G2744" t="s">
        <v>1373</v>
      </c>
    </row>
    <row r="2745" spans="1:7">
      <c r="A2745" s="240" t="s">
        <v>1238</v>
      </c>
      <c r="B2745" s="240" t="s">
        <v>54</v>
      </c>
      <c r="C2745" s="23">
        <v>46084</v>
      </c>
      <c r="D2745" s="11">
        <v>179</v>
      </c>
      <c r="G2745" t="s">
        <v>1373</v>
      </c>
    </row>
    <row r="2746" spans="1:7">
      <c r="A2746" s="240" t="s">
        <v>1439</v>
      </c>
      <c r="B2746" s="240" t="s">
        <v>62</v>
      </c>
      <c r="C2746" s="23">
        <v>46084</v>
      </c>
      <c r="D2746" s="11">
        <v>575</v>
      </c>
      <c r="G2746" t="s">
        <v>1373</v>
      </c>
    </row>
    <row r="2747" spans="1:7">
      <c r="A2747" s="240" t="s">
        <v>1270</v>
      </c>
      <c r="B2747" s="240" t="s">
        <v>56</v>
      </c>
      <c r="C2747" s="23">
        <v>46085</v>
      </c>
      <c r="F2747" s="1194" t="s">
        <v>2398</v>
      </c>
      <c r="G2747" t="s">
        <v>1373</v>
      </c>
    </row>
    <row r="2748" spans="1:7">
      <c r="A2748" s="178" t="s">
        <v>1276</v>
      </c>
      <c r="B2748" s="240" t="s">
        <v>56</v>
      </c>
      <c r="C2748" s="23">
        <v>46085</v>
      </c>
      <c r="F2748" s="11" t="s">
        <v>2399</v>
      </c>
      <c r="G2748" t="s">
        <v>1373</v>
      </c>
    </row>
    <row r="2749" spans="1:7">
      <c r="A2749" s="621" t="s">
        <v>893</v>
      </c>
      <c r="B2749" s="240" t="s">
        <v>1376</v>
      </c>
      <c r="C2749" s="23">
        <v>46085</v>
      </c>
      <c r="E2749" s="74">
        <v>583</v>
      </c>
      <c r="G2749" t="s">
        <v>1373</v>
      </c>
    </row>
    <row r="2750" spans="1:7">
      <c r="A2750" s="240" t="s">
        <v>1241</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1241</v>
      </c>
      <c r="B2754" s="240" t="s">
        <v>54</v>
      </c>
      <c r="C2754" s="23">
        <v>46086</v>
      </c>
      <c r="D2754" s="11">
        <v>774</v>
      </c>
      <c r="G2754" t="s">
        <v>1373</v>
      </c>
    </row>
    <row r="2755" spans="1:7">
      <c r="A2755" s="240" t="s">
        <v>1439</v>
      </c>
      <c r="B2755" s="240" t="s">
        <v>62</v>
      </c>
      <c r="C2755" s="23">
        <v>46086</v>
      </c>
      <c r="D2755" s="11">
        <v>668</v>
      </c>
      <c r="G2755" t="s">
        <v>1373</v>
      </c>
    </row>
    <row r="2756" spans="1:7">
      <c r="A2756" s="240" t="s">
        <v>1241</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1276</v>
      </c>
      <c r="B2758" s="240" t="s">
        <v>56</v>
      </c>
      <c r="C2758" s="23">
        <v>46090</v>
      </c>
      <c r="D2758" s="89">
        <v>1561</v>
      </c>
      <c r="F2758" s="11" t="s">
        <v>2404</v>
      </c>
      <c r="G2758" t="s">
        <v>1373</v>
      </c>
    </row>
    <row r="2759" spans="1:7">
      <c r="A2759" s="240" t="s">
        <v>1241</v>
      </c>
      <c r="B2759" s="240" t="s">
        <v>54</v>
      </c>
      <c r="C2759" s="23">
        <v>46090</v>
      </c>
      <c r="D2759" s="11">
        <v>570</v>
      </c>
      <c r="F2759" s="11" t="s">
        <v>2335</v>
      </c>
      <c r="G2759" t="s">
        <v>1373</v>
      </c>
    </row>
    <row r="2760" spans="1:7">
      <c r="A2760" s="244" t="s">
        <v>1244</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1273</v>
      </c>
      <c r="B2764" s="240" t="s">
        <v>56</v>
      </c>
      <c r="C2764" s="23">
        <v>46091</v>
      </c>
      <c r="D2764" s="89">
        <v>1595</v>
      </c>
      <c r="G2764" t="s">
        <v>1373</v>
      </c>
    </row>
    <row r="2765" spans="1:7">
      <c r="A2765" s="244" t="s">
        <v>1244</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1273</v>
      </c>
      <c r="B2768" s="240" t="s">
        <v>56</v>
      </c>
      <c r="C2768" s="23">
        <v>46092</v>
      </c>
      <c r="D2768" s="89">
        <v>1704</v>
      </c>
      <c r="F2768" s="11" t="s">
        <v>2406</v>
      </c>
      <c r="G2768" t="s">
        <v>1373</v>
      </c>
    </row>
    <row r="2769" spans="1:7">
      <c r="A2769" s="244" t="s">
        <v>1244</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1244</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1244</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1273</v>
      </c>
      <c r="B2783" s="244" t="s">
        <v>56</v>
      </c>
      <c r="C2783" s="23">
        <v>46097</v>
      </c>
      <c r="D2783" s="89">
        <v>1581</v>
      </c>
      <c r="G2783" t="s">
        <v>1373</v>
      </c>
    </row>
    <row r="2784" spans="1:7">
      <c r="A2784" s="244" t="s">
        <v>1244</v>
      </c>
      <c r="B2784" s="244" t="s">
        <v>52</v>
      </c>
      <c r="C2784" s="23">
        <v>46097</v>
      </c>
      <c r="D2784" s="89">
        <v>1297</v>
      </c>
      <c r="G2784" t="s">
        <v>1373</v>
      </c>
    </row>
    <row r="2785" spans="1:7">
      <c r="A2785" s="244" t="s">
        <v>835</v>
      </c>
      <c r="B2785" s="244" t="s">
        <v>52</v>
      </c>
      <c r="C2785" s="23">
        <v>46097</v>
      </c>
      <c r="D2785" s="89">
        <v>1163</v>
      </c>
      <c r="G2785" t="s">
        <v>1373</v>
      </c>
    </row>
    <row r="2786" spans="1:7">
      <c r="A2786" s="244" t="s">
        <v>1238</v>
      </c>
      <c r="B2786" s="244" t="s">
        <v>54</v>
      </c>
      <c r="C2786" s="23">
        <v>46097</v>
      </c>
      <c r="D2786" s="89">
        <v>326</v>
      </c>
      <c r="F2786" s="11" t="s">
        <v>2025</v>
      </c>
      <c r="G2786" t="s">
        <v>1373</v>
      </c>
    </row>
    <row r="2787" spans="1:7">
      <c r="A2787" s="244" t="s">
        <v>1241</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201" t="s">
        <v>1438</v>
      </c>
      <c r="B2790" s="1201" t="s">
        <v>1376</v>
      </c>
      <c r="C2790" s="23">
        <v>46098</v>
      </c>
      <c r="D2790" s="11">
        <v>240</v>
      </c>
      <c r="F2790" s="11" t="s">
        <v>2411</v>
      </c>
      <c r="G2790" t="s">
        <v>1373</v>
      </c>
    </row>
    <row r="2791" spans="1:7">
      <c r="A2791" s="1201" t="s">
        <v>1279</v>
      </c>
      <c r="B2791" s="240" t="s">
        <v>1064</v>
      </c>
      <c r="C2791" s="23">
        <v>46098</v>
      </c>
      <c r="D2791" s="11">
        <v>560</v>
      </c>
      <c r="F2791" s="11" t="s">
        <v>2412</v>
      </c>
      <c r="G2791" t="s">
        <v>1373</v>
      </c>
    </row>
    <row r="2792" spans="1:7">
      <c r="A2792" s="1201" t="s">
        <v>1244</v>
      </c>
      <c r="B2792" s="1201" t="s">
        <v>52</v>
      </c>
      <c r="C2792" s="23">
        <v>46098</v>
      </c>
      <c r="D2792" s="89">
        <v>1300</v>
      </c>
      <c r="G2792" t="s">
        <v>1373</v>
      </c>
    </row>
    <row r="2793" spans="1:7">
      <c r="A2793" s="1202" t="s">
        <v>1241</v>
      </c>
      <c r="B2793" s="1202" t="s">
        <v>54</v>
      </c>
      <c r="C2793" s="23">
        <v>46098</v>
      </c>
      <c r="D2793" s="11">
        <v>872</v>
      </c>
      <c r="F2793" s="11" t="s">
        <v>2025</v>
      </c>
      <c r="G2793" t="s">
        <v>1373</v>
      </c>
    </row>
    <row r="2794" spans="1:7">
      <c r="A2794" s="1202" t="s">
        <v>1440</v>
      </c>
      <c r="B2794" s="1202" t="s">
        <v>58</v>
      </c>
      <c r="C2794" s="23">
        <v>46098</v>
      </c>
      <c r="D2794" s="11">
        <v>466</v>
      </c>
      <c r="F2794" s="11" t="s">
        <v>2341</v>
      </c>
      <c r="G2794" t="s">
        <v>1373</v>
      </c>
    </row>
    <row r="2795" spans="1:7">
      <c r="A2795" s="1202" t="s">
        <v>615</v>
      </c>
      <c r="B2795" s="1202" t="s">
        <v>1376</v>
      </c>
      <c r="C2795" s="23">
        <v>46098</v>
      </c>
      <c r="F2795" s="240" t="s">
        <v>1651</v>
      </c>
      <c r="G2795" t="s">
        <v>1373</v>
      </c>
    </row>
    <row r="2796" spans="1:7">
      <c r="A2796" s="1202" t="s">
        <v>1247</v>
      </c>
      <c r="B2796" s="1202" t="s">
        <v>1376</v>
      </c>
      <c r="C2796" s="23">
        <v>46098</v>
      </c>
      <c r="D2796" s="11">
        <v>130</v>
      </c>
      <c r="F2796" s="11" t="s">
        <v>2413</v>
      </c>
      <c r="G2796" t="s">
        <v>1373</v>
      </c>
    </row>
    <row r="2797" spans="1:7">
      <c r="A2797" s="240" t="s">
        <v>1441</v>
      </c>
      <c r="B2797" s="1202" t="s">
        <v>1376</v>
      </c>
      <c r="C2797" s="23">
        <v>46099</v>
      </c>
      <c r="D2797" s="11">
        <v>86</v>
      </c>
      <c r="F2797" s="11" t="s">
        <v>2414</v>
      </c>
      <c r="G2797" t="s">
        <v>1373</v>
      </c>
    </row>
    <row r="2798" spans="1:7">
      <c r="A2798" s="240" t="s">
        <v>1279</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1241</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1273</v>
      </c>
      <c r="B2804" s="244" t="s">
        <v>56</v>
      </c>
      <c r="C2804" s="23">
        <v>46100</v>
      </c>
      <c r="F2804" s="1253" t="s">
        <v>2417</v>
      </c>
      <c r="G2804" t="s">
        <v>1373</v>
      </c>
    </row>
    <row r="2805" spans="1:7">
      <c r="A2805" s="244" t="s">
        <v>1273</v>
      </c>
      <c r="B2805" s="244" t="s">
        <v>1376</v>
      </c>
      <c r="C2805" s="23">
        <v>46100</v>
      </c>
      <c r="E2805" s="74">
        <v>412</v>
      </c>
      <c r="F2805" s="240"/>
      <c r="G2805" t="s">
        <v>1373</v>
      </c>
    </row>
    <row r="2806" spans="1:7">
      <c r="A2806" s="244" t="s">
        <v>1276</v>
      </c>
      <c r="B2806" s="244" t="s">
        <v>56</v>
      </c>
      <c r="C2806" s="23">
        <v>46100</v>
      </c>
      <c r="F2806" s="1253" t="s">
        <v>1674</v>
      </c>
      <c r="G2806" t="s">
        <v>1373</v>
      </c>
    </row>
    <row r="2807" spans="1:7">
      <c r="A2807" s="244" t="s">
        <v>1276</v>
      </c>
      <c r="B2807" s="244" t="s">
        <v>1376</v>
      </c>
      <c r="C2807" s="23">
        <v>46100</v>
      </c>
      <c r="E2807" s="74">
        <v>679</v>
      </c>
      <c r="F2807" s="240"/>
      <c r="G2807" t="s">
        <v>1373</v>
      </c>
    </row>
    <row r="2808" spans="1:7">
      <c r="A2808" s="1249" t="s">
        <v>769</v>
      </c>
      <c r="B2808" s="1249" t="s">
        <v>58</v>
      </c>
      <c r="C2808" s="23">
        <v>46100</v>
      </c>
      <c r="D2808" s="11">
        <v>646</v>
      </c>
      <c r="G2808" t="s">
        <v>1373</v>
      </c>
    </row>
    <row r="2809" spans="1:7">
      <c r="A2809" s="1250" t="s">
        <v>1244</v>
      </c>
      <c r="B2809" s="1250" t="s">
        <v>52</v>
      </c>
      <c r="C2809" s="23">
        <v>46100</v>
      </c>
      <c r="D2809" s="89">
        <v>1766</v>
      </c>
      <c r="F2809" s="11" t="s">
        <v>1875</v>
      </c>
      <c r="G2809" t="s">
        <v>1373</v>
      </c>
    </row>
    <row r="2810" spans="1:7">
      <c r="A2810" s="1250" t="s">
        <v>1241</v>
      </c>
      <c r="B2810" s="1250" t="s">
        <v>54</v>
      </c>
      <c r="C2810" s="23">
        <v>46100</v>
      </c>
      <c r="D2810" s="11">
        <v>287</v>
      </c>
      <c r="F2810" s="11" t="s">
        <v>2418</v>
      </c>
      <c r="G2810" t="s">
        <v>1373</v>
      </c>
    </row>
    <row r="2811" spans="1:7">
      <c r="A2811" s="1251" t="s">
        <v>799</v>
      </c>
      <c r="B2811" s="1250" t="s">
        <v>52</v>
      </c>
      <c r="C2811" s="23">
        <v>46100</v>
      </c>
      <c r="D2811" s="89">
        <v>1412</v>
      </c>
      <c r="G2811" t="s">
        <v>1373</v>
      </c>
    </row>
    <row r="2812" spans="1:7">
      <c r="A2812" s="1250" t="s">
        <v>835</v>
      </c>
      <c r="B2812" s="1250" t="s">
        <v>2291</v>
      </c>
      <c r="C2812" s="23">
        <v>46100</v>
      </c>
      <c r="E2812" s="250">
        <v>1678</v>
      </c>
      <c r="F2812" s="11" t="s">
        <v>2419</v>
      </c>
      <c r="G2812" t="s">
        <v>1373</v>
      </c>
    </row>
    <row r="2813" spans="1:7">
      <c r="A2813" s="1250" t="s">
        <v>1247</v>
      </c>
      <c r="B2813" s="1250" t="s">
        <v>2291</v>
      </c>
      <c r="C2813" s="23">
        <v>46100</v>
      </c>
      <c r="E2813" s="74">
        <v>318</v>
      </c>
      <c r="F2813" s="1253" t="s">
        <v>2420</v>
      </c>
      <c r="G2813" t="s">
        <v>1373</v>
      </c>
    </row>
    <row r="2814" spans="1:7">
      <c r="A2814" s="1250" t="s">
        <v>835</v>
      </c>
      <c r="B2814" s="1250" t="s">
        <v>52</v>
      </c>
      <c r="C2814" s="23">
        <v>46100</v>
      </c>
      <c r="F2814" s="1254" t="s">
        <v>2421</v>
      </c>
      <c r="G2814" t="s">
        <v>1373</v>
      </c>
    </row>
    <row r="2815" spans="1:7">
      <c r="A2815" s="240" t="s">
        <v>1439</v>
      </c>
      <c r="B2815" s="240" t="s">
        <v>62</v>
      </c>
      <c r="C2815" s="23">
        <v>46100</v>
      </c>
      <c r="F2815" s="240" t="s">
        <v>1651</v>
      </c>
      <c r="G2815" t="s">
        <v>1373</v>
      </c>
    </row>
    <row r="2816" spans="1:7">
      <c r="A2816" s="1250" t="s">
        <v>1244</v>
      </c>
      <c r="B2816" s="1250" t="s">
        <v>52</v>
      </c>
      <c r="C2816" s="23">
        <v>46101</v>
      </c>
      <c r="D2816" s="11">
        <v>41</v>
      </c>
      <c r="F2816" s="11" t="s">
        <v>1818</v>
      </c>
      <c r="G2816" t="s">
        <v>1373</v>
      </c>
    </row>
    <row r="2817" spans="1:7">
      <c r="A2817" s="1249" t="s">
        <v>769</v>
      </c>
      <c r="B2817" s="1249" t="s">
        <v>58</v>
      </c>
      <c r="C2817" s="23">
        <v>46101</v>
      </c>
      <c r="D2817" s="11">
        <v>212</v>
      </c>
      <c r="G2817" t="s">
        <v>1373</v>
      </c>
    </row>
    <row r="2818" spans="1:7">
      <c r="A2818" s="1251" t="s">
        <v>799</v>
      </c>
      <c r="B2818" s="1250"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2" t="s">
        <v>769</v>
      </c>
      <c r="B2820" s="1262" t="s">
        <v>58</v>
      </c>
      <c r="C2820" s="23">
        <v>46104</v>
      </c>
      <c r="D2820" s="11">
        <v>225</v>
      </c>
      <c r="G2820" t="s">
        <v>1373</v>
      </c>
    </row>
    <row r="2821" spans="1:7">
      <c r="A2821" s="1263" t="s">
        <v>1238</v>
      </c>
      <c r="B2821" s="1263" t="s">
        <v>54</v>
      </c>
      <c r="C2821" s="23">
        <v>46104</v>
      </c>
      <c r="F2821" s="1254" t="s">
        <v>1674</v>
      </c>
      <c r="G2821" t="s">
        <v>1373</v>
      </c>
    </row>
    <row r="2822" spans="1:7">
      <c r="A2822" s="1263" t="s">
        <v>1241</v>
      </c>
      <c r="B2822" s="1263" t="s">
        <v>54</v>
      </c>
      <c r="C2822" s="23">
        <v>46104</v>
      </c>
      <c r="F2822" s="1254" t="s">
        <v>1674</v>
      </c>
      <c r="G2822" t="s">
        <v>1373</v>
      </c>
    </row>
    <row r="2823" spans="1:7">
      <c r="A2823" s="178" t="s">
        <v>753</v>
      </c>
      <c r="B2823" s="1263" t="s">
        <v>54</v>
      </c>
      <c r="C2823" s="23">
        <v>46104</v>
      </c>
      <c r="D2823" s="11">
        <v>735</v>
      </c>
      <c r="G2823" t="s">
        <v>1373</v>
      </c>
    </row>
    <row r="2824" spans="1:7">
      <c r="A2824" s="1249" t="s">
        <v>769</v>
      </c>
      <c r="B2824" s="1249" t="s">
        <v>58</v>
      </c>
      <c r="C2824" s="23">
        <v>46105</v>
      </c>
      <c r="D2824" s="11">
        <v>135</v>
      </c>
      <c r="G2824" t="s">
        <v>1373</v>
      </c>
    </row>
    <row r="2825" spans="1:7">
      <c r="A2825" s="1250" t="s">
        <v>1443</v>
      </c>
      <c r="B2825" s="1250" t="s">
        <v>1376</v>
      </c>
      <c r="C2825" s="23">
        <v>46105</v>
      </c>
      <c r="D2825" s="11">
        <v>513</v>
      </c>
      <c r="G2825" t="s">
        <v>1373</v>
      </c>
    </row>
    <row r="2826" spans="1:7">
      <c r="A2826" s="1250" t="s">
        <v>630</v>
      </c>
      <c r="B2826" s="1250" t="s">
        <v>2423</v>
      </c>
      <c r="C2826" s="23">
        <v>46105</v>
      </c>
      <c r="F2826" s="1254" t="s">
        <v>1651</v>
      </c>
      <c r="G2826" t="s">
        <v>1373</v>
      </c>
    </row>
    <row r="2827" spans="1:7">
      <c r="A2827" s="1250" t="s">
        <v>753</v>
      </c>
      <c r="B2827" s="1250"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9" t="s">
        <v>769</v>
      </c>
      <c r="B2830" s="1249" t="s">
        <v>58</v>
      </c>
      <c r="C2830" s="23">
        <v>46106</v>
      </c>
      <c r="D2830" s="11">
        <v>278</v>
      </c>
      <c r="F2830" s="11" t="s">
        <v>2425</v>
      </c>
      <c r="G2830" t="s">
        <v>1373</v>
      </c>
    </row>
    <row r="2831" spans="1:7">
      <c r="A2831" s="1250" t="s">
        <v>753</v>
      </c>
      <c r="B2831" s="1250" t="s">
        <v>54</v>
      </c>
      <c r="C2831" s="23">
        <v>46106</v>
      </c>
      <c r="D2831" s="11">
        <v>897</v>
      </c>
      <c r="F2831" s="11" t="s">
        <v>2025</v>
      </c>
      <c r="G2831" t="s">
        <v>1373</v>
      </c>
    </row>
    <row r="2832" spans="1:7">
      <c r="A2832" s="1250" t="s">
        <v>1244</v>
      </c>
      <c r="B2832" s="1250" t="s">
        <v>2291</v>
      </c>
      <c r="C2832" s="23">
        <v>46106</v>
      </c>
      <c r="E2832" s="250">
        <v>8226</v>
      </c>
      <c r="F2832" s="11" t="s">
        <v>2426</v>
      </c>
      <c r="G2832" t="s">
        <v>1373</v>
      </c>
    </row>
    <row r="2833" spans="1:7">
      <c r="A2833" s="1250" t="s">
        <v>769</v>
      </c>
      <c r="B2833" s="1250" t="s">
        <v>1376</v>
      </c>
      <c r="C2833" s="23">
        <v>46106</v>
      </c>
      <c r="D2833" s="11">
        <v>216</v>
      </c>
      <c r="G2833" t="s">
        <v>1373</v>
      </c>
    </row>
    <row r="2834" spans="1:7">
      <c r="A2834" s="1250" t="s">
        <v>799</v>
      </c>
      <c r="B2834" s="1250" t="s">
        <v>52</v>
      </c>
      <c r="C2834" s="23">
        <v>46106</v>
      </c>
      <c r="D2834" s="89">
        <v>2020</v>
      </c>
      <c r="G2834" t="s">
        <v>1373</v>
      </c>
    </row>
    <row r="2835" spans="1:7">
      <c r="A2835" s="1250" t="s">
        <v>801</v>
      </c>
      <c r="B2835" s="1250" t="s">
        <v>1376</v>
      </c>
      <c r="C2835" s="23">
        <v>46106</v>
      </c>
      <c r="F2835" s="11" t="s">
        <v>1651</v>
      </c>
      <c r="G2835" t="s">
        <v>1373</v>
      </c>
    </row>
    <row r="2836" spans="1:7">
      <c r="A2836" s="1250" t="s">
        <v>796</v>
      </c>
      <c r="B2836" s="1250" t="s">
        <v>1376</v>
      </c>
      <c r="C2836" s="23">
        <v>46106</v>
      </c>
      <c r="D2836" s="11">
        <v>7</v>
      </c>
      <c r="F2836" s="11" t="s">
        <v>1503</v>
      </c>
      <c r="G2836" t="s">
        <v>1373</v>
      </c>
    </row>
    <row r="2837" spans="1:7">
      <c r="A2837" s="1250" t="s">
        <v>630</v>
      </c>
      <c r="B2837" s="1250" t="s">
        <v>2427</v>
      </c>
      <c r="C2837" s="23">
        <v>46106</v>
      </c>
      <c r="D2837" s="11">
        <v>172</v>
      </c>
      <c r="G2837" t="s">
        <v>1373</v>
      </c>
    </row>
    <row r="2838" spans="1:7">
      <c r="A2838" s="240" t="s">
        <v>508</v>
      </c>
      <c r="B2838" s="1250" t="s">
        <v>1376</v>
      </c>
      <c r="C2838" s="23">
        <v>46107</v>
      </c>
      <c r="E2838" s="250">
        <v>2676</v>
      </c>
      <c r="G2838" t="s">
        <v>1373</v>
      </c>
    </row>
    <row r="2839" spans="1:7">
      <c r="A2839" s="1249" t="s">
        <v>769</v>
      </c>
      <c r="B2839" s="1249" t="s">
        <v>58</v>
      </c>
      <c r="C2839" s="23">
        <v>46107</v>
      </c>
      <c r="D2839" s="11">
        <v>333</v>
      </c>
      <c r="G2839" t="s">
        <v>1373</v>
      </c>
    </row>
    <row r="2840" spans="1:7">
      <c r="A2840" s="1250" t="s">
        <v>747</v>
      </c>
      <c r="B2840" s="1250" t="s">
        <v>54</v>
      </c>
      <c r="C2840" s="23">
        <v>46107</v>
      </c>
      <c r="D2840" s="11">
        <v>438</v>
      </c>
      <c r="G2840" t="s">
        <v>1373</v>
      </c>
    </row>
    <row r="2841" spans="1:7">
      <c r="A2841" s="1250" t="s">
        <v>753</v>
      </c>
      <c r="B2841" s="1250" t="s">
        <v>54</v>
      </c>
      <c r="C2841" s="23">
        <v>46107</v>
      </c>
      <c r="D2841" s="11">
        <v>583</v>
      </c>
      <c r="F2841" s="11" t="s">
        <v>2428</v>
      </c>
      <c r="G2841" t="s">
        <v>1373</v>
      </c>
    </row>
    <row r="2842" spans="1:7">
      <c r="A2842" s="1250" t="s">
        <v>799</v>
      </c>
      <c r="B2842" s="1250" t="s">
        <v>52</v>
      </c>
      <c r="C2842" s="23">
        <v>46107</v>
      </c>
      <c r="D2842" s="89">
        <v>1855</v>
      </c>
      <c r="G2842" t="s">
        <v>1373</v>
      </c>
    </row>
    <row r="2843" spans="1:7">
      <c r="A2843" s="178" t="s">
        <v>817</v>
      </c>
      <c r="B2843" s="1263" t="s">
        <v>1376</v>
      </c>
      <c r="C2843" s="23">
        <v>46107</v>
      </c>
      <c r="D2843" s="11">
        <v>265</v>
      </c>
      <c r="G2843" t="s">
        <v>1373</v>
      </c>
    </row>
    <row r="2844" spans="1:7">
      <c r="A2844" s="1249" t="s">
        <v>769</v>
      </c>
      <c r="B2844" s="1249" t="s">
        <v>58</v>
      </c>
      <c r="C2844" s="23">
        <v>46108</v>
      </c>
      <c r="D2844" s="11">
        <v>377</v>
      </c>
      <c r="G2844" t="s">
        <v>1373</v>
      </c>
    </row>
    <row r="2845" spans="1:7">
      <c r="A2845" s="1250" t="s">
        <v>799</v>
      </c>
      <c r="B2845" s="1250" t="s">
        <v>52</v>
      </c>
      <c r="C2845" s="23">
        <v>46108</v>
      </c>
      <c r="D2845" s="89">
        <v>1609</v>
      </c>
      <c r="G2845" t="s">
        <v>1373</v>
      </c>
    </row>
    <row r="2846" spans="1:7">
      <c r="A2846" s="178" t="s">
        <v>817</v>
      </c>
      <c r="B2846" s="1263" t="s">
        <v>1376</v>
      </c>
      <c r="C2846" s="23">
        <v>46108</v>
      </c>
      <c r="D2846" s="11">
        <v>372</v>
      </c>
      <c r="G2846" t="s">
        <v>1373</v>
      </c>
    </row>
    <row r="2847" spans="1:7">
      <c r="A2847" s="1262" t="s">
        <v>769</v>
      </c>
      <c r="B2847" s="1262" t="s">
        <v>58</v>
      </c>
      <c r="C2847" s="23">
        <v>46111</v>
      </c>
      <c r="D2847" s="11">
        <v>526</v>
      </c>
      <c r="G2847" t="s">
        <v>1373</v>
      </c>
    </row>
    <row r="2848" spans="1:7">
      <c r="A2848" s="1263" t="s">
        <v>756</v>
      </c>
      <c r="B2848" s="1263" t="s">
        <v>54</v>
      </c>
      <c r="C2848" s="23">
        <v>46111</v>
      </c>
      <c r="D2848" s="11">
        <v>978</v>
      </c>
      <c r="G2848" t="s">
        <v>1373</v>
      </c>
    </row>
    <row r="2849" spans="1:7">
      <c r="A2849" s="1263" t="s">
        <v>815</v>
      </c>
      <c r="B2849" s="1263" t="s">
        <v>1376</v>
      </c>
      <c r="C2849" s="23">
        <v>46111</v>
      </c>
      <c r="D2849" s="11">
        <v>195</v>
      </c>
      <c r="G2849" t="s">
        <v>1373</v>
      </c>
    </row>
    <row r="2850" spans="1:7">
      <c r="A2850" s="1263" t="s">
        <v>817</v>
      </c>
      <c r="B2850" s="1263" t="s">
        <v>1376</v>
      </c>
      <c r="C2850" s="23">
        <v>46111</v>
      </c>
      <c r="D2850" s="11">
        <v>396</v>
      </c>
      <c r="G2850" t="s">
        <v>1373</v>
      </c>
    </row>
    <row r="2851" spans="1:7">
      <c r="A2851" s="1263" t="s">
        <v>804</v>
      </c>
      <c r="B2851" s="1263" t="s">
        <v>52</v>
      </c>
      <c r="C2851" s="23">
        <v>46111</v>
      </c>
      <c r="D2851" s="11">
        <v>788</v>
      </c>
      <c r="G2851" t="s">
        <v>1373</v>
      </c>
    </row>
    <row r="2852" spans="1:7">
      <c r="A2852" s="1263" t="s">
        <v>799</v>
      </c>
      <c r="B2852" s="1263" t="s">
        <v>52</v>
      </c>
      <c r="C2852" s="23">
        <v>46111</v>
      </c>
      <c r="F2852" s="11" t="s">
        <v>1651</v>
      </c>
      <c r="G2852" t="s">
        <v>1373</v>
      </c>
    </row>
    <row r="2853" spans="1:7">
      <c r="A2853" s="240" t="s">
        <v>1444</v>
      </c>
      <c r="B2853" s="1263" t="s">
        <v>1376</v>
      </c>
      <c r="C2853" s="23">
        <v>46112</v>
      </c>
      <c r="D2853" s="11">
        <v>55</v>
      </c>
      <c r="G2853" t="s">
        <v>1373</v>
      </c>
    </row>
    <row r="2854" spans="1:7">
      <c r="A2854" s="1249" t="s">
        <v>769</v>
      </c>
      <c r="B2854" s="1249" t="s">
        <v>58</v>
      </c>
      <c r="C2854" s="23">
        <v>46112</v>
      </c>
      <c r="D2854" s="11">
        <v>36</v>
      </c>
      <c r="F2854" s="11" t="s">
        <v>2429</v>
      </c>
      <c r="G2854" t="s">
        <v>1373</v>
      </c>
    </row>
    <row r="2855" spans="1:7">
      <c r="A2855" s="1250" t="s">
        <v>756</v>
      </c>
      <c r="B2855" s="1250" t="s">
        <v>54</v>
      </c>
      <c r="C2855" s="23">
        <v>46112</v>
      </c>
      <c r="D2855" s="89">
        <v>1555</v>
      </c>
      <c r="G2855" t="s">
        <v>1373</v>
      </c>
    </row>
    <row r="2856" spans="1:7">
      <c r="A2856" s="1250" t="s">
        <v>804</v>
      </c>
      <c r="B2856" s="1250" t="s">
        <v>52</v>
      </c>
      <c r="C2856" s="23">
        <v>46112</v>
      </c>
      <c r="D2856" s="89">
        <v>1083</v>
      </c>
      <c r="F2856" s="11" t="s">
        <v>1832</v>
      </c>
      <c r="G2856" t="s">
        <v>1373</v>
      </c>
    </row>
    <row r="2857" spans="1:7">
      <c r="A2857" s="1250" t="s">
        <v>799</v>
      </c>
      <c r="B2857" s="1250" t="s">
        <v>52</v>
      </c>
      <c r="C2857" s="23">
        <v>46112</v>
      </c>
      <c r="D2857" s="89">
        <v>1420</v>
      </c>
      <c r="G2857" t="s">
        <v>1373</v>
      </c>
    </row>
    <row r="2858" spans="1:7">
      <c r="A2858" s="1250" t="s">
        <v>807</v>
      </c>
      <c r="B2858" s="1250" t="s">
        <v>52</v>
      </c>
      <c r="C2858" s="23">
        <v>46112</v>
      </c>
      <c r="D2858" s="11">
        <v>551</v>
      </c>
      <c r="F2858" s="11" t="s">
        <v>1515</v>
      </c>
      <c r="G2858" t="s">
        <v>1373</v>
      </c>
    </row>
    <row r="2859" spans="1:7">
      <c r="A2859" s="1249" t="s">
        <v>769</v>
      </c>
      <c r="B2859" s="1249" t="s">
        <v>58</v>
      </c>
      <c r="C2859" s="23">
        <v>46113</v>
      </c>
      <c r="D2859" s="11">
        <v>12</v>
      </c>
      <c r="F2859" s="11" t="s">
        <v>2430</v>
      </c>
      <c r="G2859" t="s">
        <v>1374</v>
      </c>
    </row>
    <row r="2860" spans="1:7">
      <c r="A2860" s="1250" t="s">
        <v>756</v>
      </c>
      <c r="B2860" s="1250" t="s">
        <v>54</v>
      </c>
      <c r="C2860" s="23">
        <v>46113</v>
      </c>
      <c r="D2860" s="89">
        <v>1095</v>
      </c>
      <c r="G2860" t="s">
        <v>1374</v>
      </c>
    </row>
    <row r="2861" spans="1:7">
      <c r="A2861" s="1250" t="s">
        <v>815</v>
      </c>
      <c r="B2861" s="1250" t="s">
        <v>1376</v>
      </c>
      <c r="C2861" s="23">
        <v>46113</v>
      </c>
      <c r="D2861" s="11">
        <v>349</v>
      </c>
      <c r="G2861" t="s">
        <v>1374</v>
      </c>
    </row>
    <row r="2862" spans="1:7">
      <c r="A2862" s="1250" t="s">
        <v>799</v>
      </c>
      <c r="B2862" s="1250" t="s">
        <v>52</v>
      </c>
      <c r="C2862" s="23">
        <v>46113</v>
      </c>
      <c r="D2862" s="89">
        <v>1208</v>
      </c>
      <c r="G2862" t="s">
        <v>1374</v>
      </c>
    </row>
    <row r="2863" spans="1:7">
      <c r="A2863" s="1250" t="s">
        <v>807</v>
      </c>
      <c r="B2863" s="1250" t="s">
        <v>52</v>
      </c>
      <c r="C2863" s="23">
        <v>46113</v>
      </c>
      <c r="D2863" s="89">
        <v>1606</v>
      </c>
      <c r="G2863" t="s">
        <v>1374</v>
      </c>
    </row>
    <row r="2864" spans="1:7">
      <c r="A2864" s="1249" t="s">
        <v>769</v>
      </c>
      <c r="B2864" s="1249" t="s">
        <v>58</v>
      </c>
      <c r="C2864" s="23">
        <v>46114</v>
      </c>
      <c r="F2864" s="11" t="s">
        <v>2431</v>
      </c>
      <c r="G2864" t="s">
        <v>1374</v>
      </c>
    </row>
    <row r="2865" spans="1:7">
      <c r="A2865" s="1250" t="s">
        <v>769</v>
      </c>
      <c r="B2865" s="1250" t="s">
        <v>1376</v>
      </c>
      <c r="C2865" s="23">
        <v>46114</v>
      </c>
      <c r="E2865" s="74">
        <v>106</v>
      </c>
      <c r="F2865" s="11" t="s">
        <v>1503</v>
      </c>
      <c r="G2865" t="s">
        <v>1374</v>
      </c>
    </row>
    <row r="2866" spans="1:7">
      <c r="A2866" s="1250" t="s">
        <v>756</v>
      </c>
      <c r="B2866" s="1250" t="s">
        <v>54</v>
      </c>
      <c r="C2866" s="23">
        <v>46114</v>
      </c>
      <c r="F2866" s="11" t="s">
        <v>1503</v>
      </c>
      <c r="G2866" t="s">
        <v>1374</v>
      </c>
    </row>
    <row r="2867" spans="1:7">
      <c r="A2867" s="1250" t="s">
        <v>817</v>
      </c>
      <c r="B2867" s="1250" t="s">
        <v>1376</v>
      </c>
      <c r="C2867" s="23">
        <v>46114</v>
      </c>
      <c r="D2867" s="11">
        <v>145</v>
      </c>
      <c r="G2867" t="s">
        <v>1374</v>
      </c>
    </row>
    <row r="2868" spans="1:7">
      <c r="A2868" s="1250" t="s">
        <v>815</v>
      </c>
      <c r="B2868" s="1250" t="s">
        <v>52</v>
      </c>
      <c r="C2868" s="23">
        <v>46114</v>
      </c>
      <c r="D2868" s="11">
        <v>790</v>
      </c>
      <c r="G2868" t="s">
        <v>1374</v>
      </c>
    </row>
    <row r="2869" spans="1:7">
      <c r="A2869" s="1250" t="s">
        <v>799</v>
      </c>
      <c r="B2869" s="1250" t="s">
        <v>52</v>
      </c>
      <c r="C2869" s="23">
        <v>46114</v>
      </c>
      <c r="D2869" s="11">
        <v>596</v>
      </c>
      <c r="G2869" t="s">
        <v>1374</v>
      </c>
    </row>
    <row r="2870" spans="1:7">
      <c r="A2870" s="178" t="s">
        <v>1424</v>
      </c>
      <c r="B2870" s="1250" t="s">
        <v>1376</v>
      </c>
      <c r="C2870" s="23">
        <v>46115</v>
      </c>
      <c r="F2870" s="11" t="s">
        <v>104</v>
      </c>
      <c r="G2870" t="s">
        <v>1374</v>
      </c>
    </row>
    <row r="2871" spans="1:7">
      <c r="A2871" s="178" t="s">
        <v>813</v>
      </c>
      <c r="B2871" s="1250" t="s">
        <v>52</v>
      </c>
      <c r="C2871" s="23">
        <v>46115</v>
      </c>
      <c r="D2871" s="11">
        <v>752</v>
      </c>
      <c r="F2871" s="11" t="s">
        <v>1815</v>
      </c>
      <c r="G2871" t="s">
        <v>1374</v>
      </c>
    </row>
    <row r="2872" spans="1:7">
      <c r="A2872" s="178" t="s">
        <v>815</v>
      </c>
      <c r="B2872" s="1250" t="s">
        <v>52</v>
      </c>
      <c r="C2872" s="23">
        <v>46115</v>
      </c>
      <c r="D2872" s="11">
        <v>15</v>
      </c>
      <c r="G2872" t="s">
        <v>1374</v>
      </c>
    </row>
    <row r="2873" spans="1:7">
      <c r="A2873" s="178" t="s">
        <v>817</v>
      </c>
      <c r="B2873" s="1250" t="s">
        <v>52</v>
      </c>
      <c r="C2873" s="23">
        <v>46115</v>
      </c>
      <c r="F2873" s="11" t="s">
        <v>1815</v>
      </c>
      <c r="G2873" t="s">
        <v>1374</v>
      </c>
    </row>
    <row r="2874" spans="1:7">
      <c r="A2874" s="178" t="s">
        <v>1424</v>
      </c>
      <c r="B2874" s="1250" t="s">
        <v>1376</v>
      </c>
      <c r="C2874" s="23">
        <v>46118</v>
      </c>
      <c r="F2874" s="11" t="s">
        <v>104</v>
      </c>
      <c r="G2874" t="s">
        <v>1374</v>
      </c>
    </row>
    <row r="2875" spans="1:7">
      <c r="A2875" s="1249" t="s">
        <v>758</v>
      </c>
      <c r="B2875" s="1249" t="s">
        <v>54</v>
      </c>
      <c r="C2875" s="23">
        <v>46118</v>
      </c>
      <c r="D2875" s="89">
        <v>1360</v>
      </c>
      <c r="G2875" t="s">
        <v>1374</v>
      </c>
    </row>
    <row r="2876" spans="1:7">
      <c r="A2876" s="1249" t="s">
        <v>386</v>
      </c>
      <c r="B2876" s="1249" t="s">
        <v>1376</v>
      </c>
      <c r="C2876" s="23">
        <v>46119</v>
      </c>
      <c r="F2876" s="11" t="s">
        <v>104</v>
      </c>
      <c r="G2876" t="s">
        <v>1374</v>
      </c>
    </row>
    <row r="2877" spans="1:7">
      <c r="A2877" s="1249" t="s">
        <v>809</v>
      </c>
      <c r="B2877" s="1249" t="s">
        <v>2018</v>
      </c>
      <c r="C2877" s="23">
        <v>46119</v>
      </c>
      <c r="D2877" s="11">
        <v>102</v>
      </c>
      <c r="F2877" s="11" t="s">
        <v>1810</v>
      </c>
      <c r="G2877" t="s">
        <v>1374</v>
      </c>
    </row>
    <row r="2878" spans="1:7">
      <c r="A2878" s="1250" t="s">
        <v>811</v>
      </c>
      <c r="B2878" s="1250" t="s">
        <v>2018</v>
      </c>
      <c r="C2878" s="23">
        <v>46119</v>
      </c>
      <c r="D2878" s="11">
        <v>417</v>
      </c>
      <c r="F2878" s="11" t="s">
        <v>1515</v>
      </c>
      <c r="G2878" t="s">
        <v>1374</v>
      </c>
    </row>
    <row r="2879" spans="1:7">
      <c r="A2879" s="1250" t="s">
        <v>799</v>
      </c>
      <c r="B2879" s="1250" t="s">
        <v>52</v>
      </c>
      <c r="C2879" s="23">
        <v>46119</v>
      </c>
      <c r="F2879" s="11" t="s">
        <v>2432</v>
      </c>
      <c r="G2879" t="s">
        <v>1374</v>
      </c>
    </row>
    <row r="2880" spans="1:7">
      <c r="A2880" s="1250" t="s">
        <v>758</v>
      </c>
      <c r="B2880" s="1250" t="s">
        <v>54</v>
      </c>
      <c r="C2880" s="23">
        <v>46119</v>
      </c>
      <c r="F2880" s="11" t="s">
        <v>1536</v>
      </c>
      <c r="G2880" t="s">
        <v>1374</v>
      </c>
    </row>
    <row r="2881" spans="1:7">
      <c r="A2881" s="1250" t="s">
        <v>756</v>
      </c>
      <c r="B2881" s="1250"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9" t="s">
        <v>764</v>
      </c>
      <c r="B2889" s="1250" t="s">
        <v>52</v>
      </c>
      <c r="C2889" s="23">
        <v>46120</v>
      </c>
      <c r="D2889" s="89">
        <v>1036</v>
      </c>
      <c r="G2889" t="s">
        <v>1374</v>
      </c>
    </row>
    <row r="2890" spans="1:7">
      <c r="A2890" s="1249" t="s">
        <v>764</v>
      </c>
      <c r="B2890" s="1250" t="s">
        <v>52</v>
      </c>
      <c r="C2890" s="23">
        <v>46121</v>
      </c>
      <c r="D2890" s="89"/>
      <c r="F2890" s="11" t="s">
        <v>1815</v>
      </c>
      <c r="G2890" t="s">
        <v>1374</v>
      </c>
    </row>
    <row r="2891" spans="1:7">
      <c r="A2891" s="178" t="s">
        <v>623</v>
      </c>
      <c r="B2891" s="1250" t="s">
        <v>54</v>
      </c>
      <c r="C2891" s="23">
        <v>46122</v>
      </c>
      <c r="D2891" s="11">
        <v>891</v>
      </c>
      <c r="G2891" t="s">
        <v>1374</v>
      </c>
    </row>
    <row r="2892" spans="1:7">
      <c r="A2892" s="178" t="s">
        <v>623</v>
      </c>
      <c r="B2892" s="1250" t="s">
        <v>54</v>
      </c>
      <c r="C2892" s="23">
        <v>46125</v>
      </c>
      <c r="D2892" s="89">
        <v>2719</v>
      </c>
      <c r="G2892" t="s">
        <v>1374</v>
      </c>
    </row>
    <row r="2893" spans="1:7">
      <c r="A2893" s="1249" t="s">
        <v>623</v>
      </c>
      <c r="B2893" s="1249" t="s">
        <v>54</v>
      </c>
      <c r="C2893" s="23">
        <v>46126</v>
      </c>
      <c r="D2893" s="89">
        <v>2206</v>
      </c>
      <c r="G2893" t="s">
        <v>1374</v>
      </c>
    </row>
    <row r="2894" spans="1:7">
      <c r="A2894" s="1250" t="s">
        <v>756</v>
      </c>
      <c r="B2894" s="1250" t="s">
        <v>2095</v>
      </c>
      <c r="C2894" s="23">
        <v>46126</v>
      </c>
      <c r="E2894" s="250">
        <v>4672</v>
      </c>
      <c r="F2894" s="11" t="s">
        <v>2441</v>
      </c>
      <c r="G2894" t="s">
        <v>1374</v>
      </c>
    </row>
    <row r="2895" spans="1:7">
      <c r="A2895" s="1250" t="s">
        <v>758</v>
      </c>
      <c r="B2895" s="1250" t="s">
        <v>2095</v>
      </c>
      <c r="C2895" s="23">
        <v>46126</v>
      </c>
      <c r="E2895" s="250">
        <v>1850</v>
      </c>
      <c r="F2895" s="11" t="s">
        <v>2442</v>
      </c>
      <c r="G2895" t="s">
        <v>1374</v>
      </c>
    </row>
    <row r="2896" spans="1:7">
      <c r="A2896" s="1250" t="s">
        <v>799</v>
      </c>
      <c r="B2896" s="1250" t="s">
        <v>2291</v>
      </c>
      <c r="C2896" s="23">
        <v>46126</v>
      </c>
      <c r="E2896" s="250">
        <v>14650</v>
      </c>
      <c r="F2896" s="11" t="s">
        <v>2443</v>
      </c>
      <c r="G2896" t="s">
        <v>1374</v>
      </c>
    </row>
    <row r="2897" spans="1:7">
      <c r="A2897" s="1249" t="s">
        <v>623</v>
      </c>
      <c r="B2897" s="1249" t="s">
        <v>54</v>
      </c>
      <c r="C2897" s="23">
        <v>46127</v>
      </c>
      <c r="D2897" s="89">
        <v>2612</v>
      </c>
      <c r="G2897" t="s">
        <v>1374</v>
      </c>
    </row>
    <row r="2898" spans="1:7">
      <c r="A2898" s="178" t="s">
        <v>809</v>
      </c>
      <c r="B2898" s="1250" t="s">
        <v>1376</v>
      </c>
      <c r="C2898" s="23">
        <v>46127</v>
      </c>
      <c r="E2898" s="74">
        <v>300</v>
      </c>
      <c r="F2898" s="11" t="s">
        <v>2444</v>
      </c>
      <c r="G2898" t="s">
        <v>1374</v>
      </c>
    </row>
    <row r="2899" spans="1:7">
      <c r="A2899" s="178" t="s">
        <v>811</v>
      </c>
      <c r="B2899" s="1250" t="s">
        <v>1376</v>
      </c>
      <c r="C2899" s="23">
        <v>46127</v>
      </c>
      <c r="E2899" s="74">
        <v>688</v>
      </c>
      <c r="F2899" s="11" t="s">
        <v>2445</v>
      </c>
      <c r="G2899" t="s">
        <v>1374</v>
      </c>
    </row>
    <row r="2900" spans="1:7">
      <c r="A2900" s="1249" t="s">
        <v>623</v>
      </c>
      <c r="B2900" s="1249" t="s">
        <v>54</v>
      </c>
      <c r="C2900" s="23">
        <v>46128</v>
      </c>
      <c r="D2900" s="89">
        <v>1765</v>
      </c>
      <c r="G2900" t="s">
        <v>1374</v>
      </c>
    </row>
    <row r="2901" spans="1:7">
      <c r="A2901" s="1250" t="s">
        <v>756</v>
      </c>
      <c r="B2901" s="1250" t="s">
        <v>1376</v>
      </c>
      <c r="C2901" s="23">
        <v>46128</v>
      </c>
      <c r="F2901" s="11" t="s">
        <v>2446</v>
      </c>
      <c r="G2901" t="s">
        <v>1374</v>
      </c>
    </row>
    <row r="2902" spans="1:7">
      <c r="A2902" s="1250" t="s">
        <v>1445</v>
      </c>
      <c r="B2902" s="1250" t="s">
        <v>1376</v>
      </c>
      <c r="C2902" s="23">
        <v>46128</v>
      </c>
      <c r="F2902" s="11" t="s">
        <v>2446</v>
      </c>
      <c r="G2902" t="s">
        <v>1374</v>
      </c>
    </row>
    <row r="2903" spans="1:7">
      <c r="A2903" s="1250" t="s">
        <v>580</v>
      </c>
      <c r="B2903" s="1250" t="s">
        <v>52</v>
      </c>
      <c r="C2903" s="23">
        <v>46128</v>
      </c>
      <c r="D2903" s="11">
        <v>407</v>
      </c>
      <c r="G2903" t="s">
        <v>1374</v>
      </c>
    </row>
    <row r="2904" spans="1:7">
      <c r="A2904" s="1249" t="s">
        <v>623</v>
      </c>
      <c r="B2904" s="1249" t="s">
        <v>54</v>
      </c>
      <c r="C2904" s="23">
        <v>46129</v>
      </c>
      <c r="D2904" s="89">
        <v>1356</v>
      </c>
      <c r="G2904" t="s">
        <v>1374</v>
      </c>
    </row>
    <row r="2905" spans="1:7">
      <c r="A2905" s="1249" t="s">
        <v>615</v>
      </c>
      <c r="B2905" s="1249" t="s">
        <v>1376</v>
      </c>
      <c r="C2905" s="23">
        <v>46129</v>
      </c>
      <c r="D2905" s="11">
        <v>67</v>
      </c>
      <c r="G2905" t="s">
        <v>1374</v>
      </c>
    </row>
    <row r="2906" spans="1:7">
      <c r="A2906" s="1250" t="s">
        <v>580</v>
      </c>
      <c r="B2906" s="1250" t="s">
        <v>52</v>
      </c>
      <c r="C2906" s="23">
        <v>46129</v>
      </c>
      <c r="F2906" s="11" t="s">
        <v>2447</v>
      </c>
      <c r="G2906" t="s">
        <v>1374</v>
      </c>
    </row>
    <row r="2907" spans="1:7">
      <c r="A2907" s="1249" t="s">
        <v>580</v>
      </c>
      <c r="B2907" s="1249" t="s">
        <v>52</v>
      </c>
      <c r="C2907" s="23">
        <v>46132</v>
      </c>
      <c r="G2907" t="s">
        <v>1374</v>
      </c>
    </row>
    <row r="2908" spans="1:7">
      <c r="A2908" s="1250" t="s">
        <v>623</v>
      </c>
      <c r="B2908" s="1250" t="s">
        <v>54</v>
      </c>
      <c r="C2908" s="23">
        <v>46132</v>
      </c>
      <c r="G2908" t="s">
        <v>1374</v>
      </c>
    </row>
    <row r="2909" spans="1:7">
      <c r="A2909" s="1250" t="s">
        <v>764</v>
      </c>
      <c r="B2909" s="1250" t="s">
        <v>2448</v>
      </c>
      <c r="C2909" s="23">
        <v>46132</v>
      </c>
      <c r="G2909" t="s">
        <v>1374</v>
      </c>
    </row>
    <row r="2910" spans="1:7">
      <c r="A2910" s="1250" t="s">
        <v>574</v>
      </c>
      <c r="B2910" s="1250" t="s">
        <v>1376</v>
      </c>
      <c r="C2910" s="23">
        <v>46132</v>
      </c>
      <c r="G2910" t="s">
        <v>1374</v>
      </c>
    </row>
    <row r="2911" spans="1:7">
      <c r="A2911" s="1250" t="s">
        <v>630</v>
      </c>
      <c r="B2911" s="1250" t="s">
        <v>2449</v>
      </c>
      <c r="C2911" s="23">
        <v>46132</v>
      </c>
      <c r="G2911" t="s">
        <v>1374</v>
      </c>
    </row>
    <row r="2912" spans="1:7">
      <c r="A2912" s="1250" t="s">
        <v>653</v>
      </c>
      <c r="B2912" s="1250"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5"/>
      <c r="B154" s="1196"/>
      <c r="C154" s="1197"/>
      <c r="D154" s="1196"/>
      <c r="E154" s="1196"/>
      <c r="F154" s="1196"/>
      <c r="G154" s="1196"/>
      <c r="H154" s="1196"/>
      <c r="I154" s="1198"/>
      <c r="J154" s="1198"/>
      <c r="K154" s="1198"/>
      <c r="L154" s="1198"/>
      <c r="M154" s="1198"/>
      <c r="N154" s="1198"/>
      <c r="O154" s="1198"/>
      <c r="P154" s="1198"/>
      <c r="Q154" s="1198"/>
      <c r="R154" s="1198"/>
      <c r="S154" s="1198"/>
      <c r="T154" s="1198"/>
      <c r="U154" s="1198"/>
      <c r="V154" s="1198"/>
      <c r="W154" s="1198"/>
      <c r="X154" s="1198"/>
      <c r="Y154" s="1198"/>
      <c r="Z154" s="1198"/>
      <c r="AA154" s="1198"/>
      <c r="AB154" s="1198"/>
      <c r="AC154" s="1198"/>
      <c r="AD154" s="1198"/>
      <c r="AE154" s="1198"/>
      <c r="AF154" s="1198"/>
      <c r="AG154" s="1198"/>
      <c r="AH154" s="1198"/>
      <c r="AI154" s="1198"/>
      <c r="AJ154" s="1198"/>
      <c r="AK154" s="1198"/>
      <c r="AL154" s="1198"/>
      <c r="AM154" s="1198"/>
      <c r="AN154" s="1198"/>
      <c r="AO154" s="1198"/>
      <c r="AP154" s="1198"/>
      <c r="AQ154" s="1198"/>
      <c r="AR154" s="1198"/>
      <c r="AS154" s="1198"/>
      <c r="AT154" s="1198"/>
      <c r="AU154" s="1198"/>
      <c r="AV154" s="1198"/>
      <c r="AW154" s="1198"/>
      <c r="AX154" s="1198"/>
      <c r="AY154" s="1198"/>
      <c r="AZ154" s="1198"/>
      <c r="BA154" s="1198"/>
      <c r="BB154" s="1198"/>
      <c r="BC154" s="1198"/>
      <c r="BD154" s="1198"/>
      <c r="BE154" s="1198"/>
      <c r="BF154" s="1198"/>
      <c r="BG154" s="1198"/>
      <c r="BH154" s="1198"/>
      <c r="BI154" s="1198"/>
      <c r="BJ154" s="1198"/>
      <c r="BK154" s="1198"/>
      <c r="BL154" s="1198"/>
      <c r="BM154" s="1198"/>
      <c r="BN154" s="1198"/>
      <c r="BO154" s="1198"/>
      <c r="BP154" s="1198"/>
      <c r="BQ154" s="1198"/>
      <c r="BR154" s="1198"/>
      <c r="BS154" s="1198"/>
      <c r="BT154" s="1198"/>
      <c r="BU154" s="1198"/>
      <c r="BV154" s="1198"/>
      <c r="BW154" s="1198"/>
      <c r="BX154" s="1198"/>
      <c r="BY154" s="1198"/>
      <c r="BZ154" s="1198"/>
      <c r="CA154" s="1198"/>
      <c r="CB154" s="1198"/>
      <c r="CC154" s="1198"/>
      <c r="CD154" s="1198"/>
      <c r="CE154" s="1198"/>
      <c r="CF154" s="1198"/>
      <c r="CG154" s="1198"/>
      <c r="CH154" s="1198"/>
      <c r="CI154" s="1198"/>
      <c r="CJ154" s="1198"/>
      <c r="CK154" s="1198"/>
      <c r="CL154" s="1198"/>
      <c r="CM154" s="1198"/>
      <c r="CN154" s="1198"/>
      <c r="CO154" s="1198"/>
      <c r="CP154" s="1198"/>
      <c r="CQ154" s="1198"/>
      <c r="CR154" s="1198"/>
    </row>
    <row r="155" spans="1:96">
      <c r="A155" s="1195"/>
      <c r="B155" s="1196"/>
      <c r="C155" s="1197"/>
      <c r="D155" s="1196"/>
      <c r="E155" s="1196"/>
      <c r="F155" s="1196"/>
      <c r="G155" s="1196"/>
      <c r="H155" s="1196"/>
      <c r="I155" s="1198"/>
      <c r="J155" s="1198"/>
      <c r="K155" s="1198"/>
      <c r="L155" s="1198"/>
      <c r="M155" s="1198"/>
      <c r="N155" s="1198"/>
      <c r="O155" s="1198"/>
      <c r="P155" s="1198"/>
      <c r="Q155" s="1198"/>
      <c r="R155" s="1198"/>
      <c r="S155" s="1198"/>
      <c r="T155" s="1198"/>
      <c r="U155" s="1198"/>
      <c r="V155" s="1198"/>
      <c r="W155" s="1198"/>
      <c r="X155" s="1198"/>
      <c r="Y155" s="1198"/>
      <c r="Z155" s="1198"/>
      <c r="AA155" s="1198"/>
      <c r="AB155" s="1198"/>
      <c r="AC155" s="1198"/>
      <c r="AD155" s="1198"/>
      <c r="AE155" s="1198"/>
      <c r="AF155" s="1198"/>
      <c r="AG155" s="1198"/>
      <c r="AH155" s="1198"/>
      <c r="AI155" s="1198"/>
      <c r="AJ155" s="1198"/>
      <c r="AK155" s="1198"/>
      <c r="AL155" s="1198"/>
      <c r="AM155" s="1198"/>
      <c r="AN155" s="1198"/>
      <c r="AO155" s="1198"/>
      <c r="AP155" s="1198"/>
      <c r="AQ155" s="1198"/>
      <c r="AR155" s="1198"/>
      <c r="AS155" s="1198"/>
      <c r="AT155" s="1198"/>
      <c r="AU155" s="1198"/>
      <c r="AV155" s="1198"/>
      <c r="AW155" s="1198"/>
      <c r="AX155" s="1198"/>
      <c r="AY155" s="1198"/>
      <c r="AZ155" s="1198"/>
      <c r="BA155" s="1198"/>
      <c r="BB155" s="1198"/>
      <c r="BC155" s="1198"/>
      <c r="BD155" s="1198"/>
      <c r="BE155" s="1198"/>
      <c r="BF155" s="1198"/>
      <c r="BG155" s="1198"/>
      <c r="BH155" s="1198"/>
      <c r="BI155" s="1198"/>
      <c r="BJ155" s="1198"/>
      <c r="BK155" s="1198"/>
      <c r="BL155" s="1198"/>
      <c r="BM155" s="1198"/>
      <c r="BN155" s="1198"/>
      <c r="BO155" s="1198"/>
      <c r="BP155" s="1198"/>
      <c r="BQ155" s="1198"/>
      <c r="BR155" s="1198"/>
      <c r="BS155" s="1198"/>
      <c r="BT155" s="1198"/>
      <c r="BU155" s="1198"/>
      <c r="BV155" s="1198"/>
      <c r="BW155" s="1198"/>
      <c r="BX155" s="1198"/>
      <c r="BY155" s="1198"/>
      <c r="BZ155" s="1198"/>
      <c r="CA155" s="1198"/>
      <c r="CB155" s="1198"/>
      <c r="CC155" s="1198"/>
      <c r="CD155" s="1198"/>
      <c r="CE155" s="1198"/>
      <c r="CF155" s="1198"/>
      <c r="CG155" s="1198"/>
      <c r="CH155" s="1198"/>
      <c r="CI155" s="1198"/>
      <c r="CJ155" s="1198"/>
      <c r="CK155" s="1198"/>
      <c r="CL155" s="1198"/>
      <c r="CM155" s="1198"/>
      <c r="CN155" s="1198"/>
      <c r="CO155" s="1198"/>
      <c r="CP155" s="1198"/>
      <c r="CQ155" s="1198"/>
      <c r="CR155" s="1198"/>
    </row>
    <row r="156" spans="1:96">
      <c r="A156" s="1195"/>
      <c r="B156" s="1196"/>
      <c r="C156" s="1197"/>
      <c r="D156" s="1196"/>
      <c r="E156" s="1196"/>
      <c r="F156" s="1196"/>
      <c r="G156" s="1196"/>
      <c r="H156" s="1196"/>
      <c r="I156" s="1198"/>
      <c r="J156" s="1198"/>
      <c r="K156" s="1198"/>
      <c r="L156" s="1198"/>
      <c r="M156" s="1198"/>
      <c r="N156" s="1198"/>
      <c r="O156" s="1198"/>
      <c r="P156" s="1198"/>
      <c r="Q156" s="1198"/>
      <c r="R156" s="1198"/>
      <c r="S156" s="1198"/>
      <c r="T156" s="1198"/>
      <c r="U156" s="1198"/>
      <c r="V156" s="1198"/>
      <c r="W156" s="1198"/>
      <c r="X156" s="1198"/>
      <c r="Y156" s="1198"/>
      <c r="Z156" s="1198"/>
      <c r="AA156" s="1198"/>
      <c r="AB156" s="1198"/>
      <c r="AC156" s="1198"/>
      <c r="AD156" s="1198"/>
      <c r="AE156" s="1198"/>
      <c r="AF156" s="1198"/>
      <c r="AG156" s="1198"/>
      <c r="AH156" s="1198"/>
      <c r="AI156" s="1198"/>
      <c r="AJ156" s="1198"/>
      <c r="AK156" s="1198"/>
      <c r="AL156" s="1198"/>
      <c r="AM156" s="1198"/>
      <c r="AN156" s="1198"/>
      <c r="AO156" s="1198"/>
      <c r="AP156" s="1198"/>
      <c r="AQ156" s="1198"/>
      <c r="AR156" s="1198"/>
      <c r="AS156" s="1198"/>
      <c r="AT156" s="1198"/>
      <c r="AU156" s="1198"/>
      <c r="AV156" s="1198"/>
      <c r="AW156" s="1198"/>
      <c r="AX156" s="1198"/>
      <c r="AY156" s="1198"/>
      <c r="AZ156" s="1198"/>
      <c r="BA156" s="1198"/>
      <c r="BB156" s="1198"/>
      <c r="BC156" s="1198"/>
      <c r="BD156" s="1198"/>
      <c r="BE156" s="1198"/>
      <c r="BF156" s="1198"/>
      <c r="BG156" s="1198"/>
      <c r="BH156" s="1198"/>
      <c r="BI156" s="1198"/>
      <c r="BJ156" s="1198"/>
      <c r="BK156" s="1198"/>
      <c r="BL156" s="1198"/>
      <c r="BM156" s="1198"/>
      <c r="BN156" s="1198"/>
      <c r="BO156" s="1198"/>
      <c r="BP156" s="1198"/>
      <c r="BQ156" s="1198"/>
      <c r="BR156" s="1198"/>
      <c r="BS156" s="1198"/>
      <c r="BT156" s="1198"/>
      <c r="BU156" s="1198"/>
      <c r="BV156" s="1198"/>
      <c r="BW156" s="1198"/>
      <c r="BX156" s="1198"/>
      <c r="BY156" s="1198"/>
      <c r="BZ156" s="1198"/>
      <c r="CA156" s="1198"/>
      <c r="CB156" s="1198"/>
      <c r="CC156" s="1198"/>
      <c r="CD156" s="1198"/>
      <c r="CE156" s="1198"/>
      <c r="CF156" s="1198"/>
      <c r="CG156" s="1198"/>
      <c r="CH156" s="1198"/>
      <c r="CI156" s="1198"/>
      <c r="CJ156" s="1198"/>
      <c r="CK156" s="1198"/>
      <c r="CL156" s="1198"/>
      <c r="CM156" s="1198"/>
      <c r="CN156" s="1198"/>
      <c r="CO156" s="1198"/>
      <c r="CP156" s="1198"/>
      <c r="CQ156" s="1198"/>
      <c r="CR156" s="1198"/>
    </row>
    <row r="157" spans="1:96">
      <c r="A157" s="1195"/>
      <c r="B157" s="1196"/>
      <c r="C157" s="1197"/>
      <c r="D157" s="1196"/>
      <c r="E157" s="1196"/>
      <c r="F157" s="1196"/>
      <c r="G157" s="1196"/>
      <c r="H157" s="1196"/>
      <c r="I157" s="1198"/>
      <c r="J157" s="1198"/>
      <c r="K157" s="1198"/>
      <c r="L157" s="1198"/>
      <c r="M157" s="1198"/>
      <c r="N157" s="1198"/>
      <c r="O157" s="1198"/>
      <c r="P157" s="1198"/>
      <c r="Q157" s="1198"/>
      <c r="R157" s="1198"/>
      <c r="S157" s="1198"/>
      <c r="T157" s="1198"/>
      <c r="U157" s="1198"/>
      <c r="V157" s="1198"/>
      <c r="W157" s="1198"/>
      <c r="X157" s="1198"/>
      <c r="Y157" s="1198"/>
      <c r="Z157" s="1198"/>
      <c r="AA157" s="1198"/>
      <c r="AB157" s="1198"/>
      <c r="AC157" s="1198"/>
      <c r="AD157" s="1198"/>
      <c r="AE157" s="1198"/>
      <c r="AF157" s="1198"/>
      <c r="AG157" s="1198"/>
      <c r="AH157" s="1198"/>
      <c r="AI157" s="1198"/>
      <c r="AJ157" s="1198"/>
      <c r="AK157" s="1198"/>
      <c r="AL157" s="1198"/>
      <c r="AM157" s="1198"/>
      <c r="AN157" s="1198"/>
      <c r="AO157" s="1198"/>
      <c r="AP157" s="1198"/>
      <c r="AQ157" s="1198"/>
      <c r="AR157" s="1198"/>
      <c r="AS157" s="1198"/>
      <c r="AT157" s="1198"/>
      <c r="AU157" s="1198"/>
      <c r="AV157" s="1198"/>
      <c r="AW157" s="1198"/>
      <c r="AX157" s="1198"/>
      <c r="AY157" s="1198"/>
      <c r="AZ157" s="1198"/>
      <c r="BA157" s="1198"/>
      <c r="BB157" s="1198"/>
      <c r="BC157" s="1198"/>
      <c r="BD157" s="1198"/>
      <c r="BE157" s="1198"/>
      <c r="BF157" s="1198"/>
      <c r="BG157" s="1198"/>
      <c r="BH157" s="1198"/>
      <c r="BI157" s="1198"/>
      <c r="BJ157" s="1198"/>
      <c r="BK157" s="1198"/>
      <c r="BL157" s="1198"/>
      <c r="BM157" s="1198"/>
      <c r="BN157" s="1198"/>
      <c r="BO157" s="1198"/>
      <c r="BP157" s="1198"/>
      <c r="BQ157" s="1198"/>
      <c r="BR157" s="1198"/>
      <c r="BS157" s="1198"/>
      <c r="BT157" s="1198"/>
      <c r="BU157" s="1198"/>
      <c r="BV157" s="1198"/>
      <c r="BW157" s="1198"/>
      <c r="BX157" s="1198"/>
      <c r="BY157" s="1198"/>
      <c r="BZ157" s="1198"/>
      <c r="CA157" s="1198"/>
      <c r="CB157" s="1198"/>
      <c r="CC157" s="1198"/>
      <c r="CD157" s="1198"/>
      <c r="CE157" s="1198"/>
      <c r="CF157" s="1198"/>
      <c r="CG157" s="1198"/>
      <c r="CH157" s="1198"/>
      <c r="CI157" s="1198"/>
      <c r="CJ157" s="1198"/>
      <c r="CK157" s="1198"/>
      <c r="CL157" s="1198"/>
      <c r="CM157" s="1198"/>
      <c r="CN157" s="1198"/>
      <c r="CO157" s="1198"/>
      <c r="CP157" s="1198"/>
      <c r="CQ157" s="1198"/>
      <c r="CR157" s="1198"/>
    </row>
    <row r="158" spans="1:96">
      <c r="A158" s="1195"/>
      <c r="B158" s="1196"/>
      <c r="C158" s="1197"/>
      <c r="D158" s="1196"/>
      <c r="E158" s="1196"/>
      <c r="F158" s="1196"/>
      <c r="G158" s="1196"/>
      <c r="H158" s="1196"/>
      <c r="I158" s="1198"/>
      <c r="J158" s="1198"/>
      <c r="K158" s="1198"/>
      <c r="L158" s="1198"/>
      <c r="M158" s="1198"/>
      <c r="N158" s="1198"/>
      <c r="O158" s="1198"/>
      <c r="P158" s="1198"/>
      <c r="Q158" s="1198"/>
      <c r="R158" s="1198"/>
      <c r="S158" s="1198"/>
      <c r="T158" s="1198"/>
      <c r="U158" s="1198"/>
      <c r="V158" s="1198"/>
      <c r="W158" s="1198"/>
      <c r="X158" s="1198"/>
      <c r="Y158" s="1198"/>
      <c r="Z158" s="1198"/>
      <c r="AA158" s="1198"/>
      <c r="AB158" s="1198"/>
      <c r="AC158" s="1198"/>
      <c r="AD158" s="1198"/>
      <c r="AE158" s="1198"/>
      <c r="AF158" s="1198"/>
      <c r="AG158" s="1198"/>
      <c r="AH158" s="1198"/>
      <c r="AI158" s="1198"/>
      <c r="AJ158" s="1198"/>
      <c r="AK158" s="1198"/>
      <c r="AL158" s="1198"/>
      <c r="AM158" s="1198"/>
      <c r="AN158" s="1198"/>
      <c r="AO158" s="1198"/>
      <c r="AP158" s="1198"/>
      <c r="AQ158" s="1198"/>
      <c r="AR158" s="1198"/>
      <c r="AS158" s="1198"/>
      <c r="AT158" s="1198"/>
      <c r="AU158" s="1198"/>
      <c r="AV158" s="1198"/>
      <c r="AW158" s="1198"/>
      <c r="AX158" s="1198"/>
      <c r="AY158" s="1198"/>
      <c r="AZ158" s="1198"/>
      <c r="BA158" s="1198"/>
      <c r="BB158" s="1198"/>
      <c r="BC158" s="1198"/>
      <c r="BD158" s="1198"/>
      <c r="BE158" s="1198"/>
      <c r="BF158" s="1198"/>
      <c r="BG158" s="1198"/>
      <c r="BH158" s="1198"/>
      <c r="BI158" s="1198"/>
      <c r="BJ158" s="1198"/>
      <c r="BK158" s="1198"/>
      <c r="BL158" s="1198"/>
      <c r="BM158" s="1198"/>
      <c r="BN158" s="1198"/>
      <c r="BO158" s="1198"/>
      <c r="BP158" s="1198"/>
      <c r="BQ158" s="1198"/>
      <c r="BR158" s="1198"/>
      <c r="BS158" s="1198"/>
      <c r="BT158" s="1198"/>
      <c r="BU158" s="1198"/>
      <c r="BV158" s="1198"/>
      <c r="BW158" s="1198"/>
      <c r="BX158" s="1198"/>
      <c r="BY158" s="1198"/>
      <c r="BZ158" s="1198"/>
      <c r="CA158" s="1198"/>
      <c r="CB158" s="1198"/>
      <c r="CC158" s="1198"/>
      <c r="CD158" s="1198"/>
      <c r="CE158" s="1198"/>
      <c r="CF158" s="1198"/>
      <c r="CG158" s="1198"/>
      <c r="CH158" s="1198"/>
      <c r="CI158" s="1198"/>
      <c r="CJ158" s="1198"/>
      <c r="CK158" s="1198"/>
      <c r="CL158" s="1198"/>
      <c r="CM158" s="1198"/>
      <c r="CN158" s="1198"/>
      <c r="CO158" s="1198"/>
      <c r="CP158" s="1198"/>
      <c r="CQ158" s="1198"/>
      <c r="CR158" s="1198"/>
    </row>
    <row r="159" spans="1:96">
      <c r="A159" s="1195"/>
      <c r="B159" s="1196"/>
      <c r="C159" s="1197"/>
      <c r="D159" s="1196"/>
      <c r="E159" s="1196"/>
      <c r="F159" s="1196"/>
      <c r="G159" s="1196"/>
      <c r="H159" s="1196"/>
      <c r="I159" s="1198"/>
      <c r="J159" s="1198"/>
      <c r="K159" s="1198"/>
      <c r="L159" s="1198"/>
      <c r="M159" s="1198"/>
      <c r="N159" s="1198"/>
      <c r="O159" s="1198"/>
      <c r="P159" s="1198"/>
      <c r="Q159" s="1198"/>
      <c r="R159" s="1198"/>
      <c r="S159" s="1198"/>
      <c r="T159" s="1198"/>
      <c r="U159" s="1198"/>
      <c r="V159" s="1198"/>
      <c r="W159" s="1198"/>
      <c r="X159" s="1198"/>
      <c r="Y159" s="1198"/>
      <c r="Z159" s="1198"/>
      <c r="AA159" s="1198"/>
      <c r="AB159" s="1198"/>
      <c r="AC159" s="1198"/>
      <c r="AD159" s="1198"/>
      <c r="AE159" s="1198"/>
      <c r="AF159" s="1198"/>
      <c r="AG159" s="1198"/>
      <c r="AH159" s="1198"/>
      <c r="AI159" s="1198"/>
      <c r="AJ159" s="1198"/>
      <c r="AK159" s="1198"/>
      <c r="AL159" s="1198"/>
      <c r="AM159" s="1198"/>
      <c r="AN159" s="1198"/>
      <c r="AO159" s="1198"/>
      <c r="AP159" s="1198"/>
      <c r="AQ159" s="1198"/>
      <c r="AR159" s="1198"/>
      <c r="AS159" s="1198"/>
      <c r="AT159" s="1198"/>
      <c r="AU159" s="1198"/>
      <c r="AV159" s="1198"/>
      <c r="AW159" s="1198"/>
      <c r="AX159" s="1198"/>
      <c r="AY159" s="1198"/>
      <c r="AZ159" s="1198"/>
      <c r="BA159" s="1198"/>
      <c r="BB159" s="1198"/>
      <c r="BC159" s="1198"/>
      <c r="BD159" s="1198"/>
      <c r="BE159" s="1198"/>
      <c r="BF159" s="1198"/>
      <c r="BG159" s="1198"/>
      <c r="BH159" s="1198"/>
      <c r="BI159" s="1198"/>
      <c r="BJ159" s="1198"/>
      <c r="BK159" s="1198"/>
      <c r="BL159" s="1198"/>
      <c r="BM159" s="1198"/>
      <c r="BN159" s="1198"/>
      <c r="BO159" s="1198"/>
      <c r="BP159" s="1198"/>
      <c r="BQ159" s="1198"/>
      <c r="BR159" s="1198"/>
      <c r="BS159" s="1198"/>
      <c r="BT159" s="1198"/>
      <c r="BU159" s="1198"/>
      <c r="BV159" s="1198"/>
      <c r="BW159" s="1198"/>
      <c r="BX159" s="1198"/>
      <c r="BY159" s="1198"/>
      <c r="BZ159" s="1198"/>
      <c r="CA159" s="1198"/>
      <c r="CB159" s="1198"/>
      <c r="CC159" s="1198"/>
      <c r="CD159" s="1198"/>
      <c r="CE159" s="1198"/>
      <c r="CF159" s="1198"/>
      <c r="CG159" s="1198"/>
      <c r="CH159" s="1198"/>
      <c r="CI159" s="1198"/>
      <c r="CJ159" s="1198"/>
      <c r="CK159" s="1198"/>
      <c r="CL159" s="1198"/>
      <c r="CM159" s="1198"/>
      <c r="CN159" s="1198"/>
      <c r="CO159" s="1198"/>
      <c r="CP159" s="1198"/>
      <c r="CQ159" s="1198"/>
      <c r="CR159" s="1198"/>
    </row>
    <row r="160" spans="1:96">
      <c r="A160" s="1195"/>
      <c r="B160" s="1196"/>
      <c r="C160" s="1197"/>
      <c r="D160" s="1196"/>
      <c r="E160" s="1196"/>
      <c r="F160" s="1196"/>
      <c r="G160" s="1196"/>
      <c r="H160" s="1196"/>
      <c r="I160" s="1198"/>
      <c r="J160" s="1198"/>
      <c r="K160" s="1198"/>
      <c r="L160" s="1198"/>
      <c r="M160" s="1198"/>
      <c r="N160" s="1198"/>
      <c r="O160" s="1198"/>
      <c r="P160" s="1198"/>
      <c r="Q160" s="1198"/>
      <c r="R160" s="1198"/>
      <c r="S160" s="1198"/>
      <c r="T160" s="1198"/>
      <c r="U160" s="1198"/>
      <c r="V160" s="1198"/>
      <c r="W160" s="1198"/>
      <c r="X160" s="1198"/>
      <c r="Y160" s="1198"/>
      <c r="Z160" s="1198"/>
      <c r="AA160" s="1198"/>
      <c r="AB160" s="1198"/>
      <c r="AC160" s="1198"/>
      <c r="AD160" s="1198"/>
      <c r="AE160" s="1198"/>
      <c r="AF160" s="1198"/>
      <c r="AG160" s="1198"/>
      <c r="AH160" s="1198"/>
      <c r="AI160" s="1198"/>
      <c r="AJ160" s="1198"/>
      <c r="AK160" s="1198"/>
      <c r="AL160" s="1198"/>
      <c r="AM160" s="1198"/>
      <c r="AN160" s="1198"/>
      <c r="AO160" s="1198"/>
      <c r="AP160" s="1198"/>
      <c r="AQ160" s="1198"/>
      <c r="AR160" s="1198"/>
      <c r="AS160" s="1198"/>
      <c r="AT160" s="1198"/>
      <c r="AU160" s="1198"/>
      <c r="AV160" s="1198"/>
      <c r="AW160" s="1198"/>
      <c r="AX160" s="1198"/>
      <c r="AY160" s="1198"/>
      <c r="AZ160" s="1198"/>
      <c r="BA160" s="1198"/>
      <c r="BB160" s="1198"/>
      <c r="BC160" s="1198"/>
      <c r="BD160" s="1198"/>
      <c r="BE160" s="1198"/>
      <c r="BF160" s="1198"/>
      <c r="BG160" s="1198"/>
      <c r="BH160" s="1198"/>
      <c r="BI160" s="1198"/>
      <c r="BJ160" s="1198"/>
      <c r="BK160" s="1198"/>
      <c r="BL160" s="1198"/>
      <c r="BM160" s="1198"/>
      <c r="BN160" s="1198"/>
      <c r="BO160" s="1198"/>
      <c r="BP160" s="1198"/>
      <c r="BQ160" s="1198"/>
      <c r="BR160" s="1198"/>
      <c r="BS160" s="1198"/>
      <c r="BT160" s="1198"/>
      <c r="BU160" s="1198"/>
      <c r="BV160" s="1198"/>
      <c r="BW160" s="1198"/>
      <c r="BX160" s="1198"/>
      <c r="BY160" s="1198"/>
      <c r="BZ160" s="1198"/>
      <c r="CA160" s="1198"/>
      <c r="CB160" s="1198"/>
      <c r="CC160" s="1198"/>
      <c r="CD160" s="1198"/>
      <c r="CE160" s="1198"/>
      <c r="CF160" s="1198"/>
      <c r="CG160" s="1198"/>
      <c r="CH160" s="1198"/>
      <c r="CI160" s="1198"/>
      <c r="CJ160" s="1198"/>
      <c r="CK160" s="1198"/>
      <c r="CL160" s="1198"/>
      <c r="CM160" s="1198"/>
      <c r="CN160" s="1198"/>
      <c r="CO160" s="1198"/>
      <c r="CP160" s="1198"/>
      <c r="CQ160" s="1198"/>
      <c r="CR160" s="1198"/>
    </row>
    <row r="161" spans="1:96">
      <c r="A161" s="1195"/>
      <c r="B161" s="1196"/>
      <c r="C161" s="1197"/>
      <c r="D161" s="1196"/>
      <c r="E161" s="1196"/>
      <c r="F161" s="1196"/>
      <c r="G161" s="1196"/>
      <c r="H161" s="1196"/>
      <c r="I161" s="1198"/>
      <c r="J161" s="1198"/>
      <c r="K161" s="1198"/>
      <c r="L161" s="1198"/>
      <c r="M161" s="1198"/>
      <c r="N161" s="1198"/>
      <c r="O161" s="1198"/>
      <c r="P161" s="1198"/>
      <c r="Q161" s="1198"/>
      <c r="R161" s="1198"/>
      <c r="S161" s="1198"/>
      <c r="T161" s="1198"/>
      <c r="U161" s="1198"/>
      <c r="V161" s="1198"/>
      <c r="W161" s="1198"/>
      <c r="X161" s="1198"/>
      <c r="Y161" s="1198"/>
      <c r="Z161" s="1198"/>
      <c r="AA161" s="1198"/>
      <c r="AB161" s="1198"/>
      <c r="AC161" s="1198"/>
      <c r="AD161" s="1198"/>
      <c r="AE161" s="1198"/>
      <c r="AF161" s="1198"/>
      <c r="AG161" s="1198"/>
      <c r="AH161" s="1198"/>
      <c r="AI161" s="1198"/>
      <c r="AJ161" s="1198"/>
      <c r="AK161" s="1198"/>
      <c r="AL161" s="1198"/>
      <c r="AM161" s="1198"/>
      <c r="AN161" s="1198"/>
      <c r="AO161" s="1198"/>
      <c r="AP161" s="1198"/>
      <c r="AQ161" s="1198"/>
      <c r="AR161" s="1198"/>
      <c r="AS161" s="1198"/>
      <c r="AT161" s="1198"/>
      <c r="AU161" s="1198"/>
      <c r="AV161" s="1198"/>
      <c r="AW161" s="1198"/>
      <c r="AX161" s="1198"/>
      <c r="AY161" s="1198"/>
      <c r="AZ161" s="1198"/>
      <c r="BA161" s="1198"/>
      <c r="BB161" s="1198"/>
      <c r="BC161" s="1198"/>
      <c r="BD161" s="1198"/>
      <c r="BE161" s="1198"/>
      <c r="BF161" s="1198"/>
      <c r="BG161" s="1198"/>
      <c r="BH161" s="1198"/>
      <c r="BI161" s="1198"/>
      <c r="BJ161" s="1198"/>
      <c r="BK161" s="1198"/>
      <c r="BL161" s="1198"/>
      <c r="BM161" s="1198"/>
      <c r="BN161" s="1198"/>
      <c r="BO161" s="1198"/>
      <c r="BP161" s="1198"/>
      <c r="BQ161" s="1198"/>
      <c r="BR161" s="1198"/>
      <c r="BS161" s="1198"/>
      <c r="BT161" s="1198"/>
      <c r="BU161" s="1198"/>
      <c r="BV161" s="1198"/>
      <c r="BW161" s="1198"/>
      <c r="BX161" s="1198"/>
      <c r="BY161" s="1198"/>
      <c r="BZ161" s="1198"/>
      <c r="CA161" s="1198"/>
      <c r="CB161" s="1198"/>
      <c r="CC161" s="1198"/>
      <c r="CD161" s="1198"/>
      <c r="CE161" s="1198"/>
      <c r="CF161" s="1198"/>
      <c r="CG161" s="1198"/>
      <c r="CH161" s="1198"/>
      <c r="CI161" s="1198"/>
      <c r="CJ161" s="1198"/>
      <c r="CK161" s="1198"/>
      <c r="CL161" s="1198"/>
      <c r="CM161" s="1198"/>
      <c r="CN161" s="1198"/>
      <c r="CO161" s="1198"/>
      <c r="CP161" s="1198"/>
      <c r="CQ161" s="1198"/>
      <c r="CR161" s="1198"/>
    </row>
    <row r="162" spans="1:96">
      <c r="A162" s="1195"/>
      <c r="B162" s="1196"/>
      <c r="C162" s="1197"/>
      <c r="D162" s="1196"/>
      <c r="E162" s="1196"/>
      <c r="F162" s="1196"/>
      <c r="G162" s="1196"/>
      <c r="H162" s="1196"/>
      <c r="I162" s="1198"/>
      <c r="J162" s="1198"/>
      <c r="K162" s="1198"/>
      <c r="L162" s="1198"/>
      <c r="M162" s="1198"/>
      <c r="N162" s="1198"/>
      <c r="O162" s="1198"/>
      <c r="P162" s="1198"/>
      <c r="Q162" s="1198"/>
      <c r="R162" s="1198"/>
      <c r="S162" s="1198"/>
      <c r="T162" s="1198"/>
      <c r="U162" s="1198"/>
      <c r="V162" s="1198"/>
      <c r="W162" s="1198"/>
      <c r="X162" s="1198"/>
      <c r="Y162" s="1198"/>
      <c r="Z162" s="1198"/>
      <c r="AA162" s="1198"/>
      <c r="AB162" s="1198"/>
      <c r="AC162" s="1198"/>
      <c r="AD162" s="1198"/>
      <c r="AE162" s="1198"/>
      <c r="AF162" s="1198"/>
      <c r="AG162" s="1198"/>
      <c r="AH162" s="1198"/>
      <c r="AI162" s="1198"/>
      <c r="AJ162" s="1198"/>
      <c r="AK162" s="1198"/>
      <c r="AL162" s="1198"/>
      <c r="AM162" s="1198"/>
      <c r="AN162" s="1198"/>
      <c r="AO162" s="1198"/>
      <c r="AP162" s="1198"/>
      <c r="AQ162" s="1198"/>
      <c r="AR162" s="1198"/>
      <c r="AS162" s="1198"/>
      <c r="AT162" s="1198"/>
      <c r="AU162" s="1198"/>
      <c r="AV162" s="1198"/>
      <c r="AW162" s="1198"/>
      <c r="AX162" s="1198"/>
      <c r="AY162" s="1198"/>
      <c r="AZ162" s="1198"/>
      <c r="BA162" s="1198"/>
      <c r="BB162" s="1198"/>
      <c r="BC162" s="1198"/>
      <c r="BD162" s="1198"/>
      <c r="BE162" s="1198"/>
      <c r="BF162" s="1198"/>
      <c r="BG162" s="1198"/>
      <c r="BH162" s="1198"/>
      <c r="BI162" s="1198"/>
      <c r="BJ162" s="1198"/>
      <c r="BK162" s="1198"/>
      <c r="BL162" s="1198"/>
      <c r="BM162" s="1198"/>
      <c r="BN162" s="1198"/>
      <c r="BO162" s="1198"/>
      <c r="BP162" s="1198"/>
      <c r="BQ162" s="1198"/>
      <c r="BR162" s="1198"/>
      <c r="BS162" s="1198"/>
      <c r="BT162" s="1198"/>
      <c r="BU162" s="1198"/>
      <c r="BV162" s="1198"/>
      <c r="BW162" s="1198"/>
      <c r="BX162" s="1198"/>
      <c r="BY162" s="1198"/>
      <c r="BZ162" s="1198"/>
      <c r="CA162" s="1198"/>
      <c r="CB162" s="1198"/>
      <c r="CC162" s="1198"/>
      <c r="CD162" s="1198"/>
      <c r="CE162" s="1198"/>
      <c r="CF162" s="1198"/>
      <c r="CG162" s="1198"/>
      <c r="CH162" s="1198"/>
      <c r="CI162" s="1198"/>
      <c r="CJ162" s="1198"/>
      <c r="CK162" s="1198"/>
      <c r="CL162" s="1198"/>
      <c r="CM162" s="1198"/>
      <c r="CN162" s="1198"/>
      <c r="CO162" s="1198"/>
      <c r="CP162" s="1198"/>
      <c r="CQ162" s="1198"/>
      <c r="CR162" s="1198"/>
    </row>
    <row r="163" spans="1:96">
      <c r="A163" s="1195"/>
      <c r="B163" s="1196"/>
      <c r="C163" s="1197"/>
      <c r="D163" s="1196"/>
      <c r="E163" s="1196"/>
      <c r="F163" s="1196"/>
      <c r="G163" s="1196"/>
      <c r="H163" s="1196"/>
      <c r="I163" s="1198"/>
      <c r="J163" s="1198"/>
      <c r="K163" s="1198"/>
      <c r="L163" s="1198"/>
      <c r="M163" s="1198"/>
      <c r="N163" s="1198"/>
      <c r="O163" s="1198"/>
      <c r="P163" s="1198"/>
      <c r="Q163" s="1198"/>
      <c r="R163" s="1198"/>
      <c r="S163" s="1198"/>
      <c r="T163" s="1198"/>
      <c r="U163" s="1198"/>
      <c r="V163" s="1198"/>
      <c r="W163" s="1198"/>
      <c r="X163" s="1198"/>
      <c r="Y163" s="1198"/>
      <c r="Z163" s="1198"/>
      <c r="AA163" s="1198"/>
      <c r="AB163" s="1198"/>
      <c r="AC163" s="1198"/>
      <c r="AD163" s="1198"/>
      <c r="AE163" s="1198"/>
      <c r="AF163" s="1198"/>
      <c r="AG163" s="1198"/>
      <c r="AH163" s="1198"/>
      <c r="AI163" s="1198"/>
      <c r="AJ163" s="1198"/>
      <c r="AK163" s="1198"/>
      <c r="AL163" s="1198"/>
      <c r="AM163" s="1198"/>
      <c r="AN163" s="1198"/>
      <c r="AO163" s="1198"/>
      <c r="AP163" s="1198"/>
      <c r="AQ163" s="1198"/>
      <c r="AR163" s="1198"/>
      <c r="AS163" s="1198"/>
      <c r="AT163" s="1198"/>
      <c r="AU163" s="1198"/>
      <c r="AV163" s="1198"/>
      <c r="AW163" s="1198"/>
      <c r="AX163" s="1198"/>
      <c r="AY163" s="1198"/>
      <c r="AZ163" s="1198"/>
      <c r="BA163" s="1198"/>
      <c r="BB163" s="1198"/>
      <c r="BC163" s="1198"/>
      <c r="BD163" s="1198"/>
      <c r="BE163" s="1198"/>
      <c r="BF163" s="1198"/>
      <c r="BG163" s="1198"/>
      <c r="BH163" s="1198"/>
      <c r="BI163" s="1198"/>
      <c r="BJ163" s="1198"/>
      <c r="BK163" s="1198"/>
      <c r="BL163" s="1198"/>
      <c r="BM163" s="1198"/>
      <c r="BN163" s="1198"/>
      <c r="BO163" s="1198"/>
      <c r="BP163" s="1198"/>
      <c r="BQ163" s="1198"/>
      <c r="BR163" s="1198"/>
      <c r="BS163" s="1198"/>
      <c r="BT163" s="1198"/>
      <c r="BU163" s="1198"/>
      <c r="BV163" s="1198"/>
      <c r="BW163" s="1198"/>
      <c r="BX163" s="1198"/>
      <c r="BY163" s="1198"/>
      <c r="BZ163" s="1198"/>
      <c r="CA163" s="1198"/>
      <c r="CB163" s="1198"/>
      <c r="CC163" s="1198"/>
      <c r="CD163" s="1198"/>
      <c r="CE163" s="1198"/>
      <c r="CF163" s="1198"/>
      <c r="CG163" s="1198"/>
      <c r="CH163" s="1198"/>
      <c r="CI163" s="1198"/>
      <c r="CJ163" s="1198"/>
      <c r="CK163" s="1198"/>
      <c r="CL163" s="1198"/>
      <c r="CM163" s="1198"/>
      <c r="CN163" s="1198"/>
      <c r="CO163" s="1198"/>
      <c r="CP163" s="1198"/>
      <c r="CQ163" s="1198"/>
      <c r="CR163" s="1198"/>
    </row>
    <row r="164" spans="1:96">
      <c r="A164" s="1195"/>
      <c r="B164" s="1196"/>
      <c r="C164" s="1197"/>
      <c r="D164" s="1196"/>
      <c r="E164" s="1196"/>
      <c r="F164" s="1196"/>
      <c r="G164" s="1196"/>
      <c r="H164" s="1196"/>
      <c r="I164" s="1198"/>
      <c r="J164" s="1198"/>
      <c r="K164" s="1198"/>
      <c r="L164" s="1198"/>
      <c r="M164" s="1198"/>
      <c r="N164" s="1198"/>
      <c r="O164" s="1198"/>
      <c r="P164" s="1198"/>
      <c r="Q164" s="1198"/>
      <c r="R164" s="1198"/>
      <c r="S164" s="1198"/>
      <c r="T164" s="1198"/>
      <c r="U164" s="1198"/>
      <c r="V164" s="1198"/>
      <c r="W164" s="1198"/>
      <c r="X164" s="1198"/>
      <c r="Y164" s="1198"/>
      <c r="Z164" s="1198"/>
      <c r="AA164" s="1198"/>
      <c r="AB164" s="1198"/>
      <c r="AC164" s="1198"/>
      <c r="AD164" s="1198"/>
      <c r="AE164" s="1198"/>
      <c r="AF164" s="1198"/>
      <c r="AG164" s="1198"/>
      <c r="AH164" s="1198"/>
      <c r="AI164" s="1198"/>
      <c r="AJ164" s="1198"/>
      <c r="AK164" s="1198"/>
      <c r="AL164" s="1198"/>
      <c r="AM164" s="1198"/>
      <c r="AN164" s="1198"/>
      <c r="AO164" s="1198"/>
      <c r="AP164" s="1198"/>
      <c r="AQ164" s="1198"/>
      <c r="AR164" s="1198"/>
      <c r="AS164" s="1198"/>
      <c r="AT164" s="1198"/>
      <c r="AU164" s="1198"/>
      <c r="AV164" s="1198"/>
      <c r="AW164" s="1198"/>
      <c r="AX164" s="1198"/>
      <c r="AY164" s="1198"/>
      <c r="AZ164" s="1198"/>
      <c r="BA164" s="1198"/>
      <c r="BB164" s="1198"/>
      <c r="BC164" s="1198"/>
      <c r="BD164" s="1198"/>
      <c r="BE164" s="1198"/>
      <c r="BF164" s="1198"/>
      <c r="BG164" s="1198"/>
      <c r="BH164" s="1198"/>
      <c r="BI164" s="1198"/>
      <c r="BJ164" s="1198"/>
      <c r="BK164" s="1198"/>
      <c r="BL164" s="1198"/>
      <c r="BM164" s="1198"/>
      <c r="BN164" s="1198"/>
      <c r="BO164" s="1198"/>
      <c r="BP164" s="1198"/>
      <c r="BQ164" s="1198"/>
      <c r="BR164" s="1198"/>
      <c r="BS164" s="1198"/>
      <c r="BT164" s="1198"/>
      <c r="BU164" s="1198"/>
      <c r="BV164" s="1198"/>
      <c r="BW164" s="1198"/>
      <c r="BX164" s="1198"/>
      <c r="BY164" s="1198"/>
      <c r="BZ164" s="1198"/>
      <c r="CA164" s="1198"/>
      <c r="CB164" s="1198"/>
      <c r="CC164" s="1198"/>
      <c r="CD164" s="1198"/>
      <c r="CE164" s="1198"/>
      <c r="CF164" s="1198"/>
      <c r="CG164" s="1198"/>
      <c r="CH164" s="1198"/>
      <c r="CI164" s="1198"/>
      <c r="CJ164" s="1198"/>
      <c r="CK164" s="1198"/>
      <c r="CL164" s="1198"/>
      <c r="CM164" s="1198"/>
      <c r="CN164" s="1198"/>
      <c r="CO164" s="1198"/>
      <c r="CP164" s="1198"/>
      <c r="CQ164" s="1198"/>
      <c r="CR164" s="1198"/>
    </row>
    <row r="165" spans="1:96">
      <c r="A165" s="1195"/>
      <c r="B165" s="1196"/>
      <c r="C165" s="1197"/>
      <c r="D165" s="1196"/>
      <c r="E165" s="1196"/>
      <c r="F165" s="1196"/>
      <c r="G165" s="1196"/>
      <c r="H165" s="1196"/>
      <c r="I165" s="1198"/>
      <c r="J165" s="1198"/>
      <c r="K165" s="1198"/>
      <c r="L165" s="1198"/>
      <c r="M165" s="1198"/>
      <c r="N165" s="1198"/>
      <c r="O165" s="1198"/>
      <c r="P165" s="1198"/>
      <c r="Q165" s="1198"/>
      <c r="R165" s="1198"/>
      <c r="S165" s="1198"/>
      <c r="T165" s="1198"/>
      <c r="U165" s="1198"/>
      <c r="V165" s="1198"/>
      <c r="W165" s="1198"/>
      <c r="X165" s="1198"/>
      <c r="Y165" s="1198"/>
      <c r="Z165" s="1198"/>
      <c r="AA165" s="1198"/>
      <c r="AB165" s="1198"/>
      <c r="AC165" s="1198"/>
      <c r="AD165" s="1198"/>
      <c r="AE165" s="1198"/>
      <c r="AF165" s="1198"/>
      <c r="AG165" s="1198"/>
      <c r="AH165" s="1198"/>
      <c r="AI165" s="1198"/>
      <c r="AJ165" s="1198"/>
      <c r="AK165" s="1198"/>
      <c r="AL165" s="1198"/>
      <c r="AM165" s="1198"/>
      <c r="AN165" s="1198"/>
      <c r="AO165" s="1198"/>
      <c r="AP165" s="1198"/>
      <c r="AQ165" s="1198"/>
      <c r="AR165" s="1198"/>
      <c r="AS165" s="1198"/>
      <c r="AT165" s="1198"/>
      <c r="AU165" s="1198"/>
      <c r="AV165" s="1198"/>
      <c r="AW165" s="1198"/>
      <c r="AX165" s="1198"/>
      <c r="AY165" s="1198"/>
      <c r="AZ165" s="1198"/>
      <c r="BA165" s="1198"/>
      <c r="BB165" s="1198"/>
      <c r="BC165" s="1198"/>
      <c r="BD165" s="1198"/>
      <c r="BE165" s="1198"/>
      <c r="BF165" s="1198"/>
      <c r="BG165" s="1198"/>
      <c r="BH165" s="1198"/>
      <c r="BI165" s="1198"/>
      <c r="BJ165" s="1198"/>
      <c r="BK165" s="1198"/>
      <c r="BL165" s="1198"/>
      <c r="BM165" s="1198"/>
      <c r="BN165" s="1198"/>
      <c r="BO165" s="1198"/>
      <c r="BP165" s="1198"/>
      <c r="BQ165" s="1198"/>
      <c r="BR165" s="1198"/>
      <c r="BS165" s="1198"/>
      <c r="BT165" s="1198"/>
      <c r="BU165" s="1198"/>
      <c r="BV165" s="1198"/>
      <c r="BW165" s="1198"/>
      <c r="BX165" s="1198"/>
      <c r="BY165" s="1198"/>
      <c r="BZ165" s="1198"/>
      <c r="CA165" s="1198"/>
      <c r="CB165" s="1198"/>
      <c r="CC165" s="1198"/>
      <c r="CD165" s="1198"/>
      <c r="CE165" s="1198"/>
      <c r="CF165" s="1198"/>
      <c r="CG165" s="1198"/>
      <c r="CH165" s="1198"/>
      <c r="CI165" s="1198"/>
      <c r="CJ165" s="1198"/>
      <c r="CK165" s="1198"/>
      <c r="CL165" s="1198"/>
      <c r="CM165" s="1198"/>
      <c r="CN165" s="1198"/>
      <c r="CO165" s="1198"/>
      <c r="CP165" s="1198"/>
      <c r="CQ165" s="1198"/>
      <c r="CR165" s="1198"/>
    </row>
    <row r="166" spans="1:96">
      <c r="A166" s="1195"/>
      <c r="B166" s="1196"/>
      <c r="C166" s="1197"/>
      <c r="D166" s="1196"/>
      <c r="E166" s="1196"/>
      <c r="F166" s="1196"/>
      <c r="G166" s="1196"/>
      <c r="H166" s="1196"/>
      <c r="I166" s="1198"/>
      <c r="J166" s="1198"/>
      <c r="K166" s="1198"/>
      <c r="L166" s="1198"/>
      <c r="M166" s="1198"/>
      <c r="N166" s="1198"/>
      <c r="O166" s="1198"/>
      <c r="P166" s="1198"/>
      <c r="Q166" s="1198"/>
      <c r="R166" s="1198"/>
      <c r="S166" s="1198"/>
      <c r="T166" s="1198"/>
      <c r="U166" s="1198"/>
      <c r="V166" s="1198"/>
      <c r="W166" s="1198"/>
      <c r="X166" s="1198"/>
      <c r="Y166" s="1198"/>
      <c r="Z166" s="1198"/>
      <c r="AA166" s="1198"/>
      <c r="AB166" s="1198"/>
      <c r="AC166" s="1198"/>
      <c r="AD166" s="1198"/>
      <c r="AE166" s="1198"/>
      <c r="AF166" s="1198"/>
      <c r="AG166" s="1198"/>
      <c r="AH166" s="1198"/>
      <c r="AI166" s="1198"/>
      <c r="AJ166" s="1198"/>
      <c r="AK166" s="1198"/>
      <c r="AL166" s="1198"/>
      <c r="AM166" s="1198"/>
      <c r="AN166" s="1198"/>
      <c r="AO166" s="1198"/>
      <c r="AP166" s="1198"/>
      <c r="AQ166" s="1198"/>
      <c r="AR166" s="1198"/>
      <c r="AS166" s="1198"/>
      <c r="AT166" s="1198"/>
      <c r="AU166" s="1198"/>
      <c r="AV166" s="1198"/>
      <c r="AW166" s="1198"/>
      <c r="AX166" s="1198"/>
      <c r="AY166" s="1198"/>
      <c r="AZ166" s="1198"/>
      <c r="BA166" s="1198"/>
      <c r="BB166" s="1198"/>
      <c r="BC166" s="1198"/>
      <c r="BD166" s="1198"/>
      <c r="BE166" s="1198"/>
      <c r="BF166" s="1198"/>
      <c r="BG166" s="1198"/>
      <c r="BH166" s="1198"/>
      <c r="BI166" s="1198"/>
      <c r="BJ166" s="1198"/>
      <c r="BK166" s="1198"/>
      <c r="BL166" s="1198"/>
      <c r="BM166" s="1198"/>
      <c r="BN166" s="1198"/>
      <c r="BO166" s="1198"/>
      <c r="BP166" s="1198"/>
      <c r="BQ166" s="1198"/>
      <c r="BR166" s="1198"/>
      <c r="BS166" s="1198"/>
      <c r="BT166" s="1198"/>
      <c r="BU166" s="1198"/>
      <c r="BV166" s="1198"/>
      <c r="BW166" s="1198"/>
      <c r="BX166" s="1198"/>
      <c r="BY166" s="1198"/>
      <c r="BZ166" s="1198"/>
      <c r="CA166" s="1198"/>
      <c r="CB166" s="1198"/>
      <c r="CC166" s="1198"/>
      <c r="CD166" s="1198"/>
      <c r="CE166" s="1198"/>
      <c r="CF166" s="1198"/>
      <c r="CG166" s="1198"/>
      <c r="CH166" s="1198"/>
      <c r="CI166" s="1198"/>
      <c r="CJ166" s="1198"/>
      <c r="CK166" s="1198"/>
      <c r="CL166" s="1198"/>
      <c r="CM166" s="1198"/>
      <c r="CN166" s="1198"/>
      <c r="CO166" s="1198"/>
      <c r="CP166" s="1198"/>
      <c r="CQ166" s="1198"/>
      <c r="CR166" s="1198"/>
    </row>
    <row r="167" spans="1:96">
      <c r="A167" s="1195"/>
      <c r="B167" s="1196"/>
      <c r="C167" s="1197"/>
      <c r="D167" s="1196"/>
      <c r="E167" s="1196"/>
      <c r="F167" s="1196"/>
      <c r="G167" s="1196"/>
      <c r="H167" s="1196"/>
      <c r="I167" s="1198"/>
      <c r="J167" s="1198"/>
      <c r="K167" s="1198"/>
      <c r="L167" s="1198"/>
      <c r="M167" s="1198"/>
      <c r="N167" s="1198"/>
      <c r="O167" s="1198"/>
      <c r="P167" s="1198"/>
      <c r="Q167" s="1198"/>
      <c r="R167" s="1198"/>
      <c r="S167" s="1198"/>
      <c r="T167" s="1198"/>
      <c r="U167" s="1198"/>
      <c r="V167" s="1198"/>
      <c r="W167" s="1198"/>
      <c r="X167" s="1198"/>
      <c r="Y167" s="1198"/>
      <c r="Z167" s="1198"/>
      <c r="AA167" s="1198"/>
      <c r="AB167" s="1198"/>
      <c r="AC167" s="1198"/>
      <c r="AD167" s="1198"/>
      <c r="AE167" s="1198"/>
      <c r="AF167" s="1198"/>
      <c r="AG167" s="1198"/>
      <c r="AH167" s="1198"/>
      <c r="AI167" s="1198"/>
      <c r="AJ167" s="1198"/>
      <c r="AK167" s="1198"/>
      <c r="AL167" s="1198"/>
      <c r="AM167" s="1198"/>
      <c r="AN167" s="1198"/>
      <c r="AO167" s="1198"/>
      <c r="AP167" s="1198"/>
      <c r="AQ167" s="1198"/>
      <c r="AR167" s="1198"/>
      <c r="AS167" s="1198"/>
      <c r="AT167" s="1198"/>
      <c r="AU167" s="1198"/>
      <c r="AV167" s="1198"/>
      <c r="AW167" s="1198"/>
      <c r="AX167" s="1198"/>
      <c r="AY167" s="1198"/>
      <c r="AZ167" s="1198"/>
      <c r="BA167" s="1198"/>
      <c r="BB167" s="1198"/>
      <c r="BC167" s="1198"/>
      <c r="BD167" s="1198"/>
      <c r="BE167" s="1198"/>
      <c r="BF167" s="1198"/>
      <c r="BG167" s="1198"/>
      <c r="BH167" s="1198"/>
      <c r="BI167" s="1198"/>
      <c r="BJ167" s="1198"/>
      <c r="BK167" s="1198"/>
      <c r="BL167" s="1198"/>
      <c r="BM167" s="1198"/>
      <c r="BN167" s="1198"/>
      <c r="BO167" s="1198"/>
      <c r="BP167" s="1198"/>
      <c r="BQ167" s="1198"/>
      <c r="BR167" s="1198"/>
      <c r="BS167" s="1198"/>
      <c r="BT167" s="1198"/>
      <c r="BU167" s="1198"/>
      <c r="BV167" s="1198"/>
      <c r="BW167" s="1198"/>
      <c r="BX167" s="1198"/>
      <c r="BY167" s="1198"/>
      <c r="BZ167" s="1198"/>
      <c r="CA167" s="1198"/>
      <c r="CB167" s="1198"/>
      <c r="CC167" s="1198"/>
      <c r="CD167" s="1198"/>
      <c r="CE167" s="1198"/>
      <c r="CF167" s="1198"/>
      <c r="CG167" s="1198"/>
      <c r="CH167" s="1198"/>
      <c r="CI167" s="1198"/>
      <c r="CJ167" s="1198"/>
      <c r="CK167" s="1198"/>
      <c r="CL167" s="1198"/>
      <c r="CM167" s="1198"/>
      <c r="CN167" s="1198"/>
      <c r="CO167" s="1198"/>
      <c r="CP167" s="1198"/>
      <c r="CQ167" s="1198"/>
      <c r="CR167" s="1198"/>
    </row>
    <row r="168" spans="1:96">
      <c r="A168" s="1195"/>
      <c r="B168" s="1196"/>
      <c r="C168" s="1197"/>
      <c r="D168" s="1196"/>
      <c r="E168" s="1196"/>
      <c r="F168" s="1196"/>
      <c r="G168" s="1196"/>
      <c r="H168" s="1196"/>
      <c r="I168" s="1198"/>
      <c r="J168" s="1198"/>
      <c r="K168" s="1198"/>
      <c r="L168" s="1198"/>
      <c r="M168" s="1198"/>
      <c r="N168" s="1198"/>
      <c r="O168" s="1198"/>
      <c r="P168" s="1198"/>
      <c r="Q168" s="1198"/>
      <c r="R168" s="1198"/>
      <c r="S168" s="1198"/>
      <c r="T168" s="1198"/>
      <c r="U168" s="1198"/>
      <c r="V168" s="1198"/>
      <c r="W168" s="1198"/>
      <c r="X168" s="1198"/>
      <c r="Y168" s="1198"/>
      <c r="Z168" s="1198"/>
      <c r="AA168" s="1198"/>
      <c r="AB168" s="1198"/>
      <c r="AC168" s="1198"/>
      <c r="AD168" s="1198"/>
      <c r="AE168" s="1198"/>
      <c r="AF168" s="1198"/>
      <c r="AG168" s="1198"/>
      <c r="AH168" s="1198"/>
      <c r="AI168" s="1198"/>
      <c r="AJ168" s="1198"/>
      <c r="AK168" s="1198"/>
      <c r="AL168" s="1198"/>
      <c r="AM168" s="1198"/>
      <c r="AN168" s="1198"/>
      <c r="AO168" s="1198"/>
      <c r="AP168" s="1198"/>
      <c r="AQ168" s="1198"/>
      <c r="AR168" s="1198"/>
      <c r="AS168" s="1198"/>
      <c r="AT168" s="1198"/>
      <c r="AU168" s="1198"/>
      <c r="AV168" s="1198"/>
      <c r="AW168" s="1198"/>
      <c r="AX168" s="1198"/>
      <c r="AY168" s="1198"/>
      <c r="AZ168" s="1198"/>
      <c r="BA168" s="1198"/>
      <c r="BB168" s="1198"/>
      <c r="BC168" s="1198"/>
      <c r="BD168" s="1198"/>
      <c r="BE168" s="1198"/>
      <c r="BF168" s="1198"/>
      <c r="BG168" s="1198"/>
      <c r="BH168" s="1198"/>
      <c r="BI168" s="1198"/>
      <c r="BJ168" s="1198"/>
      <c r="BK168" s="1198"/>
      <c r="BL168" s="1198"/>
      <c r="BM168" s="1198"/>
      <c r="BN168" s="1198"/>
      <c r="BO168" s="1198"/>
      <c r="BP168" s="1198"/>
      <c r="BQ168" s="1198"/>
      <c r="BR168" s="1198"/>
      <c r="BS168" s="1198"/>
      <c r="BT168" s="1198"/>
      <c r="BU168" s="1198"/>
      <c r="BV168" s="1198"/>
      <c r="BW168" s="1198"/>
      <c r="BX168" s="1198"/>
      <c r="BY168" s="1198"/>
      <c r="BZ168" s="1198"/>
      <c r="CA168" s="1198"/>
      <c r="CB168" s="1198"/>
      <c r="CC168" s="1198"/>
      <c r="CD168" s="1198"/>
      <c r="CE168" s="1198"/>
      <c r="CF168" s="1198"/>
      <c r="CG168" s="1198"/>
      <c r="CH168" s="1198"/>
      <c r="CI168" s="1198"/>
      <c r="CJ168" s="1198"/>
      <c r="CK168" s="1198"/>
      <c r="CL168" s="1198"/>
      <c r="CM168" s="1198"/>
      <c r="CN168" s="1198"/>
      <c r="CO168" s="1198"/>
      <c r="CP168" s="1198"/>
      <c r="CQ168" s="1198"/>
      <c r="CR168" s="1198"/>
    </row>
    <row r="169" spans="1:96">
      <c r="A169" s="1195"/>
      <c r="B169" s="1196"/>
      <c r="C169" s="1197"/>
      <c r="D169" s="1196"/>
      <c r="E169" s="1196"/>
      <c r="F169" s="1196"/>
      <c r="G169" s="1196"/>
      <c r="H169" s="1196"/>
      <c r="I169" s="1198"/>
      <c r="J169" s="1198"/>
      <c r="K169" s="1198"/>
      <c r="L169" s="1198"/>
      <c r="M169" s="1198"/>
      <c r="N169" s="1198"/>
      <c r="O169" s="1198"/>
      <c r="P169" s="1198"/>
      <c r="Q169" s="1198"/>
      <c r="R169" s="1198"/>
      <c r="S169" s="1198"/>
      <c r="T169" s="1198"/>
      <c r="U169" s="1198"/>
      <c r="V169" s="1198"/>
      <c r="W169" s="1198"/>
      <c r="X169" s="1198"/>
      <c r="Y169" s="1198"/>
      <c r="Z169" s="1198"/>
      <c r="AA169" s="1198"/>
      <c r="AB169" s="1198"/>
      <c r="AC169" s="1198"/>
      <c r="AD169" s="1198"/>
      <c r="AE169" s="1198"/>
      <c r="AF169" s="1198"/>
      <c r="AG169" s="1198"/>
      <c r="AH169" s="1198"/>
      <c r="AI169" s="1198"/>
      <c r="AJ169" s="1198"/>
      <c r="AK169" s="1198"/>
      <c r="AL169" s="1198"/>
      <c r="AM169" s="1198"/>
      <c r="AN169" s="1198"/>
      <c r="AO169" s="1198"/>
      <c r="AP169" s="1198"/>
      <c r="AQ169" s="1198"/>
      <c r="AR169" s="1198"/>
      <c r="AS169" s="1198"/>
      <c r="AT169" s="1198"/>
      <c r="AU169" s="1198"/>
      <c r="AV169" s="1198"/>
      <c r="AW169" s="1198"/>
      <c r="AX169" s="1198"/>
      <c r="AY169" s="1198"/>
      <c r="AZ169" s="1198"/>
      <c r="BA169" s="1198"/>
      <c r="BB169" s="1198"/>
      <c r="BC169" s="1198"/>
      <c r="BD169" s="1198"/>
      <c r="BE169" s="1198"/>
      <c r="BF169" s="1198"/>
      <c r="BG169" s="1198"/>
      <c r="BH169" s="1198"/>
      <c r="BI169" s="1198"/>
      <c r="BJ169" s="1198"/>
      <c r="BK169" s="1198"/>
      <c r="BL169" s="1198"/>
      <c r="BM169" s="1198"/>
      <c r="BN169" s="1198"/>
      <c r="BO169" s="1198"/>
      <c r="BP169" s="1198"/>
      <c r="BQ169" s="1198"/>
      <c r="BR169" s="1198"/>
      <c r="BS169" s="1198"/>
      <c r="BT169" s="1198"/>
      <c r="BU169" s="1198"/>
      <c r="BV169" s="1198"/>
      <c r="BW169" s="1198"/>
      <c r="BX169" s="1198"/>
      <c r="BY169" s="1198"/>
      <c r="BZ169" s="1198"/>
      <c r="CA169" s="1198"/>
      <c r="CB169" s="1198"/>
      <c r="CC169" s="1198"/>
      <c r="CD169" s="1198"/>
      <c r="CE169" s="1198"/>
      <c r="CF169" s="1198"/>
      <c r="CG169" s="1198"/>
      <c r="CH169" s="1198"/>
      <c r="CI169" s="1198"/>
      <c r="CJ169" s="1198"/>
      <c r="CK169" s="1198"/>
      <c r="CL169" s="1198"/>
      <c r="CM169" s="1198"/>
      <c r="CN169" s="1198"/>
      <c r="CO169" s="1198"/>
      <c r="CP169" s="1198"/>
      <c r="CQ169" s="1198"/>
      <c r="CR169" s="1198"/>
    </row>
    <row r="170" spans="1:96">
      <c r="A170" s="1195"/>
      <c r="B170" s="1196"/>
      <c r="C170" s="1197"/>
      <c r="D170" s="1196"/>
      <c r="E170" s="1196"/>
      <c r="F170" s="1196"/>
      <c r="G170" s="1196"/>
      <c r="H170" s="1196"/>
      <c r="I170" s="1198"/>
      <c r="J170" s="1198"/>
      <c r="K170" s="1198"/>
      <c r="L170" s="1198"/>
      <c r="M170" s="1198"/>
      <c r="N170" s="1198"/>
      <c r="O170" s="1198"/>
      <c r="P170" s="1198"/>
      <c r="Q170" s="1198"/>
      <c r="R170" s="1198"/>
      <c r="S170" s="1198"/>
      <c r="T170" s="1198"/>
      <c r="U170" s="1198"/>
      <c r="V170" s="1198"/>
      <c r="W170" s="1198"/>
      <c r="X170" s="1198"/>
      <c r="Y170" s="1198"/>
      <c r="Z170" s="1198"/>
      <c r="AA170" s="1198"/>
      <c r="AB170" s="1198"/>
      <c r="AC170" s="1198"/>
      <c r="AD170" s="1198"/>
      <c r="AE170" s="1198"/>
      <c r="AF170" s="1198"/>
      <c r="AG170" s="1198"/>
      <c r="AH170" s="1198"/>
      <c r="AI170" s="1198"/>
      <c r="AJ170" s="1198"/>
      <c r="AK170" s="1198"/>
      <c r="AL170" s="1198"/>
      <c r="AM170" s="1198"/>
      <c r="AN170" s="1198"/>
      <c r="AO170" s="1198"/>
      <c r="AP170" s="1198"/>
      <c r="AQ170" s="1198"/>
      <c r="AR170" s="1198"/>
      <c r="AS170" s="1198"/>
      <c r="AT170" s="1198"/>
      <c r="AU170" s="1198"/>
      <c r="AV170" s="1198"/>
      <c r="AW170" s="1198"/>
      <c r="AX170" s="1198"/>
      <c r="AY170" s="1198"/>
      <c r="AZ170" s="1198"/>
      <c r="BA170" s="1198"/>
      <c r="BB170" s="1198"/>
      <c r="BC170" s="1198"/>
      <c r="BD170" s="1198"/>
      <c r="BE170" s="1198"/>
      <c r="BF170" s="1198"/>
      <c r="BG170" s="1198"/>
      <c r="BH170" s="1198"/>
      <c r="BI170" s="1198"/>
      <c r="BJ170" s="1198"/>
      <c r="BK170" s="1198"/>
      <c r="BL170" s="1198"/>
      <c r="BM170" s="1198"/>
      <c r="BN170" s="1198"/>
      <c r="BO170" s="1198"/>
      <c r="BP170" s="1198"/>
      <c r="BQ170" s="1198"/>
      <c r="BR170" s="1198"/>
      <c r="BS170" s="1198"/>
      <c r="BT170" s="1198"/>
      <c r="BU170" s="1198"/>
      <c r="BV170" s="1198"/>
      <c r="BW170" s="1198"/>
      <c r="BX170" s="1198"/>
      <c r="BY170" s="1198"/>
      <c r="BZ170" s="1198"/>
      <c r="CA170" s="1198"/>
      <c r="CB170" s="1198"/>
      <c r="CC170" s="1198"/>
      <c r="CD170" s="1198"/>
      <c r="CE170" s="1198"/>
      <c r="CF170" s="1198"/>
      <c r="CG170" s="1198"/>
      <c r="CH170" s="1198"/>
      <c r="CI170" s="1198"/>
      <c r="CJ170" s="1198"/>
      <c r="CK170" s="1198"/>
      <c r="CL170" s="1198"/>
      <c r="CM170" s="1198"/>
      <c r="CN170" s="1198"/>
      <c r="CO170" s="1198"/>
      <c r="CP170" s="1198"/>
      <c r="CQ170" s="1198"/>
      <c r="CR170" s="1198"/>
    </row>
    <row r="171" spans="1:96">
      <c r="A171" s="1195"/>
      <c r="B171" s="1196"/>
      <c r="C171" s="1197"/>
      <c r="D171" s="1196"/>
      <c r="E171" s="1196"/>
      <c r="F171" s="1196"/>
      <c r="G171" s="1196"/>
      <c r="H171" s="1196"/>
      <c r="I171" s="1198"/>
      <c r="J171" s="1198"/>
      <c r="K171" s="1198"/>
      <c r="L171" s="1198"/>
      <c r="M171" s="1198"/>
      <c r="N171" s="1198"/>
      <c r="O171" s="1198"/>
      <c r="P171" s="1198"/>
      <c r="Q171" s="1198"/>
      <c r="R171" s="1198"/>
      <c r="S171" s="1198"/>
      <c r="T171" s="1198"/>
      <c r="U171" s="1198"/>
      <c r="V171" s="1198"/>
      <c r="W171" s="1198"/>
      <c r="X171" s="1198"/>
      <c r="Y171" s="1198"/>
      <c r="Z171" s="1198"/>
      <c r="AA171" s="1198"/>
      <c r="AB171" s="1198"/>
      <c r="AC171" s="1198"/>
      <c r="AD171" s="1198"/>
      <c r="AE171" s="1198"/>
      <c r="AF171" s="1198"/>
      <c r="AG171" s="1198"/>
      <c r="AH171" s="1198"/>
      <c r="AI171" s="1198"/>
      <c r="AJ171" s="1198"/>
      <c r="AK171" s="1198"/>
      <c r="AL171" s="1198"/>
      <c r="AM171" s="1198"/>
      <c r="AN171" s="1198"/>
      <c r="AO171" s="1198"/>
      <c r="AP171" s="1198"/>
      <c r="AQ171" s="1198"/>
      <c r="AR171" s="1198"/>
      <c r="AS171" s="1198"/>
      <c r="AT171" s="1198"/>
      <c r="AU171" s="1198"/>
      <c r="AV171" s="1198"/>
      <c r="AW171" s="1198"/>
      <c r="AX171" s="1198"/>
      <c r="AY171" s="1198"/>
      <c r="AZ171" s="1198"/>
      <c r="BA171" s="1198"/>
      <c r="BB171" s="1198"/>
      <c r="BC171" s="1198"/>
      <c r="BD171" s="1198"/>
      <c r="BE171" s="1198"/>
      <c r="BF171" s="1198"/>
      <c r="BG171" s="1198"/>
      <c r="BH171" s="1198"/>
      <c r="BI171" s="1198"/>
      <c r="BJ171" s="1198"/>
      <c r="BK171" s="1198"/>
      <c r="BL171" s="1198"/>
      <c r="BM171" s="1198"/>
      <c r="BN171" s="1198"/>
      <c r="BO171" s="1198"/>
      <c r="BP171" s="1198"/>
      <c r="BQ171" s="1198"/>
      <c r="BR171" s="1198"/>
      <c r="BS171" s="1198"/>
      <c r="BT171" s="1198"/>
      <c r="BU171" s="1198"/>
      <c r="BV171" s="1198"/>
      <c r="BW171" s="1198"/>
      <c r="BX171" s="1198"/>
      <c r="BY171" s="1198"/>
      <c r="BZ171" s="1198"/>
      <c r="CA171" s="1198"/>
      <c r="CB171" s="1198"/>
      <c r="CC171" s="1198"/>
      <c r="CD171" s="1198"/>
      <c r="CE171" s="1198"/>
      <c r="CF171" s="1198"/>
      <c r="CG171" s="1198"/>
      <c r="CH171" s="1198"/>
      <c r="CI171" s="1198"/>
      <c r="CJ171" s="1198"/>
      <c r="CK171" s="1198"/>
      <c r="CL171" s="1198"/>
      <c r="CM171" s="1198"/>
      <c r="CN171" s="1198"/>
      <c r="CO171" s="1198"/>
      <c r="CP171" s="1198"/>
      <c r="CQ171" s="1198"/>
      <c r="CR171" s="1198"/>
    </row>
    <row r="172" spans="1:96">
      <c r="A172" s="1195"/>
      <c r="B172" s="1196"/>
      <c r="C172" s="1197"/>
      <c r="D172" s="1196"/>
      <c r="E172" s="1196"/>
      <c r="F172" s="1196"/>
      <c r="G172" s="1196"/>
      <c r="H172" s="1196"/>
      <c r="I172" s="1198"/>
      <c r="J172" s="1198"/>
      <c r="K172" s="1198"/>
      <c r="L172" s="1198"/>
      <c r="M172" s="1198"/>
      <c r="N172" s="1198"/>
      <c r="O172" s="1198"/>
      <c r="P172" s="1198"/>
      <c r="Q172" s="1198"/>
      <c r="R172" s="1198"/>
      <c r="S172" s="1198"/>
      <c r="T172" s="1198"/>
      <c r="U172" s="1198"/>
      <c r="V172" s="1198"/>
      <c r="W172" s="1198"/>
      <c r="X172" s="1198"/>
      <c r="Y172" s="1198"/>
      <c r="Z172" s="1198"/>
      <c r="AA172" s="1198"/>
      <c r="AB172" s="1198"/>
      <c r="AC172" s="1198"/>
      <c r="AD172" s="1198"/>
      <c r="AE172" s="1198"/>
      <c r="AF172" s="1198"/>
      <c r="AG172" s="1198"/>
      <c r="AH172" s="1198"/>
      <c r="AI172" s="1198"/>
      <c r="AJ172" s="1198"/>
      <c r="AK172" s="1198"/>
      <c r="AL172" s="1198"/>
      <c r="AM172" s="1198"/>
      <c r="AN172" s="1198"/>
      <c r="AO172" s="1198"/>
      <c r="AP172" s="1198"/>
      <c r="AQ172" s="1198"/>
      <c r="AR172" s="1198"/>
      <c r="AS172" s="1198"/>
      <c r="AT172" s="1198"/>
      <c r="AU172" s="1198"/>
      <c r="AV172" s="1198"/>
      <c r="AW172" s="1198"/>
      <c r="AX172" s="1198"/>
      <c r="AY172" s="1198"/>
      <c r="AZ172" s="1198"/>
      <c r="BA172" s="1198"/>
      <c r="BB172" s="1198"/>
      <c r="BC172" s="1198"/>
      <c r="BD172" s="1198"/>
      <c r="BE172" s="1198"/>
      <c r="BF172" s="1198"/>
      <c r="BG172" s="1198"/>
      <c r="BH172" s="1198"/>
      <c r="BI172" s="1198"/>
      <c r="BJ172" s="1198"/>
      <c r="BK172" s="1198"/>
      <c r="BL172" s="1198"/>
      <c r="BM172" s="1198"/>
      <c r="BN172" s="1198"/>
      <c r="BO172" s="1198"/>
      <c r="BP172" s="1198"/>
      <c r="BQ172" s="1198"/>
      <c r="BR172" s="1198"/>
      <c r="BS172" s="1198"/>
      <c r="BT172" s="1198"/>
      <c r="BU172" s="1198"/>
      <c r="BV172" s="1198"/>
      <c r="BW172" s="1198"/>
      <c r="BX172" s="1198"/>
      <c r="BY172" s="1198"/>
      <c r="BZ172" s="1198"/>
      <c r="CA172" s="1198"/>
      <c r="CB172" s="1198"/>
      <c r="CC172" s="1198"/>
      <c r="CD172" s="1198"/>
      <c r="CE172" s="1198"/>
      <c r="CF172" s="1198"/>
      <c r="CG172" s="1198"/>
      <c r="CH172" s="1198"/>
      <c r="CI172" s="1198"/>
      <c r="CJ172" s="1198"/>
      <c r="CK172" s="1198"/>
      <c r="CL172" s="1198"/>
      <c r="CM172" s="1198"/>
      <c r="CN172" s="1198"/>
      <c r="CO172" s="1198"/>
      <c r="CP172" s="1198"/>
      <c r="CQ172" s="1198"/>
      <c r="CR172" s="1198"/>
    </row>
    <row r="173" spans="1:96">
      <c r="A173" s="1195"/>
      <c r="B173" s="1196"/>
      <c r="C173" s="1197"/>
      <c r="D173" s="1196"/>
      <c r="E173" s="1196"/>
      <c r="F173" s="1196"/>
      <c r="G173" s="1196"/>
      <c r="H173" s="1196"/>
      <c r="I173" s="1198"/>
      <c r="J173" s="1198"/>
      <c r="K173" s="1198"/>
      <c r="L173" s="1198"/>
      <c r="M173" s="1198"/>
      <c r="N173" s="1198"/>
      <c r="O173" s="1198"/>
      <c r="P173" s="1198"/>
      <c r="Q173" s="1198"/>
      <c r="R173" s="1198"/>
      <c r="S173" s="1198"/>
      <c r="T173" s="1198"/>
      <c r="U173" s="1198"/>
      <c r="V173" s="1198"/>
      <c r="W173" s="1198"/>
      <c r="X173" s="1198"/>
      <c r="Y173" s="1198"/>
      <c r="Z173" s="1198"/>
      <c r="AA173" s="1198"/>
      <c r="AB173" s="1198"/>
      <c r="AC173" s="1198"/>
      <c r="AD173" s="1198"/>
      <c r="AE173" s="1198"/>
      <c r="AF173" s="1198"/>
      <c r="AG173" s="1198"/>
      <c r="AH173" s="1198"/>
      <c r="AI173" s="1198"/>
      <c r="AJ173" s="1198"/>
      <c r="AK173" s="1198"/>
      <c r="AL173" s="1198"/>
      <c r="AM173" s="1198"/>
      <c r="AN173" s="1198"/>
      <c r="AO173" s="1198"/>
      <c r="AP173" s="1198"/>
      <c r="AQ173" s="1198"/>
      <c r="AR173" s="1198"/>
      <c r="AS173" s="1198"/>
      <c r="AT173" s="1198"/>
      <c r="AU173" s="1198"/>
      <c r="AV173" s="1198"/>
      <c r="AW173" s="1198"/>
      <c r="AX173" s="1198"/>
      <c r="AY173" s="1198"/>
      <c r="AZ173" s="1198"/>
      <c r="BA173" s="1198"/>
      <c r="BB173" s="1198"/>
      <c r="BC173" s="1198"/>
      <c r="BD173" s="1198"/>
      <c r="BE173" s="1198"/>
      <c r="BF173" s="1198"/>
      <c r="BG173" s="1198"/>
      <c r="BH173" s="1198"/>
      <c r="BI173" s="1198"/>
      <c r="BJ173" s="1198"/>
      <c r="BK173" s="1198"/>
      <c r="BL173" s="1198"/>
      <c r="BM173" s="1198"/>
      <c r="BN173" s="1198"/>
      <c r="BO173" s="1198"/>
      <c r="BP173" s="1198"/>
      <c r="BQ173" s="1198"/>
      <c r="BR173" s="1198"/>
      <c r="BS173" s="1198"/>
      <c r="BT173" s="1198"/>
      <c r="BU173" s="1198"/>
      <c r="BV173" s="1198"/>
      <c r="BW173" s="1198"/>
      <c r="BX173" s="1198"/>
      <c r="BY173" s="1198"/>
      <c r="BZ173" s="1198"/>
      <c r="CA173" s="1198"/>
      <c r="CB173" s="1198"/>
      <c r="CC173" s="1198"/>
      <c r="CD173" s="1198"/>
      <c r="CE173" s="1198"/>
      <c r="CF173" s="1198"/>
      <c r="CG173" s="1198"/>
      <c r="CH173" s="1198"/>
      <c r="CI173" s="1198"/>
      <c r="CJ173" s="1198"/>
      <c r="CK173" s="1198"/>
      <c r="CL173" s="1198"/>
      <c r="CM173" s="1198"/>
      <c r="CN173" s="1198"/>
      <c r="CO173" s="1198"/>
      <c r="CP173" s="1198"/>
      <c r="CQ173" s="1198"/>
      <c r="CR173" s="1198"/>
    </row>
    <row r="174" spans="1:96">
      <c r="A174" s="1195"/>
      <c r="B174" s="1196"/>
      <c r="C174" s="1197"/>
      <c r="D174" s="1196"/>
      <c r="E174" s="1196"/>
      <c r="F174" s="1196"/>
      <c r="G174" s="1196"/>
      <c r="H174" s="1196"/>
      <c r="I174" s="1198"/>
      <c r="J174" s="1198"/>
      <c r="K174" s="1198"/>
      <c r="L174" s="1198"/>
      <c r="M174" s="1198"/>
      <c r="N174" s="1198"/>
      <c r="O174" s="1198"/>
      <c r="P174" s="1198"/>
      <c r="Q174" s="1198"/>
      <c r="R174" s="1198"/>
      <c r="S174" s="1198"/>
      <c r="T174" s="1198"/>
      <c r="U174" s="1198"/>
      <c r="V174" s="1198"/>
      <c r="W174" s="1198"/>
      <c r="X174" s="1198"/>
      <c r="Y174" s="1198"/>
      <c r="Z174" s="1198"/>
      <c r="AA174" s="1198"/>
      <c r="AB174" s="1198"/>
      <c r="AC174" s="1198"/>
      <c r="AD174" s="1198"/>
      <c r="AE174" s="1198"/>
      <c r="AF174" s="1198"/>
      <c r="AG174" s="1198"/>
      <c r="AH174" s="1198"/>
      <c r="AI174" s="1198"/>
      <c r="AJ174" s="1198"/>
      <c r="AK174" s="1198"/>
      <c r="AL174" s="1198"/>
      <c r="AM174" s="1198"/>
      <c r="AN174" s="1198"/>
      <c r="AO174" s="1198"/>
      <c r="AP174" s="1198"/>
      <c r="AQ174" s="1198"/>
      <c r="AR174" s="1198"/>
      <c r="AS174" s="1198"/>
      <c r="AT174" s="1198"/>
      <c r="AU174" s="1198"/>
      <c r="AV174" s="1198"/>
      <c r="AW174" s="1198"/>
      <c r="AX174" s="1198"/>
      <c r="AY174" s="1198"/>
      <c r="AZ174" s="1198"/>
      <c r="BA174" s="1198"/>
      <c r="BB174" s="1198"/>
      <c r="BC174" s="1198"/>
      <c r="BD174" s="1198"/>
      <c r="BE174" s="1198"/>
      <c r="BF174" s="1198"/>
      <c r="BG174" s="1198"/>
      <c r="BH174" s="1198"/>
      <c r="BI174" s="1198"/>
      <c r="BJ174" s="1198"/>
      <c r="BK174" s="1198"/>
      <c r="BL174" s="1198"/>
      <c r="BM174" s="1198"/>
      <c r="BN174" s="1198"/>
      <c r="BO174" s="1198"/>
      <c r="BP174" s="1198"/>
      <c r="BQ174" s="1198"/>
      <c r="BR174" s="1198"/>
      <c r="BS174" s="1198"/>
      <c r="BT174" s="1198"/>
      <c r="BU174" s="1198"/>
      <c r="BV174" s="1198"/>
      <c r="BW174" s="1198"/>
      <c r="BX174" s="1198"/>
      <c r="BY174" s="1198"/>
      <c r="BZ174" s="1198"/>
      <c r="CA174" s="1198"/>
      <c r="CB174" s="1198"/>
      <c r="CC174" s="1198"/>
      <c r="CD174" s="1198"/>
      <c r="CE174" s="1198"/>
      <c r="CF174" s="1198"/>
      <c r="CG174" s="1198"/>
      <c r="CH174" s="1198"/>
      <c r="CI174" s="1198"/>
      <c r="CJ174" s="1198"/>
      <c r="CK174" s="1198"/>
      <c r="CL174" s="1198"/>
      <c r="CM174" s="1198"/>
      <c r="CN174" s="1198"/>
      <c r="CO174" s="1198"/>
      <c r="CP174" s="1198"/>
      <c r="CQ174" s="1198"/>
      <c r="CR174" s="1198"/>
    </row>
    <row r="175" spans="1:96">
      <c r="A175" s="1195"/>
      <c r="B175" s="1196"/>
      <c r="C175" s="1197"/>
      <c r="D175" s="1196"/>
      <c r="E175" s="1196"/>
      <c r="F175" s="1196"/>
      <c r="G175" s="1196"/>
      <c r="H175" s="1196"/>
      <c r="I175" s="1198"/>
      <c r="J175" s="1198"/>
      <c r="K175" s="1198"/>
      <c r="L175" s="1198"/>
      <c r="M175" s="1198"/>
      <c r="N175" s="1198"/>
      <c r="O175" s="1198"/>
      <c r="P175" s="1198"/>
      <c r="Q175" s="1198"/>
      <c r="R175" s="1198"/>
      <c r="S175" s="1198"/>
      <c r="T175" s="1198"/>
      <c r="U175" s="1198"/>
      <c r="V175" s="1198"/>
      <c r="W175" s="1198"/>
      <c r="X175" s="1198"/>
      <c r="Y175" s="1198"/>
      <c r="Z175" s="1198"/>
      <c r="AA175" s="1198"/>
      <c r="AB175" s="1198"/>
      <c r="AC175" s="1198"/>
      <c r="AD175" s="1198"/>
      <c r="AE175" s="1198"/>
      <c r="AF175" s="1198"/>
      <c r="AG175" s="1198"/>
      <c r="AH175" s="1198"/>
      <c r="AI175" s="1198"/>
      <c r="AJ175" s="1198"/>
      <c r="AK175" s="1198"/>
      <c r="AL175" s="1198"/>
      <c r="AM175" s="1198"/>
      <c r="AN175" s="1198"/>
      <c r="AO175" s="1198"/>
      <c r="AP175" s="1198"/>
      <c r="AQ175" s="1198"/>
      <c r="AR175" s="1198"/>
      <c r="AS175" s="1198"/>
      <c r="AT175" s="1198"/>
      <c r="AU175" s="1198"/>
      <c r="AV175" s="1198"/>
      <c r="AW175" s="1198"/>
      <c r="AX175" s="1198"/>
      <c r="AY175" s="1198"/>
      <c r="AZ175" s="1198"/>
      <c r="BA175" s="1198"/>
      <c r="BB175" s="1198"/>
      <c r="BC175" s="1198"/>
      <c r="BD175" s="1198"/>
      <c r="BE175" s="1198"/>
      <c r="BF175" s="1198"/>
      <c r="BG175" s="1198"/>
      <c r="BH175" s="1198"/>
      <c r="BI175" s="1198"/>
      <c r="BJ175" s="1198"/>
      <c r="BK175" s="1198"/>
      <c r="BL175" s="1198"/>
      <c r="BM175" s="1198"/>
      <c r="BN175" s="1198"/>
      <c r="BO175" s="1198"/>
      <c r="BP175" s="1198"/>
      <c r="BQ175" s="1198"/>
      <c r="BR175" s="1198"/>
      <c r="BS175" s="1198"/>
      <c r="BT175" s="1198"/>
      <c r="BU175" s="1198"/>
      <c r="BV175" s="1198"/>
      <c r="BW175" s="1198"/>
      <c r="BX175" s="1198"/>
      <c r="BY175" s="1198"/>
      <c r="BZ175" s="1198"/>
      <c r="CA175" s="1198"/>
      <c r="CB175" s="1198"/>
      <c r="CC175" s="1198"/>
      <c r="CD175" s="1198"/>
      <c r="CE175" s="1198"/>
      <c r="CF175" s="1198"/>
      <c r="CG175" s="1198"/>
      <c r="CH175" s="1198"/>
      <c r="CI175" s="1198"/>
      <c r="CJ175" s="1198"/>
      <c r="CK175" s="1198"/>
      <c r="CL175" s="1198"/>
      <c r="CM175" s="1198"/>
      <c r="CN175" s="1198"/>
      <c r="CO175" s="1198"/>
      <c r="CP175" s="1198"/>
      <c r="CQ175" s="1198"/>
      <c r="CR175" s="1198"/>
    </row>
    <row r="176" spans="1:96">
      <c r="A176" s="1195"/>
      <c r="B176" s="1196"/>
      <c r="C176" s="1197"/>
      <c r="D176" s="1196"/>
      <c r="E176" s="1196"/>
      <c r="F176" s="1196"/>
      <c r="G176" s="1196"/>
      <c r="H176" s="1196"/>
      <c r="I176" s="1198"/>
      <c r="J176" s="1198"/>
      <c r="K176" s="1198"/>
      <c r="L176" s="1198"/>
      <c r="M176" s="1198"/>
      <c r="N176" s="1198"/>
      <c r="O176" s="1198"/>
      <c r="P176" s="1198"/>
      <c r="Q176" s="1198"/>
      <c r="R176" s="1198"/>
      <c r="S176" s="1198"/>
      <c r="T176" s="1198"/>
      <c r="U176" s="1198"/>
      <c r="V176" s="1198"/>
      <c r="W176" s="1198"/>
      <c r="X176" s="1198"/>
      <c r="Y176" s="1198"/>
      <c r="Z176" s="1198"/>
      <c r="AA176" s="1198"/>
      <c r="AB176" s="1198"/>
      <c r="AC176" s="1198"/>
      <c r="AD176" s="1198"/>
      <c r="AE176" s="1198"/>
      <c r="AF176" s="1198"/>
      <c r="AG176" s="1198"/>
      <c r="AH176" s="1198"/>
      <c r="AI176" s="1198"/>
      <c r="AJ176" s="1198"/>
      <c r="AK176" s="1198"/>
      <c r="AL176" s="1198"/>
      <c r="AM176" s="1198"/>
      <c r="AN176" s="1198"/>
      <c r="AO176" s="1198"/>
      <c r="AP176" s="1198"/>
      <c r="AQ176" s="1198"/>
      <c r="AR176" s="1198"/>
      <c r="AS176" s="1198"/>
      <c r="AT176" s="1198"/>
      <c r="AU176" s="1198"/>
      <c r="AV176" s="1198"/>
      <c r="AW176" s="1198"/>
      <c r="AX176" s="1198"/>
      <c r="AY176" s="1198"/>
      <c r="AZ176" s="1198"/>
      <c r="BA176" s="1198"/>
      <c r="BB176" s="1198"/>
      <c r="BC176" s="1198"/>
      <c r="BD176" s="1198"/>
      <c r="BE176" s="1198"/>
      <c r="BF176" s="1198"/>
      <c r="BG176" s="1198"/>
      <c r="BH176" s="1198"/>
      <c r="BI176" s="1198"/>
      <c r="BJ176" s="1198"/>
      <c r="BK176" s="1198"/>
      <c r="BL176" s="1198"/>
      <c r="BM176" s="1198"/>
      <c r="BN176" s="1198"/>
      <c r="BO176" s="1198"/>
      <c r="BP176" s="1198"/>
      <c r="BQ176" s="1198"/>
      <c r="BR176" s="1198"/>
      <c r="BS176" s="1198"/>
      <c r="BT176" s="1198"/>
      <c r="BU176" s="1198"/>
      <c r="BV176" s="1198"/>
      <c r="BW176" s="1198"/>
      <c r="BX176" s="1198"/>
      <c r="BY176" s="1198"/>
      <c r="BZ176" s="1198"/>
      <c r="CA176" s="1198"/>
      <c r="CB176" s="1198"/>
      <c r="CC176" s="1198"/>
      <c r="CD176" s="1198"/>
      <c r="CE176" s="1198"/>
      <c r="CF176" s="1198"/>
      <c r="CG176" s="1198"/>
      <c r="CH176" s="1198"/>
      <c r="CI176" s="1198"/>
      <c r="CJ176" s="1198"/>
      <c r="CK176" s="1198"/>
      <c r="CL176" s="1198"/>
      <c r="CM176" s="1198"/>
      <c r="CN176" s="1198"/>
      <c r="CO176" s="1198"/>
      <c r="CP176" s="1198"/>
      <c r="CQ176" s="1198"/>
      <c r="CR176" s="1198"/>
    </row>
    <row r="177" spans="1:96">
      <c r="A177" s="1195"/>
      <c r="B177" s="1196"/>
      <c r="C177" s="1197"/>
      <c r="D177" s="1196"/>
      <c r="E177" s="1196"/>
      <c r="F177" s="1196"/>
      <c r="G177" s="1196"/>
      <c r="H177" s="1196"/>
      <c r="I177" s="1198"/>
      <c r="J177" s="1198"/>
      <c r="K177" s="1198"/>
      <c r="L177" s="1198"/>
      <c r="M177" s="1198"/>
      <c r="N177" s="1198"/>
      <c r="O177" s="1198"/>
      <c r="P177" s="1198"/>
      <c r="Q177" s="1198"/>
      <c r="R177" s="1198"/>
      <c r="S177" s="1198"/>
      <c r="T177" s="1198"/>
      <c r="U177" s="1198"/>
      <c r="V177" s="1198"/>
      <c r="W177" s="1198"/>
      <c r="X177" s="1198"/>
      <c r="Y177" s="1198"/>
      <c r="Z177" s="1198"/>
      <c r="AA177" s="1198"/>
      <c r="AB177" s="1198"/>
      <c r="AC177" s="1198"/>
      <c r="AD177" s="1198"/>
      <c r="AE177" s="1198"/>
      <c r="AF177" s="1198"/>
      <c r="AG177" s="1198"/>
      <c r="AH177" s="1198"/>
      <c r="AI177" s="1198"/>
      <c r="AJ177" s="1198"/>
      <c r="AK177" s="1198"/>
      <c r="AL177" s="1198"/>
      <c r="AM177" s="1198"/>
      <c r="AN177" s="1198"/>
      <c r="AO177" s="1198"/>
      <c r="AP177" s="1198"/>
      <c r="AQ177" s="1198"/>
      <c r="AR177" s="1198"/>
      <c r="AS177" s="1198"/>
      <c r="AT177" s="1198"/>
      <c r="AU177" s="1198"/>
      <c r="AV177" s="1198"/>
      <c r="AW177" s="1198"/>
      <c r="AX177" s="1198"/>
      <c r="AY177" s="1198"/>
      <c r="AZ177" s="1198"/>
      <c r="BA177" s="1198"/>
      <c r="BB177" s="1198"/>
      <c r="BC177" s="1198"/>
      <c r="BD177" s="1198"/>
      <c r="BE177" s="1198"/>
      <c r="BF177" s="1198"/>
      <c r="BG177" s="1198"/>
      <c r="BH177" s="1198"/>
      <c r="BI177" s="1198"/>
      <c r="BJ177" s="1198"/>
      <c r="BK177" s="1198"/>
      <c r="BL177" s="1198"/>
      <c r="BM177" s="1198"/>
      <c r="BN177" s="1198"/>
      <c r="BO177" s="1198"/>
      <c r="BP177" s="1198"/>
      <c r="BQ177" s="1198"/>
      <c r="BR177" s="1198"/>
      <c r="BS177" s="1198"/>
      <c r="BT177" s="1198"/>
      <c r="BU177" s="1198"/>
      <c r="BV177" s="1198"/>
      <c r="BW177" s="1198"/>
      <c r="BX177" s="1198"/>
      <c r="BY177" s="1198"/>
      <c r="BZ177" s="1198"/>
      <c r="CA177" s="1198"/>
      <c r="CB177" s="1198"/>
      <c r="CC177" s="1198"/>
      <c r="CD177" s="1198"/>
      <c r="CE177" s="1198"/>
      <c r="CF177" s="1198"/>
      <c r="CG177" s="1198"/>
      <c r="CH177" s="1198"/>
      <c r="CI177" s="1198"/>
      <c r="CJ177" s="1198"/>
      <c r="CK177" s="1198"/>
      <c r="CL177" s="1198"/>
      <c r="CM177" s="1198"/>
      <c r="CN177" s="1198"/>
      <c r="CO177" s="1198"/>
      <c r="CP177" s="1198"/>
      <c r="CQ177" s="1198"/>
      <c r="CR177" s="1198"/>
    </row>
    <row r="178" spans="1:96">
      <c r="A178" s="1195"/>
      <c r="B178" s="1196"/>
      <c r="C178" s="1197"/>
      <c r="D178" s="1196"/>
      <c r="E178" s="1196"/>
      <c r="F178" s="1196"/>
      <c r="G178" s="1196"/>
      <c r="H178" s="1196"/>
      <c r="I178" s="1198"/>
      <c r="J178" s="1198"/>
      <c r="K178" s="1198"/>
      <c r="L178" s="1198"/>
      <c r="M178" s="1198"/>
      <c r="N178" s="1198"/>
      <c r="O178" s="1198"/>
      <c r="P178" s="1198"/>
      <c r="Q178" s="1198"/>
      <c r="R178" s="1198"/>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198"/>
      <c r="AV178" s="1198"/>
      <c r="AW178" s="1198"/>
      <c r="AX178" s="1198"/>
      <c r="AY178" s="1198"/>
      <c r="AZ178" s="1198"/>
      <c r="BA178" s="1198"/>
      <c r="BB178" s="1198"/>
      <c r="BC178" s="1198"/>
      <c r="BD178" s="1198"/>
      <c r="BE178" s="1198"/>
      <c r="BF178" s="1198"/>
      <c r="BG178" s="1198"/>
      <c r="BH178" s="1198"/>
      <c r="BI178" s="1198"/>
      <c r="BJ178" s="1198"/>
      <c r="BK178" s="1198"/>
      <c r="BL178" s="1198"/>
      <c r="BM178" s="1198"/>
      <c r="BN178" s="1198"/>
      <c r="BO178" s="1198"/>
      <c r="BP178" s="1198"/>
      <c r="BQ178" s="1198"/>
      <c r="BR178" s="1198"/>
      <c r="BS178" s="1198"/>
      <c r="BT178" s="1198"/>
      <c r="BU178" s="1198"/>
      <c r="BV178" s="1198"/>
      <c r="BW178" s="1198"/>
      <c r="BX178" s="1198"/>
      <c r="BY178" s="1198"/>
      <c r="BZ178" s="1198"/>
      <c r="CA178" s="1198"/>
      <c r="CB178" s="1198"/>
      <c r="CC178" s="1198"/>
      <c r="CD178" s="1198"/>
      <c r="CE178" s="1198"/>
      <c r="CF178" s="1198"/>
      <c r="CG178" s="1198"/>
      <c r="CH178" s="1198"/>
      <c r="CI178" s="1198"/>
      <c r="CJ178" s="1198"/>
      <c r="CK178" s="1198"/>
      <c r="CL178" s="1198"/>
      <c r="CM178" s="1198"/>
      <c r="CN178" s="1198"/>
      <c r="CO178" s="1198"/>
      <c r="CP178" s="1198"/>
      <c r="CQ178" s="1198"/>
      <c r="CR178" s="1198"/>
    </row>
    <row r="179" spans="1:96">
      <c r="A179" s="1195"/>
      <c r="B179" s="1196"/>
      <c r="C179" s="1197"/>
      <c r="D179" s="1196"/>
      <c r="E179" s="1196"/>
      <c r="F179" s="1196"/>
      <c r="G179" s="1196"/>
      <c r="H179" s="1196"/>
      <c r="I179" s="1198"/>
      <c r="J179" s="1198"/>
      <c r="K179" s="1198"/>
      <c r="L179" s="1198"/>
      <c r="M179" s="1198"/>
      <c r="N179" s="1198"/>
      <c r="O179" s="1198"/>
      <c r="P179" s="1198"/>
      <c r="Q179" s="1198"/>
      <c r="R179" s="1198"/>
      <c r="S179" s="1198"/>
      <c r="T179" s="1198"/>
      <c r="U179" s="1198"/>
      <c r="V179" s="1198"/>
      <c r="W179" s="1198"/>
      <c r="X179" s="1198"/>
      <c r="Y179" s="1198"/>
      <c r="Z179" s="1198"/>
      <c r="AA179" s="1198"/>
      <c r="AB179" s="1198"/>
      <c r="AC179" s="1198"/>
      <c r="AD179" s="1198"/>
      <c r="AE179" s="1198"/>
      <c r="AF179" s="1198"/>
      <c r="AG179" s="1198"/>
      <c r="AH179" s="1198"/>
      <c r="AI179" s="1198"/>
      <c r="AJ179" s="1198"/>
      <c r="AK179" s="1198"/>
      <c r="AL179" s="1198"/>
      <c r="AM179" s="1198"/>
      <c r="AN179" s="1198"/>
      <c r="AO179" s="1198"/>
      <c r="AP179" s="1198"/>
      <c r="AQ179" s="1198"/>
      <c r="AR179" s="1198"/>
      <c r="AS179" s="1198"/>
      <c r="AT179" s="1198"/>
      <c r="AU179" s="1198"/>
      <c r="AV179" s="1198"/>
      <c r="AW179" s="1198"/>
      <c r="AX179" s="1198"/>
      <c r="AY179" s="1198"/>
      <c r="AZ179" s="1198"/>
      <c r="BA179" s="1198"/>
      <c r="BB179" s="1198"/>
      <c r="BC179" s="1198"/>
      <c r="BD179" s="1198"/>
      <c r="BE179" s="1198"/>
      <c r="BF179" s="1198"/>
      <c r="BG179" s="1198"/>
      <c r="BH179" s="1198"/>
      <c r="BI179" s="1198"/>
      <c r="BJ179" s="1198"/>
      <c r="BK179" s="1198"/>
      <c r="BL179" s="1198"/>
      <c r="BM179" s="1198"/>
      <c r="BN179" s="1198"/>
      <c r="BO179" s="1198"/>
      <c r="BP179" s="1198"/>
      <c r="BQ179" s="1198"/>
      <c r="BR179" s="1198"/>
      <c r="BS179" s="1198"/>
      <c r="BT179" s="1198"/>
      <c r="BU179" s="1198"/>
      <c r="BV179" s="1198"/>
      <c r="BW179" s="1198"/>
      <c r="BX179" s="1198"/>
      <c r="BY179" s="1198"/>
      <c r="BZ179" s="1198"/>
      <c r="CA179" s="1198"/>
      <c r="CB179" s="1198"/>
      <c r="CC179" s="1198"/>
      <c r="CD179" s="1198"/>
      <c r="CE179" s="1198"/>
      <c r="CF179" s="1198"/>
      <c r="CG179" s="1198"/>
      <c r="CH179" s="1198"/>
      <c r="CI179" s="1198"/>
      <c r="CJ179" s="1198"/>
      <c r="CK179" s="1198"/>
      <c r="CL179" s="1198"/>
      <c r="CM179" s="1198"/>
      <c r="CN179" s="1198"/>
      <c r="CO179" s="1198"/>
      <c r="CP179" s="1198"/>
      <c r="CQ179" s="1198"/>
      <c r="CR179" s="1198"/>
    </row>
    <row r="180" spans="1:96">
      <c r="A180" s="1195"/>
      <c r="B180" s="1196"/>
      <c r="C180" s="1197"/>
      <c r="D180" s="1196"/>
      <c r="E180" s="1196"/>
      <c r="F180" s="1196"/>
      <c r="G180" s="1196"/>
      <c r="H180" s="1196"/>
      <c r="I180" s="1198"/>
      <c r="J180" s="1198"/>
      <c r="K180" s="1198"/>
      <c r="L180" s="1198"/>
      <c r="M180" s="1198"/>
      <c r="N180" s="1198"/>
      <c r="O180" s="1198"/>
      <c r="P180" s="1198"/>
      <c r="Q180" s="1198"/>
      <c r="R180" s="1198"/>
      <c r="S180" s="1198"/>
      <c r="T180" s="1198"/>
      <c r="U180" s="1198"/>
      <c r="V180" s="1198"/>
      <c r="W180" s="1198"/>
      <c r="X180" s="1198"/>
      <c r="Y180" s="1198"/>
      <c r="Z180" s="1198"/>
      <c r="AA180" s="1198"/>
      <c r="AB180" s="1198"/>
      <c r="AC180" s="1198"/>
      <c r="AD180" s="1198"/>
      <c r="AE180" s="1198"/>
      <c r="AF180" s="1198"/>
      <c r="AG180" s="1198"/>
      <c r="AH180" s="1198"/>
      <c r="AI180" s="1198"/>
      <c r="AJ180" s="1198"/>
      <c r="AK180" s="1198"/>
      <c r="AL180" s="1198"/>
      <c r="AM180" s="1198"/>
      <c r="AN180" s="1198"/>
      <c r="AO180" s="1198"/>
      <c r="AP180" s="1198"/>
      <c r="AQ180" s="1198"/>
      <c r="AR180" s="1198"/>
      <c r="AS180" s="1198"/>
      <c r="AT180" s="1198"/>
      <c r="AU180" s="1198"/>
      <c r="AV180" s="1198"/>
      <c r="AW180" s="1198"/>
      <c r="AX180" s="1198"/>
      <c r="AY180" s="1198"/>
      <c r="AZ180" s="1198"/>
      <c r="BA180" s="1198"/>
      <c r="BB180" s="1198"/>
      <c r="BC180" s="1198"/>
      <c r="BD180" s="1198"/>
      <c r="BE180" s="1198"/>
      <c r="BF180" s="1198"/>
      <c r="BG180" s="1198"/>
      <c r="BH180" s="1198"/>
      <c r="BI180" s="1198"/>
      <c r="BJ180" s="1198"/>
      <c r="BK180" s="1198"/>
      <c r="BL180" s="1198"/>
      <c r="BM180" s="1198"/>
      <c r="BN180" s="1198"/>
      <c r="BO180" s="1198"/>
      <c r="BP180" s="1198"/>
      <c r="BQ180" s="1198"/>
      <c r="BR180" s="1198"/>
      <c r="BS180" s="1198"/>
      <c r="BT180" s="1198"/>
      <c r="BU180" s="1198"/>
      <c r="BV180" s="1198"/>
      <c r="BW180" s="1198"/>
      <c r="BX180" s="1198"/>
      <c r="BY180" s="1198"/>
      <c r="BZ180" s="1198"/>
      <c r="CA180" s="1198"/>
      <c r="CB180" s="1198"/>
      <c r="CC180" s="1198"/>
      <c r="CD180" s="1198"/>
      <c r="CE180" s="1198"/>
      <c r="CF180" s="1198"/>
      <c r="CG180" s="1198"/>
      <c r="CH180" s="1198"/>
      <c r="CI180" s="1198"/>
      <c r="CJ180" s="1198"/>
      <c r="CK180" s="1198"/>
      <c r="CL180" s="1198"/>
      <c r="CM180" s="1198"/>
      <c r="CN180" s="1198"/>
      <c r="CO180" s="1198"/>
      <c r="CP180" s="1198"/>
      <c r="CQ180" s="1198"/>
      <c r="CR180" s="1198"/>
    </row>
    <row r="181" spans="1:96">
      <c r="A181" s="1195"/>
      <c r="B181" s="1196"/>
      <c r="C181" s="1197"/>
      <c r="D181" s="1196"/>
      <c r="E181" s="1196"/>
      <c r="F181" s="1196"/>
      <c r="G181" s="1196"/>
      <c r="H181" s="1196"/>
      <c r="I181" s="1198"/>
      <c r="J181" s="1198"/>
      <c r="K181" s="1198"/>
      <c r="L181" s="1198"/>
      <c r="M181" s="1198"/>
      <c r="N181" s="1198"/>
      <c r="O181" s="1198"/>
      <c r="P181" s="1198"/>
      <c r="Q181" s="1198"/>
      <c r="R181" s="1198"/>
      <c r="S181" s="1198"/>
      <c r="T181" s="1198"/>
      <c r="U181" s="1198"/>
      <c r="V181" s="1198"/>
      <c r="W181" s="1198"/>
      <c r="X181" s="1198"/>
      <c r="Y181" s="1198"/>
      <c r="Z181" s="1198"/>
      <c r="AA181" s="1198"/>
      <c r="AB181" s="1198"/>
      <c r="AC181" s="1198"/>
      <c r="AD181" s="1198"/>
      <c r="AE181" s="1198"/>
      <c r="AF181" s="1198"/>
      <c r="AG181" s="1198"/>
      <c r="AH181" s="1198"/>
      <c r="AI181" s="1198"/>
      <c r="AJ181" s="1198"/>
      <c r="AK181" s="1198"/>
      <c r="AL181" s="1198"/>
      <c r="AM181" s="1198"/>
      <c r="AN181" s="1198"/>
      <c r="AO181" s="1198"/>
      <c r="AP181" s="1198"/>
      <c r="AQ181" s="1198"/>
      <c r="AR181" s="1198"/>
      <c r="AS181" s="1198"/>
      <c r="AT181" s="1198"/>
      <c r="AU181" s="1198"/>
      <c r="AV181" s="1198"/>
      <c r="AW181" s="1198"/>
      <c r="AX181" s="1198"/>
      <c r="AY181" s="1198"/>
      <c r="AZ181" s="1198"/>
      <c r="BA181" s="1198"/>
      <c r="BB181" s="1198"/>
      <c r="BC181" s="1198"/>
      <c r="BD181" s="1198"/>
      <c r="BE181" s="1198"/>
      <c r="BF181" s="1198"/>
      <c r="BG181" s="1198"/>
      <c r="BH181" s="1198"/>
      <c r="BI181" s="1198"/>
      <c r="BJ181" s="1198"/>
      <c r="BK181" s="1198"/>
      <c r="BL181" s="1198"/>
      <c r="BM181" s="1198"/>
      <c r="BN181" s="1198"/>
      <c r="BO181" s="1198"/>
      <c r="BP181" s="1198"/>
      <c r="BQ181" s="1198"/>
      <c r="BR181" s="1198"/>
      <c r="BS181" s="1198"/>
      <c r="BT181" s="1198"/>
      <c r="BU181" s="1198"/>
      <c r="BV181" s="1198"/>
      <c r="BW181" s="1198"/>
      <c r="BX181" s="1198"/>
      <c r="BY181" s="1198"/>
      <c r="BZ181" s="1198"/>
      <c r="CA181" s="1198"/>
      <c r="CB181" s="1198"/>
      <c r="CC181" s="1198"/>
      <c r="CD181" s="1198"/>
      <c r="CE181" s="1198"/>
      <c r="CF181" s="1198"/>
      <c r="CG181" s="1198"/>
      <c r="CH181" s="1198"/>
      <c r="CI181" s="1198"/>
      <c r="CJ181" s="1198"/>
      <c r="CK181" s="1198"/>
      <c r="CL181" s="1198"/>
      <c r="CM181" s="1198"/>
      <c r="CN181" s="1198"/>
      <c r="CO181" s="1198"/>
      <c r="CP181" s="1198"/>
      <c r="CQ181" s="1198"/>
      <c r="CR181" s="1198"/>
    </row>
    <row r="182" spans="1:96">
      <c r="A182" s="1195"/>
      <c r="B182" s="1196"/>
      <c r="C182" s="1197"/>
      <c r="D182" s="1196"/>
      <c r="E182" s="1196"/>
      <c r="F182" s="1196"/>
      <c r="G182" s="1196"/>
      <c r="H182" s="1196"/>
      <c r="I182" s="1198"/>
      <c r="J182" s="1198"/>
      <c r="K182" s="1198"/>
      <c r="L182" s="1198"/>
      <c r="M182" s="1198"/>
      <c r="N182" s="1198"/>
      <c r="O182" s="1198"/>
      <c r="P182" s="1198"/>
      <c r="Q182" s="1198"/>
      <c r="R182" s="1198"/>
      <c r="S182" s="1198"/>
      <c r="T182" s="1198"/>
      <c r="U182" s="1198"/>
      <c r="V182" s="1198"/>
      <c r="W182" s="1198"/>
      <c r="X182" s="1198"/>
      <c r="Y182" s="1198"/>
      <c r="Z182" s="1198"/>
      <c r="AA182" s="1198"/>
      <c r="AB182" s="1198"/>
      <c r="AC182" s="1198"/>
      <c r="AD182" s="1198"/>
      <c r="AE182" s="1198"/>
      <c r="AF182" s="1198"/>
      <c r="AG182" s="1198"/>
      <c r="AH182" s="1198"/>
      <c r="AI182" s="1198"/>
      <c r="AJ182" s="1198"/>
      <c r="AK182" s="1198"/>
      <c r="AL182" s="1198"/>
      <c r="AM182" s="1198"/>
      <c r="AN182" s="1198"/>
      <c r="AO182" s="1198"/>
      <c r="AP182" s="1198"/>
      <c r="AQ182" s="1198"/>
      <c r="AR182" s="1198"/>
      <c r="AS182" s="1198"/>
      <c r="AT182" s="1198"/>
      <c r="AU182" s="1198"/>
      <c r="AV182" s="1198"/>
      <c r="AW182" s="1198"/>
      <c r="AX182" s="1198"/>
      <c r="AY182" s="1198"/>
      <c r="AZ182" s="1198"/>
      <c r="BA182" s="1198"/>
      <c r="BB182" s="1198"/>
      <c r="BC182" s="1198"/>
      <c r="BD182" s="1198"/>
      <c r="BE182" s="1198"/>
      <c r="BF182" s="1198"/>
      <c r="BG182" s="1198"/>
      <c r="BH182" s="1198"/>
      <c r="BI182" s="1198"/>
      <c r="BJ182" s="1198"/>
      <c r="BK182" s="1198"/>
      <c r="BL182" s="1198"/>
      <c r="BM182" s="1198"/>
      <c r="BN182" s="1198"/>
      <c r="BO182" s="1198"/>
      <c r="BP182" s="1198"/>
      <c r="BQ182" s="1198"/>
      <c r="BR182" s="1198"/>
      <c r="BS182" s="1198"/>
      <c r="BT182" s="1198"/>
      <c r="BU182" s="1198"/>
      <c r="BV182" s="1198"/>
      <c r="BW182" s="1198"/>
      <c r="BX182" s="1198"/>
      <c r="BY182" s="1198"/>
      <c r="BZ182" s="1198"/>
      <c r="CA182" s="1198"/>
      <c r="CB182" s="1198"/>
      <c r="CC182" s="1198"/>
      <c r="CD182" s="1198"/>
      <c r="CE182" s="1198"/>
      <c r="CF182" s="1198"/>
      <c r="CG182" s="1198"/>
      <c r="CH182" s="1198"/>
      <c r="CI182" s="1198"/>
      <c r="CJ182" s="1198"/>
      <c r="CK182" s="1198"/>
      <c r="CL182" s="1198"/>
      <c r="CM182" s="1198"/>
      <c r="CN182" s="1198"/>
      <c r="CO182" s="1198"/>
      <c r="CP182" s="1198"/>
      <c r="CQ182" s="1198"/>
      <c r="CR182" s="1198"/>
    </row>
    <row r="183" spans="1:96">
      <c r="A183" s="1195"/>
      <c r="B183" s="1196"/>
      <c r="C183" s="1197"/>
      <c r="D183" s="1196"/>
      <c r="E183" s="1196"/>
      <c r="F183" s="1196"/>
      <c r="G183" s="1196"/>
      <c r="H183" s="1196"/>
      <c r="I183" s="1198"/>
      <c r="J183" s="1198"/>
      <c r="K183" s="1198"/>
      <c r="L183" s="1198"/>
      <c r="M183" s="1198"/>
      <c r="N183" s="1198"/>
      <c r="O183" s="1198"/>
      <c r="P183" s="1198"/>
      <c r="Q183" s="1198"/>
      <c r="R183" s="1198"/>
      <c r="S183" s="1198"/>
      <c r="T183" s="1198"/>
      <c r="U183" s="1198"/>
      <c r="V183" s="1198"/>
      <c r="W183" s="1198"/>
      <c r="X183" s="1198"/>
      <c r="Y183" s="1198"/>
      <c r="Z183" s="1198"/>
      <c r="AA183" s="1198"/>
      <c r="AB183" s="1198"/>
      <c r="AC183" s="1198"/>
      <c r="AD183" s="1198"/>
      <c r="AE183" s="1198"/>
      <c r="AF183" s="1198"/>
      <c r="AG183" s="1198"/>
      <c r="AH183" s="1198"/>
      <c r="AI183" s="1198"/>
      <c r="AJ183" s="1198"/>
      <c r="AK183" s="1198"/>
      <c r="AL183" s="1198"/>
      <c r="AM183" s="1198"/>
      <c r="AN183" s="1198"/>
      <c r="AO183" s="1198"/>
      <c r="AP183" s="1198"/>
      <c r="AQ183" s="1198"/>
      <c r="AR183" s="1198"/>
      <c r="AS183" s="1198"/>
      <c r="AT183" s="1198"/>
      <c r="AU183" s="1198"/>
      <c r="AV183" s="1198"/>
      <c r="AW183" s="1198"/>
      <c r="AX183" s="1198"/>
      <c r="AY183" s="1198"/>
      <c r="AZ183" s="1198"/>
      <c r="BA183" s="1198"/>
      <c r="BB183" s="1198"/>
      <c r="BC183" s="1198"/>
      <c r="BD183" s="1198"/>
      <c r="BE183" s="1198"/>
      <c r="BF183" s="1198"/>
      <c r="BG183" s="1198"/>
      <c r="BH183" s="1198"/>
      <c r="BI183" s="1198"/>
      <c r="BJ183" s="1198"/>
      <c r="BK183" s="1198"/>
      <c r="BL183" s="1198"/>
      <c r="BM183" s="1198"/>
      <c r="BN183" s="1198"/>
      <c r="BO183" s="1198"/>
      <c r="BP183" s="1198"/>
      <c r="BQ183" s="1198"/>
      <c r="BR183" s="1198"/>
      <c r="BS183" s="1198"/>
      <c r="BT183" s="1198"/>
      <c r="BU183" s="1198"/>
      <c r="BV183" s="1198"/>
      <c r="BW183" s="1198"/>
      <c r="BX183" s="1198"/>
      <c r="BY183" s="1198"/>
      <c r="BZ183" s="1198"/>
      <c r="CA183" s="1198"/>
      <c r="CB183" s="1198"/>
      <c r="CC183" s="1198"/>
      <c r="CD183" s="1198"/>
      <c r="CE183" s="1198"/>
      <c r="CF183" s="1198"/>
      <c r="CG183" s="1198"/>
      <c r="CH183" s="1198"/>
      <c r="CI183" s="1198"/>
      <c r="CJ183" s="1198"/>
      <c r="CK183" s="1198"/>
      <c r="CL183" s="1198"/>
      <c r="CM183" s="1198"/>
      <c r="CN183" s="1198"/>
      <c r="CO183" s="1198"/>
      <c r="CP183" s="1198"/>
      <c r="CQ183" s="1198"/>
      <c r="CR183" s="1198"/>
    </row>
    <row r="184" spans="1:96">
      <c r="A184" s="1195"/>
      <c r="B184" s="1196"/>
      <c r="C184" s="1197"/>
      <c r="D184" s="1196"/>
      <c r="E184" s="1196"/>
      <c r="F184" s="1196"/>
      <c r="G184" s="1196"/>
      <c r="H184" s="1196"/>
      <c r="I184" s="1198"/>
      <c r="J184" s="1198"/>
      <c r="K184" s="1198"/>
      <c r="L184" s="1198"/>
      <c r="M184" s="1198"/>
      <c r="N184" s="1198"/>
      <c r="O184" s="1198"/>
      <c r="P184" s="1198"/>
      <c r="Q184" s="1198"/>
      <c r="R184" s="1198"/>
      <c r="S184" s="1198"/>
      <c r="T184" s="1198"/>
      <c r="U184" s="1198"/>
      <c r="V184" s="1198"/>
      <c r="W184" s="1198"/>
      <c r="X184" s="1198"/>
      <c r="Y184" s="1198"/>
      <c r="Z184" s="1198"/>
      <c r="AA184" s="1198"/>
      <c r="AB184" s="1198"/>
      <c r="AC184" s="1198"/>
      <c r="AD184" s="1198"/>
      <c r="AE184" s="1198"/>
      <c r="AF184" s="1198"/>
      <c r="AG184" s="1198"/>
      <c r="AH184" s="1198"/>
      <c r="AI184" s="1198"/>
      <c r="AJ184" s="1198"/>
      <c r="AK184" s="1198"/>
      <c r="AL184" s="1198"/>
      <c r="AM184" s="1198"/>
      <c r="AN184" s="1198"/>
      <c r="AO184" s="1198"/>
      <c r="AP184" s="1198"/>
      <c r="AQ184" s="1198"/>
      <c r="AR184" s="1198"/>
      <c r="AS184" s="1198"/>
      <c r="AT184" s="1198"/>
      <c r="AU184" s="1198"/>
      <c r="AV184" s="1198"/>
      <c r="AW184" s="1198"/>
      <c r="AX184" s="1198"/>
      <c r="AY184" s="1198"/>
      <c r="AZ184" s="1198"/>
      <c r="BA184" s="1198"/>
      <c r="BB184" s="1198"/>
      <c r="BC184" s="1198"/>
      <c r="BD184" s="1198"/>
      <c r="BE184" s="1198"/>
      <c r="BF184" s="1198"/>
      <c r="BG184" s="1198"/>
      <c r="BH184" s="1198"/>
      <c r="BI184" s="1198"/>
      <c r="BJ184" s="1198"/>
      <c r="BK184" s="1198"/>
      <c r="BL184" s="1198"/>
      <c r="BM184" s="1198"/>
      <c r="BN184" s="1198"/>
      <c r="BO184" s="1198"/>
      <c r="BP184" s="1198"/>
      <c r="BQ184" s="1198"/>
      <c r="BR184" s="1198"/>
      <c r="BS184" s="1198"/>
      <c r="BT184" s="1198"/>
      <c r="BU184" s="1198"/>
      <c r="BV184" s="1198"/>
      <c r="BW184" s="1198"/>
      <c r="BX184" s="1198"/>
      <c r="BY184" s="1198"/>
      <c r="BZ184" s="1198"/>
      <c r="CA184" s="1198"/>
      <c r="CB184" s="1198"/>
      <c r="CC184" s="1198"/>
      <c r="CD184" s="1198"/>
      <c r="CE184" s="1198"/>
      <c r="CF184" s="1198"/>
      <c r="CG184" s="1198"/>
      <c r="CH184" s="1198"/>
      <c r="CI184" s="1198"/>
      <c r="CJ184" s="1198"/>
      <c r="CK184" s="1198"/>
      <c r="CL184" s="1198"/>
      <c r="CM184" s="1198"/>
      <c r="CN184" s="1198"/>
      <c r="CO184" s="1198"/>
      <c r="CP184" s="1198"/>
      <c r="CQ184" s="1198"/>
      <c r="CR184" s="1198"/>
    </row>
    <row r="185" spans="1:96">
      <c r="A185" s="1195"/>
      <c r="B185" s="1196"/>
      <c r="C185" s="1197"/>
      <c r="D185" s="1196"/>
      <c r="E185" s="1196"/>
      <c r="F185" s="1196"/>
      <c r="G185" s="1196"/>
      <c r="H185" s="1196"/>
      <c r="I185" s="1198"/>
      <c r="J185" s="1198"/>
      <c r="K185" s="1198"/>
      <c r="L185" s="1198"/>
      <c r="M185" s="1198"/>
      <c r="N185" s="1198"/>
      <c r="O185" s="1198"/>
      <c r="P185" s="1198"/>
      <c r="Q185" s="1198"/>
      <c r="R185" s="1198"/>
      <c r="S185" s="1198"/>
      <c r="T185" s="1198"/>
      <c r="U185" s="1198"/>
      <c r="V185" s="1198"/>
      <c r="W185" s="1198"/>
      <c r="X185" s="1198"/>
      <c r="Y185" s="1198"/>
      <c r="Z185" s="1198"/>
      <c r="AA185" s="1198"/>
      <c r="AB185" s="1198"/>
      <c r="AC185" s="1198"/>
      <c r="AD185" s="1198"/>
      <c r="AE185" s="1198"/>
      <c r="AF185" s="1198"/>
      <c r="AG185" s="1198"/>
      <c r="AH185" s="1198"/>
      <c r="AI185" s="1198"/>
      <c r="AJ185" s="1198"/>
      <c r="AK185" s="1198"/>
      <c r="AL185" s="1198"/>
      <c r="AM185" s="1198"/>
      <c r="AN185" s="1198"/>
      <c r="AO185" s="1198"/>
      <c r="AP185" s="1198"/>
      <c r="AQ185" s="1198"/>
      <c r="AR185" s="1198"/>
      <c r="AS185" s="1198"/>
      <c r="AT185" s="1198"/>
      <c r="AU185" s="1198"/>
      <c r="AV185" s="1198"/>
      <c r="AW185" s="1198"/>
      <c r="AX185" s="1198"/>
      <c r="AY185" s="1198"/>
      <c r="AZ185" s="1198"/>
      <c r="BA185" s="1198"/>
      <c r="BB185" s="1198"/>
      <c r="BC185" s="1198"/>
      <c r="BD185" s="1198"/>
      <c r="BE185" s="1198"/>
      <c r="BF185" s="1198"/>
      <c r="BG185" s="1198"/>
      <c r="BH185" s="1198"/>
      <c r="BI185" s="1198"/>
      <c r="BJ185" s="1198"/>
      <c r="BK185" s="1198"/>
      <c r="BL185" s="1198"/>
      <c r="BM185" s="1198"/>
      <c r="BN185" s="1198"/>
      <c r="BO185" s="1198"/>
      <c r="BP185" s="1198"/>
      <c r="BQ185" s="1198"/>
      <c r="BR185" s="1198"/>
      <c r="BS185" s="1198"/>
      <c r="BT185" s="1198"/>
      <c r="BU185" s="1198"/>
      <c r="BV185" s="1198"/>
      <c r="BW185" s="1198"/>
      <c r="BX185" s="1198"/>
      <c r="BY185" s="1198"/>
      <c r="BZ185" s="1198"/>
      <c r="CA185" s="1198"/>
      <c r="CB185" s="1198"/>
      <c r="CC185" s="1198"/>
      <c r="CD185" s="1198"/>
      <c r="CE185" s="1198"/>
      <c r="CF185" s="1198"/>
      <c r="CG185" s="1198"/>
      <c r="CH185" s="1198"/>
      <c r="CI185" s="1198"/>
      <c r="CJ185" s="1198"/>
      <c r="CK185" s="1198"/>
      <c r="CL185" s="1198"/>
      <c r="CM185" s="1198"/>
      <c r="CN185" s="1198"/>
      <c r="CO185" s="1198"/>
      <c r="CP185" s="1198"/>
      <c r="CQ185" s="1198"/>
      <c r="CR185" s="1198"/>
    </row>
    <row r="186" spans="1:96">
      <c r="A186" s="1195"/>
      <c r="B186" s="1196"/>
      <c r="C186" s="1197"/>
      <c r="D186" s="1196"/>
      <c r="E186" s="1196"/>
      <c r="F186" s="1196"/>
      <c r="G186" s="1196"/>
      <c r="H186" s="1196"/>
      <c r="I186" s="1198"/>
      <c r="J186" s="1198"/>
      <c r="K186" s="1198"/>
      <c r="L186" s="1198"/>
      <c r="M186" s="1198"/>
      <c r="N186" s="1198"/>
      <c r="O186" s="1198"/>
      <c r="P186" s="1198"/>
      <c r="Q186" s="1198"/>
      <c r="R186" s="1198"/>
      <c r="S186" s="1198"/>
      <c r="T186" s="1198"/>
      <c r="U186" s="1198"/>
      <c r="V186" s="1198"/>
      <c r="W186" s="1198"/>
      <c r="X186" s="1198"/>
      <c r="Y186" s="1198"/>
      <c r="Z186" s="1198"/>
      <c r="AA186" s="1198"/>
      <c r="AB186" s="1198"/>
      <c r="AC186" s="1198"/>
      <c r="AD186" s="1198"/>
      <c r="AE186" s="1198"/>
      <c r="AF186" s="1198"/>
      <c r="AG186" s="1198"/>
      <c r="AH186" s="1198"/>
      <c r="AI186" s="1198"/>
      <c r="AJ186" s="1198"/>
      <c r="AK186" s="1198"/>
      <c r="AL186" s="1198"/>
      <c r="AM186" s="1198"/>
      <c r="AN186" s="1198"/>
      <c r="AO186" s="1198"/>
      <c r="AP186" s="1198"/>
      <c r="AQ186" s="1198"/>
      <c r="AR186" s="1198"/>
      <c r="AS186" s="1198"/>
      <c r="AT186" s="1198"/>
      <c r="AU186" s="1198"/>
      <c r="AV186" s="1198"/>
      <c r="AW186" s="1198"/>
      <c r="AX186" s="1198"/>
      <c r="AY186" s="1198"/>
      <c r="AZ186" s="1198"/>
      <c r="BA186" s="1198"/>
      <c r="BB186" s="1198"/>
      <c r="BC186" s="1198"/>
      <c r="BD186" s="1198"/>
      <c r="BE186" s="1198"/>
      <c r="BF186" s="1198"/>
      <c r="BG186" s="1198"/>
      <c r="BH186" s="1198"/>
      <c r="BI186" s="1198"/>
      <c r="BJ186" s="1198"/>
      <c r="BK186" s="1198"/>
      <c r="BL186" s="1198"/>
      <c r="BM186" s="1198"/>
      <c r="BN186" s="1198"/>
      <c r="BO186" s="1198"/>
      <c r="BP186" s="1198"/>
      <c r="BQ186" s="1198"/>
      <c r="BR186" s="1198"/>
      <c r="BS186" s="1198"/>
      <c r="BT186" s="1198"/>
      <c r="BU186" s="1198"/>
      <c r="BV186" s="1198"/>
      <c r="BW186" s="1198"/>
      <c r="BX186" s="1198"/>
      <c r="BY186" s="1198"/>
      <c r="BZ186" s="1198"/>
      <c r="CA186" s="1198"/>
      <c r="CB186" s="1198"/>
      <c r="CC186" s="1198"/>
      <c r="CD186" s="1198"/>
      <c r="CE186" s="1198"/>
      <c r="CF186" s="1198"/>
      <c r="CG186" s="1198"/>
      <c r="CH186" s="1198"/>
      <c r="CI186" s="1198"/>
      <c r="CJ186" s="1198"/>
      <c r="CK186" s="1198"/>
      <c r="CL186" s="1198"/>
      <c r="CM186" s="1198"/>
      <c r="CN186" s="1198"/>
      <c r="CO186" s="1198"/>
      <c r="CP186" s="1198"/>
      <c r="CQ186" s="1198"/>
      <c r="CR186" s="1198"/>
    </row>
    <row r="187" spans="1:96">
      <c r="A187" s="1195"/>
      <c r="B187" s="1196"/>
      <c r="C187" s="1197"/>
      <c r="D187" s="1196"/>
      <c r="E187" s="1196"/>
      <c r="F187" s="1196"/>
      <c r="G187" s="1196"/>
      <c r="H187" s="1196"/>
      <c r="I187" s="1198"/>
      <c r="J187" s="1198"/>
      <c r="K187" s="1198"/>
      <c r="L187" s="1198"/>
      <c r="M187" s="1198"/>
      <c r="N187" s="1198"/>
      <c r="O187" s="1198"/>
      <c r="P187" s="1198"/>
      <c r="Q187" s="1198"/>
      <c r="R187" s="1198"/>
      <c r="S187" s="1198"/>
      <c r="T187" s="1198"/>
      <c r="U187" s="1198"/>
      <c r="V187" s="1198"/>
      <c r="W187" s="1198"/>
      <c r="X187" s="1198"/>
      <c r="Y187" s="1198"/>
      <c r="Z187" s="1198"/>
      <c r="AA187" s="1198"/>
      <c r="AB187" s="1198"/>
      <c r="AC187" s="1198"/>
      <c r="AD187" s="1198"/>
      <c r="AE187" s="1198"/>
      <c r="AF187" s="1198"/>
      <c r="AG187" s="1198"/>
      <c r="AH187" s="1198"/>
      <c r="AI187" s="1198"/>
      <c r="AJ187" s="1198"/>
      <c r="AK187" s="1198"/>
      <c r="AL187" s="1198"/>
      <c r="AM187" s="1198"/>
      <c r="AN187" s="1198"/>
      <c r="AO187" s="1198"/>
      <c r="AP187" s="1198"/>
      <c r="AQ187" s="1198"/>
      <c r="AR187" s="1198"/>
      <c r="AS187" s="1198"/>
      <c r="AT187" s="1198"/>
      <c r="AU187" s="1198"/>
      <c r="AV187" s="1198"/>
      <c r="AW187" s="1198"/>
      <c r="AX187" s="1198"/>
      <c r="AY187" s="1198"/>
      <c r="AZ187" s="1198"/>
      <c r="BA187" s="1198"/>
      <c r="BB187" s="1198"/>
      <c r="BC187" s="1198"/>
      <c r="BD187" s="1198"/>
      <c r="BE187" s="1198"/>
      <c r="BF187" s="1198"/>
      <c r="BG187" s="1198"/>
      <c r="BH187" s="1198"/>
      <c r="BI187" s="1198"/>
      <c r="BJ187" s="1198"/>
      <c r="BK187" s="1198"/>
      <c r="BL187" s="1198"/>
      <c r="BM187" s="1198"/>
      <c r="BN187" s="1198"/>
      <c r="BO187" s="1198"/>
      <c r="BP187" s="1198"/>
      <c r="BQ187" s="1198"/>
      <c r="BR187" s="1198"/>
      <c r="BS187" s="1198"/>
      <c r="BT187" s="1198"/>
      <c r="BU187" s="1198"/>
      <c r="BV187" s="1198"/>
      <c r="BW187" s="1198"/>
      <c r="BX187" s="1198"/>
      <c r="BY187" s="1198"/>
      <c r="BZ187" s="1198"/>
      <c r="CA187" s="1198"/>
      <c r="CB187" s="1198"/>
      <c r="CC187" s="1198"/>
      <c r="CD187" s="1198"/>
      <c r="CE187" s="1198"/>
      <c r="CF187" s="1198"/>
      <c r="CG187" s="1198"/>
      <c r="CH187" s="1198"/>
      <c r="CI187" s="1198"/>
      <c r="CJ187" s="1198"/>
      <c r="CK187" s="1198"/>
      <c r="CL187" s="1198"/>
      <c r="CM187" s="1198"/>
      <c r="CN187" s="1198"/>
      <c r="CO187" s="1198"/>
      <c r="CP187" s="1198"/>
      <c r="CQ187" s="1198"/>
      <c r="CR187" s="1198"/>
    </row>
    <row r="188" spans="1:96">
      <c r="A188" s="1195"/>
      <c r="B188" s="1196"/>
      <c r="C188" s="1197"/>
      <c r="D188" s="1196"/>
      <c r="E188" s="1196"/>
      <c r="F188" s="1196"/>
      <c r="G188" s="1196"/>
      <c r="H188" s="1196"/>
      <c r="I188" s="1198"/>
      <c r="J188" s="1198"/>
      <c r="K188" s="1198"/>
      <c r="L188" s="1198"/>
      <c r="M188" s="1198"/>
      <c r="N188" s="1198"/>
      <c r="O188" s="1198"/>
      <c r="P188" s="1198"/>
      <c r="Q188" s="1198"/>
      <c r="R188" s="1198"/>
      <c r="S188" s="1198"/>
      <c r="T188" s="1198"/>
      <c r="U188" s="1198"/>
      <c r="V188" s="1198"/>
      <c r="W188" s="1198"/>
      <c r="X188" s="1198"/>
      <c r="Y188" s="1198"/>
      <c r="Z188" s="1198"/>
      <c r="AA188" s="1198"/>
      <c r="AB188" s="1198"/>
      <c r="AC188" s="1198"/>
      <c r="AD188" s="1198"/>
      <c r="AE188" s="1198"/>
      <c r="AF188" s="1198"/>
      <c r="AG188" s="1198"/>
      <c r="AH188" s="1198"/>
      <c r="AI188" s="1198"/>
      <c r="AJ188" s="1198"/>
      <c r="AK188" s="1198"/>
      <c r="AL188" s="1198"/>
      <c r="AM188" s="1198"/>
      <c r="AN188" s="1198"/>
      <c r="AO188" s="1198"/>
      <c r="AP188" s="1198"/>
      <c r="AQ188" s="1198"/>
      <c r="AR188" s="1198"/>
      <c r="AS188" s="1198"/>
      <c r="AT188" s="1198"/>
      <c r="AU188" s="1198"/>
      <c r="AV188" s="1198"/>
      <c r="AW188" s="1198"/>
      <c r="AX188" s="1198"/>
      <c r="AY188" s="1198"/>
      <c r="AZ188" s="1198"/>
      <c r="BA188" s="1198"/>
      <c r="BB188" s="1198"/>
      <c r="BC188" s="1198"/>
      <c r="BD188" s="1198"/>
      <c r="BE188" s="1198"/>
      <c r="BF188" s="1198"/>
      <c r="BG188" s="1198"/>
      <c r="BH188" s="1198"/>
      <c r="BI188" s="1198"/>
      <c r="BJ188" s="1198"/>
      <c r="BK188" s="1198"/>
      <c r="BL188" s="1198"/>
      <c r="BM188" s="1198"/>
      <c r="BN188" s="1198"/>
      <c r="BO188" s="1198"/>
      <c r="BP188" s="1198"/>
      <c r="BQ188" s="1198"/>
      <c r="BR188" s="1198"/>
      <c r="BS188" s="1198"/>
      <c r="BT188" s="1198"/>
      <c r="BU188" s="1198"/>
      <c r="BV188" s="1198"/>
      <c r="BW188" s="1198"/>
      <c r="BX188" s="1198"/>
      <c r="BY188" s="1198"/>
      <c r="BZ188" s="1198"/>
      <c r="CA188" s="1198"/>
      <c r="CB188" s="1198"/>
      <c r="CC188" s="1198"/>
      <c r="CD188" s="1198"/>
      <c r="CE188" s="1198"/>
      <c r="CF188" s="1198"/>
      <c r="CG188" s="1198"/>
      <c r="CH188" s="1198"/>
      <c r="CI188" s="1198"/>
      <c r="CJ188" s="1198"/>
      <c r="CK188" s="1198"/>
      <c r="CL188" s="1198"/>
      <c r="CM188" s="1198"/>
      <c r="CN188" s="1198"/>
      <c r="CO188" s="1198"/>
      <c r="CP188" s="1198"/>
      <c r="CQ188" s="1198"/>
      <c r="CR188" s="1198"/>
    </row>
    <row r="189" spans="1:96">
      <c r="A189" s="1199"/>
      <c r="B189" s="1198"/>
      <c r="C189" s="1200"/>
      <c r="D189" s="1198"/>
      <c r="E189" s="1198"/>
      <c r="F189" s="1198"/>
      <c r="G189" s="1198"/>
      <c r="H189" s="1198"/>
      <c r="I189" s="1198"/>
      <c r="J189" s="1198"/>
      <c r="K189" s="1198"/>
      <c r="L189" s="1198"/>
      <c r="M189" s="1198"/>
      <c r="N189" s="1198"/>
      <c r="O189" s="1198"/>
      <c r="P189" s="1198"/>
      <c r="Q189" s="1198"/>
      <c r="R189" s="1198"/>
      <c r="S189" s="1198"/>
      <c r="T189" s="1198"/>
      <c r="U189" s="1198"/>
      <c r="V189" s="1198"/>
      <c r="W189" s="1198"/>
      <c r="X189" s="1198"/>
      <c r="Y189" s="1198"/>
      <c r="Z189" s="1198"/>
      <c r="AA189" s="1198"/>
      <c r="AB189" s="1198"/>
      <c r="AC189" s="1198"/>
      <c r="AD189" s="1198"/>
      <c r="AE189" s="1198"/>
      <c r="AF189" s="1198"/>
      <c r="AG189" s="1198"/>
      <c r="AH189" s="1198"/>
      <c r="AI189" s="1198"/>
      <c r="AJ189" s="1198"/>
      <c r="AK189" s="1198"/>
      <c r="AL189" s="1198"/>
      <c r="AM189" s="1198"/>
      <c r="AN189" s="1198"/>
      <c r="AO189" s="1198"/>
      <c r="AP189" s="1198"/>
      <c r="AQ189" s="1198"/>
      <c r="AR189" s="1198"/>
      <c r="AS189" s="1198"/>
      <c r="AT189" s="1198"/>
      <c r="AU189" s="1198"/>
      <c r="AV189" s="1198"/>
      <c r="AW189" s="1198"/>
      <c r="AX189" s="1198"/>
      <c r="AY189" s="1198"/>
      <c r="AZ189" s="1198"/>
      <c r="BA189" s="1198"/>
      <c r="BB189" s="1198"/>
      <c r="BC189" s="1198"/>
      <c r="BD189" s="1198"/>
      <c r="BE189" s="1198"/>
      <c r="BF189" s="1198"/>
      <c r="BG189" s="1198"/>
      <c r="BH189" s="1198"/>
      <c r="BI189" s="1198"/>
      <c r="BJ189" s="1198"/>
      <c r="BK189" s="1198"/>
      <c r="BL189" s="1198"/>
      <c r="BM189" s="1198"/>
      <c r="BN189" s="1198"/>
      <c r="BO189" s="1198"/>
      <c r="BP189" s="1198"/>
      <c r="BQ189" s="1198"/>
      <c r="BR189" s="1198"/>
      <c r="BS189" s="1198"/>
      <c r="BT189" s="1198"/>
      <c r="BU189" s="1198"/>
      <c r="BV189" s="1198"/>
      <c r="BW189" s="1198"/>
      <c r="BX189" s="1198"/>
      <c r="BY189" s="1198"/>
      <c r="BZ189" s="1198"/>
      <c r="CA189" s="1198"/>
      <c r="CB189" s="1198"/>
      <c r="CC189" s="1198"/>
      <c r="CD189" s="1198"/>
      <c r="CE189" s="1198"/>
      <c r="CF189" s="1198"/>
      <c r="CG189" s="1198"/>
      <c r="CH189" s="1198"/>
      <c r="CI189" s="1198"/>
      <c r="CJ189" s="1198"/>
      <c r="CK189" s="1198"/>
      <c r="CL189" s="1198"/>
      <c r="CM189" s="1198"/>
      <c r="CN189" s="1198"/>
      <c r="CO189" s="1198"/>
      <c r="CP189" s="1198"/>
      <c r="CQ189" s="1198"/>
      <c r="CR189" s="119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07F3EBA-5635-4994-8FEB-0A70206159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2026-04-20T17:07:06Z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