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tables/table13.xml" ContentType="application/vnd.openxmlformats-officedocument.spreadsheetml.table+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codeName="ThisWorkbook" hidePivotFieldList="1"/>
  <mc:AlternateContent xmlns:mc="http://schemas.openxmlformats.org/markup-compatibility/2006">
    <mc:Choice Requires="x15">
      <x15ac:absPath xmlns:x15ac="http://schemas.microsoft.com/office/spreadsheetml/2010/11/ac" url="https://lightspeedconstructiongroup.sharepoint.com/sites/SoutheastRegion-TillmanFiberProject/Shared Documents/Tillman Fiber Project/Tracking/"/>
    </mc:Choice>
  </mc:AlternateContent>
  <xr:revisionPtr revIDLastSave="22561" documentId="8_{DCF85A03-1EEC-410A-B6A1-333228F65FDB}" xr6:coauthVersionLast="47" xr6:coauthVersionMax="47" xr10:uidLastSave="{343F07A8-85C2-4140-A309-71DDE7516D10}"/>
  <bookViews>
    <workbookView minimized="1" xWindow="2295" yWindow="2295" windowWidth="21600" windowHeight="11295" tabRatio="700" firstSheet="6" xr2:uid="{FC9FB91A-88FE-4F8E-A4F0-A226760E3CD3}"/>
  </bookViews>
  <sheets>
    <sheet name="Dashboard" sheetId="33" r:id="rId1"/>
    <sheet name="Raw Data" sheetId="6" state="hidden" r:id="rId2"/>
    <sheet name="UG Condensed" sheetId="19" state="hidden" r:id="rId3"/>
    <sheet name="Completed Jobs Summary" sheetId="18" state="hidden" r:id="rId4"/>
    <sheet name="Project Summary " sheetId="23" state="hidden" r:id="rId5"/>
    <sheet name="Tillman UG Footage" sheetId="2" r:id="rId6"/>
    <sheet name="Pending Resto-COP Packages" sheetId="31" r:id="rId7"/>
    <sheet name="Invoiced-Paid Out-Pending" sheetId="30" r:id="rId8"/>
    <sheet name="Production Summary" sheetId="17" r:id="rId9"/>
    <sheet name="Daily Production_RAW DATA" sheetId="15" r:id="rId10"/>
    <sheet name="Tillman Projects Condensed" sheetId="32" r:id="rId11"/>
    <sheet name="COP Pivot" sheetId="34" r:id="rId12"/>
    <sheet name="EOS Tracker" sheetId="36" r:id="rId13"/>
  </sheets>
  <definedNames>
    <definedName name="_xlnm._FilterDatabase" localSheetId="9" hidden="1">'Daily Production_RAW DATA'!$A$1:$F$2685</definedName>
    <definedName name="_xlnm._FilterDatabase" localSheetId="8" hidden="1">'Production Summary'!$L$34:$L$34</definedName>
    <definedName name="_xlnm._FilterDatabase" localSheetId="4" hidden="1">'Project Summary '!$A$3:$Z$57</definedName>
    <definedName name="_xlnm._FilterDatabase" localSheetId="5" hidden="1">'Tillman UG Footage'!$A$94:$DQ$94</definedName>
    <definedName name="_xlnm._FilterDatabase" localSheetId="2" hidden="1">'UG Condensed'!$A$1:$BE$142</definedName>
    <definedName name="_xlnm._FilterDatabase" localSheetId="6" hidden="1">'Pending Resto-COP Packages'!#REF!</definedName>
    <definedName name="_xlnm._FilterDatabase" localSheetId="11" hidden="1">'COP Pivot'!$A$3:$K$179</definedName>
  </definedNames>
  <calcPr calcId="191028" calcCompleted="0"/>
  <pivotCaches>
    <pivotCache cacheId="248" r:id="rId14"/>
    <pivotCache cacheId="249" r:id="rId15"/>
    <pivotCache cacheId="250" r:id="rId16"/>
    <pivotCache cacheId="251" r:id="rId17"/>
    <pivotCache cacheId="252" r:id="rId18"/>
    <pivotCache cacheId="253"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7" i="33" l="1"/>
  <c r="B137" i="33"/>
  <c r="C137" i="33"/>
  <c r="D137" i="33"/>
  <c r="E137" i="33"/>
  <c r="F137" i="33"/>
  <c r="G137" i="33"/>
  <c r="H137" i="33"/>
  <c r="A138" i="33"/>
  <c r="B138" i="33"/>
  <c r="C138" i="33"/>
  <c r="D138" i="33"/>
  <c r="E138" i="33"/>
  <c r="F138" i="33"/>
  <c r="G138" i="33"/>
  <c r="H138" i="33"/>
  <c r="A139" i="33"/>
  <c r="B139" i="33"/>
  <c r="C139" i="33"/>
  <c r="D139" i="33"/>
  <c r="E139" i="33"/>
  <c r="F139" i="33"/>
  <c r="G139" i="33"/>
  <c r="H139" i="33"/>
  <c r="A140" i="33"/>
  <c r="B140" i="33"/>
  <c r="C140" i="33"/>
  <c r="D140" i="33"/>
  <c r="E140" i="33"/>
  <c r="F140" i="33"/>
  <c r="G140" i="33"/>
  <c r="H140" i="33"/>
  <c r="A141" i="33"/>
  <c r="B141" i="33"/>
  <c r="C141" i="33"/>
  <c r="D141" i="33"/>
  <c r="E141" i="33"/>
  <c r="F141" i="33"/>
  <c r="G141" i="33"/>
  <c r="H141" i="33"/>
  <c r="A142" i="33"/>
  <c r="B142" i="33"/>
  <c r="C142" i="33"/>
  <c r="D142" i="33"/>
  <c r="E142" i="33"/>
  <c r="F142" i="33"/>
  <c r="G142" i="33"/>
  <c r="H142" i="33"/>
  <c r="A143" i="33"/>
  <c r="B143" i="33"/>
  <c r="C143" i="33"/>
  <c r="D143" i="33"/>
  <c r="E143" i="33"/>
  <c r="F143" i="33"/>
  <c r="G143" i="33"/>
  <c r="H143" i="33"/>
  <c r="A144" i="33"/>
  <c r="B144" i="33"/>
  <c r="C144" i="33"/>
  <c r="D144" i="33"/>
  <c r="E144" i="33"/>
  <c r="F144" i="33"/>
  <c r="G144" i="33"/>
  <c r="H144" i="33"/>
  <c r="A145" i="33"/>
  <c r="B145" i="33"/>
  <c r="C145" i="33"/>
  <c r="D145" i="33"/>
  <c r="E145" i="33"/>
  <c r="F145" i="33"/>
  <c r="G145" i="33"/>
  <c r="H145" i="33"/>
  <c r="A146" i="33"/>
  <c r="B146" i="33"/>
  <c r="C146" i="33"/>
  <c r="D146" i="33"/>
  <c r="E146" i="33"/>
  <c r="F146" i="33"/>
  <c r="G146" i="33"/>
  <c r="H146" i="33"/>
  <c r="A147" i="33"/>
  <c r="B147" i="33"/>
  <c r="C147" i="33"/>
  <c r="D147" i="33"/>
  <c r="E147" i="33"/>
  <c r="F147" i="33"/>
  <c r="G147" i="33"/>
  <c r="H147" i="33"/>
  <c r="A148" i="33"/>
  <c r="B148" i="33"/>
  <c r="C148" i="33"/>
  <c r="D148" i="33"/>
  <c r="E148" i="33"/>
  <c r="F148" i="33"/>
  <c r="G148" i="33"/>
  <c r="H148" i="33"/>
  <c r="A149" i="33"/>
  <c r="B149" i="33"/>
  <c r="C149" i="33"/>
  <c r="D149" i="33"/>
  <c r="E149" i="33"/>
  <c r="F149" i="33"/>
  <c r="G149" i="33"/>
  <c r="H149" i="33"/>
  <c r="A150" i="33"/>
  <c r="B150" i="33"/>
  <c r="C150" i="33"/>
  <c r="D150" i="33"/>
  <c r="E150" i="33"/>
  <c r="F150" i="33"/>
  <c r="G150" i="33"/>
  <c r="H150" i="33"/>
  <c r="A151" i="33"/>
  <c r="B151" i="33"/>
  <c r="C151" i="33"/>
  <c r="D151" i="33"/>
  <c r="E151" i="33"/>
  <c r="F151" i="33"/>
  <c r="G151" i="33"/>
  <c r="H151" i="33"/>
  <c r="A152" i="33"/>
  <c r="B152" i="33"/>
  <c r="C152" i="33"/>
  <c r="D152" i="33"/>
  <c r="E152" i="33"/>
  <c r="F152" i="33"/>
  <c r="G152" i="33"/>
  <c r="H152" i="33"/>
  <c r="A153" i="33"/>
  <c r="B153" i="33"/>
  <c r="C153" i="33"/>
  <c r="D153" i="33"/>
  <c r="E153" i="33"/>
  <c r="F153" i="33"/>
  <c r="G153" i="33"/>
  <c r="H153" i="33"/>
  <c r="A154" i="33"/>
  <c r="B154" i="33"/>
  <c r="C154" i="33"/>
  <c r="D154" i="33"/>
  <c r="E154" i="33"/>
  <c r="F154" i="33"/>
  <c r="G154" i="33"/>
  <c r="H154" i="33"/>
  <c r="A155" i="33"/>
  <c r="B155" i="33"/>
  <c r="C155" i="33"/>
  <c r="D155" i="33"/>
  <c r="E155" i="33"/>
  <c r="F155" i="33"/>
  <c r="G155" i="33"/>
  <c r="H155" i="33"/>
  <c r="A156" i="33"/>
  <c r="B156" i="33"/>
  <c r="C156" i="33"/>
  <c r="D156" i="33"/>
  <c r="E156" i="33"/>
  <c r="F156" i="33"/>
  <c r="G156" i="33"/>
  <c r="H156" i="33"/>
  <c r="A157" i="33"/>
  <c r="B157" i="33"/>
  <c r="C157" i="33"/>
  <c r="D157" i="33"/>
  <c r="E157" i="33"/>
  <c r="F157" i="33"/>
  <c r="G157" i="33"/>
  <c r="H157" i="33"/>
  <c r="A158" i="33"/>
  <c r="B158" i="33"/>
  <c r="C158" i="33"/>
  <c r="D158" i="33"/>
  <c r="E158" i="33"/>
  <c r="F158" i="33"/>
  <c r="G158" i="33"/>
  <c r="H158" i="33"/>
  <c r="A159" i="33"/>
  <c r="B159" i="33"/>
  <c r="C159" i="33"/>
  <c r="D159" i="33"/>
  <c r="E159" i="33"/>
  <c r="F159" i="33"/>
  <c r="G159" i="33"/>
  <c r="H159" i="33"/>
  <c r="A160" i="33"/>
  <c r="B160" i="33"/>
  <c r="C160" i="33"/>
  <c r="D160" i="33"/>
  <c r="E160" i="33"/>
  <c r="F160" i="33"/>
  <c r="G160" i="33"/>
  <c r="H160" i="33"/>
  <c r="A161" i="33"/>
  <c r="B161" i="33"/>
  <c r="C161" i="33"/>
  <c r="D161" i="33"/>
  <c r="E161" i="33"/>
  <c r="F161" i="33"/>
  <c r="G161" i="33"/>
  <c r="H161" i="33"/>
  <c r="A162" i="33"/>
  <c r="B162" i="33"/>
  <c r="C162" i="33"/>
  <c r="D162" i="33"/>
  <c r="E162" i="33"/>
  <c r="F162" i="33"/>
  <c r="G162" i="33"/>
  <c r="H162" i="33"/>
  <c r="A163" i="33"/>
  <c r="B163" i="33"/>
  <c r="C163" i="33"/>
  <c r="D163" i="33"/>
  <c r="E163" i="33"/>
  <c r="F163" i="33"/>
  <c r="G163" i="33"/>
  <c r="H163" i="33"/>
  <c r="A164" i="33"/>
  <c r="B164" i="33"/>
  <c r="C164" i="33"/>
  <c r="D164" i="33"/>
  <c r="E164" i="33"/>
  <c r="F164" i="33"/>
  <c r="G164" i="33"/>
  <c r="H164" i="33"/>
  <c r="A165" i="33"/>
  <c r="B165" i="33"/>
  <c r="C165" i="33"/>
  <c r="D165" i="33"/>
  <c r="E165" i="33"/>
  <c r="F165" i="33"/>
  <c r="G165" i="33"/>
  <c r="H165" i="33"/>
  <c r="A166" i="33"/>
  <c r="B166" i="33"/>
  <c r="C166" i="33"/>
  <c r="D166" i="33"/>
  <c r="E166" i="33"/>
  <c r="F166" i="33"/>
  <c r="G166" i="33"/>
  <c r="H166" i="33"/>
  <c r="A167" i="33"/>
  <c r="B167" i="33"/>
  <c r="C167" i="33"/>
  <c r="D167" i="33"/>
  <c r="E167" i="33"/>
  <c r="F167" i="33"/>
  <c r="G167" i="33"/>
  <c r="H167" i="33"/>
  <c r="A168" i="33"/>
  <c r="B168" i="33"/>
  <c r="C168" i="33"/>
  <c r="D168" i="33"/>
  <c r="E168" i="33"/>
  <c r="F168" i="33"/>
  <c r="G168" i="33"/>
  <c r="H168" i="33"/>
  <c r="A169" i="33"/>
  <c r="B169" i="33"/>
  <c r="C169" i="33"/>
  <c r="D169" i="33"/>
  <c r="E169" i="33"/>
  <c r="F169" i="33"/>
  <c r="G169" i="33"/>
  <c r="H169" i="33"/>
  <c r="A170" i="33"/>
  <c r="B170" i="33"/>
  <c r="C170" i="33"/>
  <c r="D170" i="33"/>
  <c r="E170" i="33"/>
  <c r="F170" i="33"/>
  <c r="G170" i="33"/>
  <c r="H170" i="33"/>
  <c r="A171" i="33"/>
  <c r="B171" i="33"/>
  <c r="C171" i="33"/>
  <c r="D171" i="33"/>
  <c r="E171" i="33"/>
  <c r="F171" i="33"/>
  <c r="G171" i="33"/>
  <c r="H171" i="33"/>
  <c r="A172" i="33"/>
  <c r="B172" i="33"/>
  <c r="C172" i="33"/>
  <c r="D172" i="33"/>
  <c r="E172" i="33"/>
  <c r="F172" i="33"/>
  <c r="G172" i="33"/>
  <c r="H172" i="33"/>
  <c r="A173" i="33"/>
  <c r="B173" i="33"/>
  <c r="C173" i="33"/>
  <c r="D173" i="33"/>
  <c r="E173" i="33"/>
  <c r="F173" i="33"/>
  <c r="G173" i="33"/>
  <c r="H173" i="33"/>
  <c r="A174" i="33"/>
  <c r="B174" i="33"/>
  <c r="C174" i="33"/>
  <c r="D174" i="33"/>
  <c r="E174" i="33"/>
  <c r="F174" i="33"/>
  <c r="G174" i="33"/>
  <c r="H174" i="33"/>
  <c r="A175" i="33"/>
  <c r="B175" i="33"/>
  <c r="C175" i="33"/>
  <c r="D175" i="33"/>
  <c r="E175" i="33"/>
  <c r="F175" i="33"/>
  <c r="G175" i="33"/>
  <c r="H175" i="33"/>
  <c r="A176" i="33"/>
  <c r="B176" i="33"/>
  <c r="C176" i="33"/>
  <c r="D176" i="33"/>
  <c r="E176" i="33"/>
  <c r="F176" i="33"/>
  <c r="G176" i="33"/>
  <c r="H176" i="33"/>
  <c r="A177" i="33"/>
  <c r="B177" i="33"/>
  <c r="C177" i="33"/>
  <c r="D177" i="33"/>
  <c r="E177" i="33"/>
  <c r="F177" i="33"/>
  <c r="G177" i="33"/>
  <c r="H177" i="33"/>
  <c r="A178" i="33"/>
  <c r="B178" i="33"/>
  <c r="C178" i="33"/>
  <c r="D178" i="33"/>
  <c r="E178" i="33"/>
  <c r="F178" i="33"/>
  <c r="G178" i="33"/>
  <c r="H178" i="33"/>
  <c r="A179" i="33"/>
  <c r="B179" i="33"/>
  <c r="C179" i="33"/>
  <c r="D179" i="33"/>
  <c r="E179" i="33"/>
  <c r="F179" i="33"/>
  <c r="G179" i="33"/>
  <c r="H179" i="33"/>
  <c r="A180" i="33"/>
  <c r="B180" i="33"/>
  <c r="C180" i="33"/>
  <c r="D180" i="33"/>
  <c r="E180" i="33"/>
  <c r="F180" i="33"/>
  <c r="G180" i="33"/>
  <c r="H180" i="33"/>
  <c r="A181" i="33"/>
  <c r="B181" i="33"/>
  <c r="C181" i="33"/>
  <c r="D181" i="33"/>
  <c r="E181" i="33"/>
  <c r="F181" i="33"/>
  <c r="G181" i="33"/>
  <c r="H181" i="33"/>
  <c r="A182" i="33"/>
  <c r="B182" i="33"/>
  <c r="C182" i="33"/>
  <c r="D182" i="33"/>
  <c r="E182" i="33"/>
  <c r="F182" i="33"/>
  <c r="G182" i="33"/>
  <c r="H182" i="33"/>
  <c r="A183" i="33"/>
  <c r="B183" i="33"/>
  <c r="C183" i="33"/>
  <c r="D183" i="33"/>
  <c r="E183" i="33"/>
  <c r="F183" i="33"/>
  <c r="G183" i="33"/>
  <c r="H183" i="33"/>
  <c r="A184" i="33"/>
  <c r="B184" i="33"/>
  <c r="C184" i="33"/>
  <c r="D184" i="33"/>
  <c r="E184" i="33"/>
  <c r="F184" i="33"/>
  <c r="G184" i="33"/>
  <c r="H184" i="33"/>
  <c r="A185" i="33"/>
  <c r="B185" i="33"/>
  <c r="C185" i="33"/>
  <c r="D185" i="33"/>
  <c r="E185" i="33"/>
  <c r="F185" i="33"/>
  <c r="G185" i="33"/>
  <c r="H185" i="33"/>
  <c r="A186" i="33"/>
  <c r="B186" i="33"/>
  <c r="C186" i="33"/>
  <c r="D186" i="33"/>
  <c r="E186" i="33"/>
  <c r="F186" i="33"/>
  <c r="G186" i="33"/>
  <c r="H186" i="33"/>
  <c r="A187" i="33"/>
  <c r="B187" i="33"/>
  <c r="C187" i="33"/>
  <c r="D187" i="33"/>
  <c r="E187" i="33"/>
  <c r="F187" i="33"/>
  <c r="G187" i="33"/>
  <c r="H187" i="33"/>
  <c r="A188" i="33"/>
  <c r="B188" i="33"/>
  <c r="C188" i="33"/>
  <c r="D188" i="33"/>
  <c r="E188" i="33"/>
  <c r="F188" i="33"/>
  <c r="G188" i="33"/>
  <c r="H188" i="33"/>
  <c r="A189" i="33"/>
  <c r="B189" i="33"/>
  <c r="C189" i="33"/>
  <c r="D189" i="33"/>
  <c r="E189" i="33"/>
  <c r="F189" i="33"/>
  <c r="G189" i="33"/>
  <c r="H189" i="33"/>
  <c r="A190" i="33"/>
  <c r="B190" i="33"/>
  <c r="C190" i="33"/>
  <c r="D190" i="33"/>
  <c r="E190" i="33"/>
  <c r="F190" i="33"/>
  <c r="G190" i="33"/>
  <c r="H190" i="33"/>
  <c r="A191" i="33"/>
  <c r="B191" i="33"/>
  <c r="C191" i="33"/>
  <c r="D191" i="33"/>
  <c r="E191" i="33"/>
  <c r="F191" i="33"/>
  <c r="G191" i="33"/>
  <c r="H191" i="33"/>
  <c r="A192" i="33"/>
  <c r="B192" i="33"/>
  <c r="C192" i="33"/>
  <c r="D192" i="33"/>
  <c r="E192" i="33"/>
  <c r="F192" i="33"/>
  <c r="G192" i="33"/>
  <c r="H192" i="33"/>
  <c r="A193" i="33"/>
  <c r="B193" i="33"/>
  <c r="C193" i="33"/>
  <c r="D193" i="33"/>
  <c r="E193" i="33"/>
  <c r="F193" i="33"/>
  <c r="G193" i="33"/>
  <c r="H193" i="33"/>
  <c r="A194" i="33"/>
  <c r="B194" i="33"/>
  <c r="C194" i="33"/>
  <c r="D194" i="33"/>
  <c r="E194" i="33"/>
  <c r="F194" i="33"/>
  <c r="G194" i="33"/>
  <c r="H194" i="33"/>
  <c r="A195" i="33"/>
  <c r="B195" i="33"/>
  <c r="C195" i="33"/>
  <c r="D195" i="33"/>
  <c r="E195" i="33"/>
  <c r="F195" i="33"/>
  <c r="G195" i="33"/>
  <c r="H195" i="33"/>
  <c r="A196" i="33"/>
  <c r="B196" i="33"/>
  <c r="C196" i="33"/>
  <c r="D196" i="33"/>
  <c r="E196" i="33"/>
  <c r="F196" i="33"/>
  <c r="G196" i="33"/>
  <c r="H196" i="33"/>
  <c r="A197" i="33"/>
  <c r="B197" i="33"/>
  <c r="C197" i="33"/>
  <c r="D197" i="33"/>
  <c r="E197" i="33"/>
  <c r="F197" i="33"/>
  <c r="G197" i="33"/>
  <c r="H197" i="33"/>
  <c r="A198" i="33"/>
  <c r="B198" i="33"/>
  <c r="C198" i="33"/>
  <c r="D198" i="33"/>
  <c r="E198" i="33"/>
  <c r="F198" i="33"/>
  <c r="G198" i="33"/>
  <c r="H198" i="33"/>
  <c r="A199" i="33"/>
  <c r="B199" i="33"/>
  <c r="C199" i="33"/>
  <c r="D199" i="33"/>
  <c r="E199" i="33"/>
  <c r="F199" i="33"/>
  <c r="G199" i="33"/>
  <c r="H199" i="33"/>
  <c r="A200" i="33"/>
  <c r="B200" i="33"/>
  <c r="C200" i="33"/>
  <c r="D200" i="33"/>
  <c r="E200" i="33"/>
  <c r="F200" i="33"/>
  <c r="G200" i="33"/>
  <c r="H200" i="33"/>
  <c r="A201" i="33"/>
  <c r="B201" i="33"/>
  <c r="C201" i="33"/>
  <c r="D201" i="33"/>
  <c r="E201" i="33"/>
  <c r="F201" i="33"/>
  <c r="G201" i="33"/>
  <c r="H201" i="33"/>
  <c r="A202" i="33"/>
  <c r="B202" i="33"/>
  <c r="C202" i="33"/>
  <c r="D202" i="33"/>
  <c r="E202" i="33"/>
  <c r="F202" i="33"/>
  <c r="G202" i="33"/>
  <c r="H202" i="33"/>
  <c r="A203" i="33"/>
  <c r="B203" i="33"/>
  <c r="C203" i="33"/>
  <c r="D203" i="33"/>
  <c r="E203" i="33"/>
  <c r="F203" i="33"/>
  <c r="G203" i="33"/>
  <c r="H203" i="33"/>
  <c r="A204" i="33"/>
  <c r="B204" i="33"/>
  <c r="C204" i="33"/>
  <c r="D204" i="33"/>
  <c r="E204" i="33"/>
  <c r="F204" i="33"/>
  <c r="G204" i="33"/>
  <c r="H204" i="33"/>
  <c r="A205" i="33"/>
  <c r="B205" i="33"/>
  <c r="C205" i="33"/>
  <c r="D205" i="33"/>
  <c r="E205" i="33"/>
  <c r="F205" i="33"/>
  <c r="G205" i="33"/>
  <c r="H205" i="33"/>
  <c r="A206" i="33"/>
  <c r="B206" i="33"/>
  <c r="C206" i="33"/>
  <c r="D206" i="33"/>
  <c r="E206" i="33"/>
  <c r="F206" i="33"/>
  <c r="G206" i="33"/>
  <c r="H206" i="33"/>
  <c r="A207" i="33"/>
  <c r="B207" i="33"/>
  <c r="C207" i="33"/>
  <c r="D207" i="33"/>
  <c r="E207" i="33"/>
  <c r="F207" i="33"/>
  <c r="G207" i="33"/>
  <c r="H207" i="33"/>
  <c r="A208" i="33"/>
  <c r="B208" i="33"/>
  <c r="C208" i="33"/>
  <c r="D208" i="33"/>
  <c r="E208" i="33"/>
  <c r="F208" i="33"/>
  <c r="G208" i="33"/>
  <c r="H208" i="33"/>
  <c r="A209" i="33"/>
  <c r="B209" i="33"/>
  <c r="C209" i="33"/>
  <c r="D209" i="33"/>
  <c r="E209" i="33"/>
  <c r="F209" i="33"/>
  <c r="G209" i="33"/>
  <c r="H209" i="33"/>
  <c r="A210" i="33"/>
  <c r="B210" i="33"/>
  <c r="C210" i="33"/>
  <c r="D210" i="33"/>
  <c r="E210" i="33"/>
  <c r="F210" i="33"/>
  <c r="G210" i="33"/>
  <c r="H210" i="33"/>
  <c r="A211" i="33"/>
  <c r="B211" i="33"/>
  <c r="C211" i="33"/>
  <c r="D211" i="33"/>
  <c r="E211" i="33"/>
  <c r="F211" i="33"/>
  <c r="G211" i="33"/>
  <c r="H211" i="33"/>
  <c r="A212" i="33"/>
  <c r="B212" i="33"/>
  <c r="C212" i="33"/>
  <c r="D212" i="33"/>
  <c r="E212" i="33"/>
  <c r="F212" i="33"/>
  <c r="G212" i="33"/>
  <c r="H212" i="33"/>
  <c r="A213" i="33"/>
  <c r="B213" i="33"/>
  <c r="C213" i="33"/>
  <c r="D213" i="33"/>
  <c r="E213" i="33"/>
  <c r="F213" i="33"/>
  <c r="G213" i="33"/>
  <c r="H213" i="33"/>
  <c r="A214" i="33"/>
  <c r="B214" i="33"/>
  <c r="C214" i="33"/>
  <c r="D214" i="33"/>
  <c r="E214" i="33"/>
  <c r="F214" i="33"/>
  <c r="G214" i="33"/>
  <c r="H214" i="33"/>
  <c r="A215" i="33"/>
  <c r="B215" i="33"/>
  <c r="C215" i="33"/>
  <c r="D215" i="33"/>
  <c r="E215" i="33"/>
  <c r="F215" i="33"/>
  <c r="G215" i="33"/>
  <c r="H215" i="33"/>
  <c r="A216" i="33"/>
  <c r="B216" i="33"/>
  <c r="C216" i="33"/>
  <c r="D216" i="33"/>
  <c r="E216" i="33"/>
  <c r="F216" i="33"/>
  <c r="G216" i="33"/>
  <c r="H216" i="33"/>
  <c r="A217" i="33"/>
  <c r="B217" i="33"/>
  <c r="C217" i="33"/>
  <c r="D217" i="33"/>
  <c r="E217" i="33"/>
  <c r="F217" i="33"/>
  <c r="G217" i="33"/>
  <c r="H217" i="33"/>
  <c r="A218" i="33"/>
  <c r="B218" i="33"/>
  <c r="C218" i="33"/>
  <c r="D218" i="33"/>
  <c r="E218" i="33"/>
  <c r="F218" i="33"/>
  <c r="G218" i="33"/>
  <c r="H218" i="33"/>
  <c r="A219" i="33"/>
  <c r="B219" i="33"/>
  <c r="C219" i="33"/>
  <c r="D219" i="33"/>
  <c r="E219" i="33"/>
  <c r="F219" i="33"/>
  <c r="G219" i="33"/>
  <c r="H219" i="33"/>
  <c r="A220" i="33"/>
  <c r="B220" i="33"/>
  <c r="C220" i="33"/>
  <c r="D220" i="33"/>
  <c r="E220" i="33"/>
  <c r="F220" i="33"/>
  <c r="G220" i="33"/>
  <c r="H220" i="33"/>
  <c r="A221" i="33"/>
  <c r="B221" i="33"/>
  <c r="C221" i="33"/>
  <c r="D221" i="33"/>
  <c r="E221" i="33"/>
  <c r="F221" i="33"/>
  <c r="G221" i="33"/>
  <c r="H221" i="33"/>
  <c r="A222" i="33"/>
  <c r="B222" i="33"/>
  <c r="C222" i="33"/>
  <c r="D222" i="33"/>
  <c r="E222" i="33"/>
  <c r="F222" i="33"/>
  <c r="G222" i="33"/>
  <c r="H222" i="33"/>
  <c r="A223" i="33"/>
  <c r="B223" i="33"/>
  <c r="C223" i="33"/>
  <c r="D223" i="33"/>
  <c r="E223" i="33"/>
  <c r="F223" i="33"/>
  <c r="G223" i="33"/>
  <c r="H223" i="33"/>
  <c r="A224" i="33"/>
  <c r="B224" i="33"/>
  <c r="C224" i="33"/>
  <c r="D224" i="33"/>
  <c r="E224" i="33"/>
  <c r="F224" i="33"/>
  <c r="G224" i="33"/>
  <c r="H224" i="33"/>
  <c r="A225" i="33"/>
  <c r="B225" i="33"/>
  <c r="C225" i="33"/>
  <c r="D225" i="33"/>
  <c r="E225" i="33"/>
  <c r="F225" i="33"/>
  <c r="G225" i="33"/>
  <c r="H225" i="33"/>
  <c r="A226" i="33"/>
  <c r="B226" i="33"/>
  <c r="C226" i="33"/>
  <c r="D226" i="33"/>
  <c r="E226" i="33"/>
  <c r="F226" i="33"/>
  <c r="G226" i="33"/>
  <c r="H226" i="33"/>
  <c r="A227" i="33"/>
  <c r="B227" i="33"/>
  <c r="C227" i="33"/>
  <c r="D227" i="33"/>
  <c r="E227" i="33"/>
  <c r="F227" i="33"/>
  <c r="G227" i="33"/>
  <c r="H227" i="33"/>
  <c r="A228" i="33"/>
  <c r="B228" i="33"/>
  <c r="C228" i="33"/>
  <c r="D228" i="33"/>
  <c r="E228" i="33"/>
  <c r="F228" i="33"/>
  <c r="G228" i="33"/>
  <c r="H228" i="33"/>
  <c r="A229" i="33"/>
  <c r="B229" i="33"/>
  <c r="C229" i="33"/>
  <c r="D229" i="33"/>
  <c r="E229" i="33"/>
  <c r="F229" i="33"/>
  <c r="G229" i="33"/>
  <c r="H229" i="33"/>
  <c r="A230" i="33"/>
  <c r="B230" i="33"/>
  <c r="C230" i="33"/>
  <c r="D230" i="33"/>
  <c r="E230" i="33"/>
  <c r="F230" i="33"/>
  <c r="G230" i="33"/>
  <c r="H230" i="33"/>
  <c r="A231" i="33"/>
  <c r="B231" i="33"/>
  <c r="C231" i="33"/>
  <c r="D231" i="33"/>
  <c r="E231" i="33"/>
  <c r="F231" i="33"/>
  <c r="G231" i="33"/>
  <c r="H231" i="33"/>
  <c r="A232" i="33"/>
  <c r="B232" i="33"/>
  <c r="C232" i="33"/>
  <c r="D232" i="33"/>
  <c r="E232" i="33"/>
  <c r="F232" i="33"/>
  <c r="G232" i="33"/>
  <c r="H232" i="33"/>
  <c r="A233" i="33"/>
  <c r="B233" i="33"/>
  <c r="C233" i="33"/>
  <c r="D233" i="33"/>
  <c r="E233" i="33"/>
  <c r="F233" i="33"/>
  <c r="G233" i="33"/>
  <c r="H233" i="33"/>
  <c r="A234" i="33"/>
  <c r="B234" i="33"/>
  <c r="C234" i="33"/>
  <c r="D234" i="33"/>
  <c r="E234" i="33"/>
  <c r="F234" i="33"/>
  <c r="G234" i="33"/>
  <c r="H234" i="33"/>
  <c r="A235" i="33"/>
  <c r="B235" i="33"/>
  <c r="C235" i="33"/>
  <c r="D235" i="33"/>
  <c r="E235" i="33"/>
  <c r="F235" i="33"/>
  <c r="G235" i="33"/>
  <c r="H235" i="33"/>
  <c r="A236" i="33"/>
  <c r="B236" i="33"/>
  <c r="C236" i="33"/>
  <c r="D236" i="33"/>
  <c r="E236" i="33"/>
  <c r="F236" i="33"/>
  <c r="G236" i="33"/>
  <c r="H236" i="33"/>
  <c r="A237" i="33"/>
  <c r="B237" i="33"/>
  <c r="C237" i="33"/>
  <c r="D237" i="33"/>
  <c r="E237" i="33"/>
  <c r="F237" i="33"/>
  <c r="G237" i="33"/>
  <c r="H237" i="33"/>
  <c r="A238" i="33"/>
  <c r="B238" i="33"/>
  <c r="C238" i="33"/>
  <c r="D238" i="33"/>
  <c r="E238" i="33"/>
  <c r="F238" i="33"/>
  <c r="G238" i="33"/>
  <c r="H238" i="33"/>
  <c r="A239" i="33"/>
  <c r="B239" i="33"/>
  <c r="C239" i="33"/>
  <c r="D239" i="33"/>
  <c r="E239" i="33"/>
  <c r="F239" i="33"/>
  <c r="G239" i="33"/>
  <c r="H239" i="33"/>
  <c r="A240" i="33"/>
  <c r="B240" i="33"/>
  <c r="C240" i="33"/>
  <c r="D240" i="33"/>
  <c r="E240" i="33"/>
  <c r="F240" i="33"/>
  <c r="G240" i="33"/>
  <c r="H240" i="33"/>
  <c r="A241" i="33"/>
  <c r="B241" i="33"/>
  <c r="C241" i="33"/>
  <c r="D241" i="33"/>
  <c r="E241" i="33"/>
  <c r="F241" i="33"/>
  <c r="G241" i="33"/>
  <c r="H241" i="33"/>
  <c r="A242" i="33"/>
  <c r="B242" i="33"/>
  <c r="C242" i="33"/>
  <c r="D242" i="33"/>
  <c r="E242" i="33"/>
  <c r="F242" i="33"/>
  <c r="G242" i="33"/>
  <c r="H242" i="33"/>
  <c r="A243" i="33"/>
  <c r="B243" i="33"/>
  <c r="C243" i="33"/>
  <c r="D243" i="33"/>
  <c r="E243" i="33"/>
  <c r="F243" i="33"/>
  <c r="G243" i="33"/>
  <c r="H243" i="33"/>
  <c r="A244" i="33"/>
  <c r="B244" i="33"/>
  <c r="C244" i="33"/>
  <c r="D244" i="33"/>
  <c r="E244" i="33"/>
  <c r="F244" i="33"/>
  <c r="G244" i="33"/>
  <c r="H244" i="33"/>
  <c r="A245" i="33"/>
  <c r="B245" i="33"/>
  <c r="C245" i="33"/>
  <c r="D245" i="33"/>
  <c r="E245" i="33"/>
  <c r="F245" i="33"/>
  <c r="G245" i="33"/>
  <c r="H245" i="33"/>
  <c r="A246" i="33"/>
  <c r="B246" i="33"/>
  <c r="C246" i="33"/>
  <c r="D246" i="33"/>
  <c r="E246" i="33"/>
  <c r="F246" i="33"/>
  <c r="G246" i="33"/>
  <c r="H246" i="33"/>
  <c r="A247" i="33"/>
  <c r="B247" i="33"/>
  <c r="C247" i="33"/>
  <c r="D247" i="33"/>
  <c r="E247" i="33"/>
  <c r="F247" i="33"/>
  <c r="G247" i="33"/>
  <c r="H247" i="33"/>
  <c r="A136" i="33"/>
  <c r="X49" i="31"/>
  <c r="Y49" i="31"/>
  <c r="X44" i="31"/>
  <c r="Y44" i="31"/>
  <c r="X42" i="31"/>
  <c r="Y42" i="31"/>
  <c r="X40" i="31"/>
  <c r="Y40" i="31"/>
  <c r="Y97" i="31"/>
  <c r="X97" i="31"/>
  <c r="Y36" i="31"/>
  <c r="X36" i="31"/>
  <c r="Y78" i="31"/>
  <c r="X78" i="31"/>
  <c r="X84" i="31"/>
  <c r="Y84" i="31"/>
  <c r="X30" i="31"/>
  <c r="Y30" i="31"/>
  <c r="V360" i="30"/>
  <c r="Y65" i="31"/>
  <c r="X65" i="31"/>
  <c r="Y64" i="31"/>
  <c r="X64" i="31"/>
  <c r="Y41" i="31"/>
  <c r="X41" i="31"/>
  <c r="Y87" i="2"/>
  <c r="X87" i="2"/>
  <c r="Y85" i="2"/>
  <c r="X85" i="2"/>
  <c r="Y65" i="2"/>
  <c r="X65" i="2"/>
  <c r="Y78" i="2"/>
  <c r="X78" i="2"/>
  <c r="Y96" i="2"/>
  <c r="X96" i="2"/>
  <c r="Y97" i="2"/>
  <c r="X97" i="2"/>
  <c r="X13" i="2"/>
  <c r="X14" i="2"/>
  <c r="Y61" i="2"/>
  <c r="X61" i="2"/>
  <c r="X91" i="31"/>
  <c r="Y91" i="31"/>
  <c r="X34" i="31"/>
  <c r="Y34" i="31"/>
  <c r="X110" i="31"/>
  <c r="Y110" i="31"/>
  <c r="X82" i="31"/>
  <c r="Y82" i="31"/>
  <c r="Y89" i="31"/>
  <c r="X89" i="31"/>
  <c r="V334" i="30"/>
  <c r="X70" i="31"/>
  <c r="Y70" i="31"/>
  <c r="X26" i="2"/>
  <c r="X22" i="2"/>
  <c r="X23" i="2"/>
  <c r="Y26" i="2"/>
  <c r="Y22" i="2"/>
  <c r="Y23" i="2"/>
  <c r="V356" i="30"/>
  <c r="V357" i="30"/>
  <c r="X87" i="31"/>
  <c r="Y87" i="31"/>
  <c r="X14" i="31"/>
  <c r="Y14" i="31"/>
  <c r="Y52" i="2"/>
  <c r="X52" i="2"/>
  <c r="Y53" i="2"/>
  <c r="X53" i="2"/>
  <c r="Y54" i="2"/>
  <c r="X54" i="2"/>
  <c r="Y55" i="2"/>
  <c r="X55" i="2"/>
  <c r="Y56" i="2"/>
  <c r="X56" i="2"/>
  <c r="Y57" i="2"/>
  <c r="X57" i="2"/>
  <c r="Y58" i="2"/>
  <c r="X58" i="2"/>
  <c r="Y59" i="2"/>
  <c r="X59" i="2"/>
  <c r="X85" i="31"/>
  <c r="Y85" i="31"/>
  <c r="V346" i="30"/>
  <c r="X81" i="31"/>
  <c r="Y81" i="31"/>
  <c r="X79" i="31"/>
  <c r="Y79" i="31"/>
  <c r="X88" i="31"/>
  <c r="Y88" i="31"/>
  <c r="X86" i="31"/>
  <c r="Y86" i="31"/>
  <c r="X19" i="31"/>
  <c r="Y19" i="31"/>
  <c r="V343" i="30"/>
  <c r="Y118" i="2"/>
  <c r="X118" i="2"/>
  <c r="V330" i="30"/>
  <c r="X98" i="31"/>
  <c r="Y98" i="31"/>
  <c r="X4" i="31"/>
  <c r="Y4" i="31"/>
  <c r="Y5" i="2"/>
  <c r="X5" i="2"/>
  <c r="X35" i="31"/>
  <c r="Y35" i="31"/>
  <c r="V410" i="30"/>
  <c r="X12" i="2"/>
  <c r="X29" i="31"/>
  <c r="Y29" i="31"/>
  <c r="X55" i="31"/>
  <c r="Y55" i="31"/>
  <c r="X103" i="31"/>
  <c r="Y103" i="31"/>
  <c r="X58" i="31"/>
  <c r="Y58" i="31"/>
  <c r="X6" i="31"/>
  <c r="Y6" i="31"/>
  <c r="V339" i="30"/>
  <c r="X15" i="2"/>
  <c r="X16" i="2"/>
  <c r="V382" i="30"/>
  <c r="V390" i="30"/>
  <c r="V384" i="30"/>
  <c r="V341" i="30"/>
  <c r="V333" i="30"/>
  <c r="Y12" i="2"/>
  <c r="V386" i="30"/>
  <c r="H42" i="33"/>
  <c r="H41" i="33"/>
  <c r="H40" i="33"/>
  <c r="H39" i="33"/>
  <c r="H38" i="33"/>
  <c r="H37" i="33"/>
  <c r="H36" i="33"/>
  <c r="H35" i="33"/>
  <c r="H34" i="33"/>
  <c r="H33" i="33"/>
  <c r="H32" i="33"/>
  <c r="H31" i="33"/>
  <c r="H30" i="33"/>
  <c r="C46" i="33"/>
  <c r="C45" i="33"/>
  <c r="C44" i="33"/>
  <c r="C43" i="33"/>
  <c r="C42" i="33"/>
  <c r="C41" i="33"/>
  <c r="C40" i="33"/>
  <c r="C39" i="33"/>
  <c r="C38" i="33"/>
  <c r="C37" i="33"/>
  <c r="C36" i="33"/>
  <c r="C35" i="33"/>
  <c r="C34" i="33"/>
  <c r="C33" i="33"/>
  <c r="C32" i="33"/>
  <c r="C31" i="33"/>
  <c r="C30" i="33"/>
  <c r="R29" i="33" a="1"/>
  <c r="R29" i="33"/>
  <c r="R91" i="33" a="1"/>
  <c r="R91" i="33"/>
  <c r="V351" i="30"/>
  <c r="V355" i="30"/>
  <c r="Y71" i="31"/>
  <c r="X71" i="31"/>
  <c r="Y90" i="31"/>
  <c r="X90" i="31"/>
  <c r="V368" i="30"/>
  <c r="X92" i="31"/>
  <c r="Y92" i="31"/>
  <c r="X93" i="31"/>
  <c r="Y93" i="31"/>
  <c r="Y86" i="2"/>
  <c r="V377" i="30"/>
  <c r="Y59" i="31"/>
  <c r="X59" i="31"/>
  <c r="V340" i="30"/>
  <c r="V336" i="30"/>
  <c r="V337" i="30"/>
  <c r="Y116" i="31"/>
  <c r="Y115" i="31"/>
  <c r="Y114" i="31"/>
  <c r="Y113" i="31"/>
  <c r="Y112" i="31"/>
  <c r="Y111" i="31"/>
  <c r="Y109" i="31"/>
  <c r="Y108" i="31"/>
  <c r="Y107" i="31"/>
  <c r="Y106" i="31"/>
  <c r="Y105" i="31"/>
  <c r="Y104" i="31"/>
  <c r="X116" i="31"/>
  <c r="X115" i="31"/>
  <c r="X114" i="31"/>
  <c r="X113" i="31"/>
  <c r="X112" i="31"/>
  <c r="X111" i="31"/>
  <c r="X109" i="31"/>
  <c r="X108" i="31"/>
  <c r="X107" i="31"/>
  <c r="X106" i="31"/>
  <c r="X105" i="31"/>
  <c r="X104" i="31"/>
  <c r="Y147" i="2"/>
  <c r="Y146" i="2"/>
  <c r="Y145" i="2"/>
  <c r="Y144" i="2"/>
  <c r="Y143" i="2"/>
  <c r="Y142" i="2"/>
  <c r="Y141" i="2"/>
  <c r="Y140" i="2"/>
  <c r="Y139" i="2"/>
  <c r="Y138" i="2"/>
  <c r="X147" i="2"/>
  <c r="X146" i="2"/>
  <c r="X145" i="2"/>
  <c r="X144" i="2"/>
  <c r="X143" i="2"/>
  <c r="X142" i="2"/>
  <c r="X141" i="2"/>
  <c r="X140" i="2"/>
  <c r="X139" i="2"/>
  <c r="X138" i="2"/>
  <c r="Y137" i="2"/>
  <c r="X137" i="2"/>
  <c r="Y136" i="2"/>
  <c r="Y135" i="2"/>
  <c r="Y134" i="2"/>
  <c r="Y133" i="2"/>
  <c r="Y132" i="2"/>
  <c r="Y131" i="2"/>
  <c r="Y130" i="2"/>
  <c r="Y129" i="2"/>
  <c r="Y128" i="2"/>
  <c r="Y127" i="2"/>
  <c r="X136" i="2"/>
  <c r="X135" i="2"/>
  <c r="X134" i="2"/>
  <c r="X133" i="2"/>
  <c r="X132" i="2"/>
  <c r="X131" i="2"/>
  <c r="X130" i="2"/>
  <c r="X129" i="2"/>
  <c r="X128" i="2"/>
  <c r="X127" i="2"/>
  <c r="Y126" i="2"/>
  <c r="Y125" i="2"/>
  <c r="Y124" i="2"/>
  <c r="Y123" i="2"/>
  <c r="Y122" i="2"/>
  <c r="X126" i="2"/>
  <c r="X125" i="2"/>
  <c r="X124" i="2"/>
  <c r="X123" i="2"/>
  <c r="X122" i="2"/>
  <c r="Y121" i="2"/>
  <c r="Y120" i="2"/>
  <c r="Y119" i="2"/>
  <c r="X121" i="2"/>
  <c r="X120" i="2"/>
  <c r="X119" i="2"/>
  <c r="Y117" i="2"/>
  <c r="Y116" i="2"/>
  <c r="Y115" i="2"/>
  <c r="X117" i="2"/>
  <c r="X116" i="2"/>
  <c r="X115" i="2"/>
  <c r="Y114" i="2"/>
  <c r="Y113" i="2"/>
  <c r="X114" i="2"/>
  <c r="X113" i="2"/>
  <c r="Y112" i="2"/>
  <c r="Y111" i="2"/>
  <c r="X112" i="2"/>
  <c r="X111" i="2"/>
  <c r="Y110" i="2"/>
  <c r="Y109" i="2"/>
  <c r="Y108" i="2"/>
  <c r="Y107" i="2"/>
  <c r="Y106" i="2"/>
  <c r="Y105" i="2"/>
  <c r="Y104" i="2"/>
  <c r="Y103" i="2"/>
  <c r="X110" i="2"/>
  <c r="X109" i="2"/>
  <c r="X108" i="2"/>
  <c r="X107" i="2"/>
  <c r="X106" i="2"/>
  <c r="X105" i="2"/>
  <c r="X104" i="2"/>
  <c r="X103" i="2"/>
  <c r="Y102" i="2"/>
  <c r="Y101" i="2"/>
  <c r="Y100" i="2"/>
  <c r="X102" i="2"/>
  <c r="X101" i="2"/>
  <c r="X100" i="2"/>
  <c r="Y99" i="2"/>
  <c r="Y98" i="2"/>
  <c r="X99" i="2"/>
  <c r="X98" i="2"/>
  <c r="V363" i="30"/>
  <c r="V362" i="30"/>
  <c r="Y83" i="31"/>
  <c r="X83" i="31"/>
  <c r="V378" i="30"/>
  <c r="V388" i="30"/>
  <c r="X43" i="2"/>
  <c r="X11" i="2"/>
  <c r="X10" i="2"/>
  <c r="X40" i="2"/>
  <c r="X21" i="2"/>
  <c r="X24" i="2"/>
  <c r="Y24" i="2"/>
  <c r="Y69" i="31"/>
  <c r="X69" i="31"/>
  <c r="Y68" i="31"/>
  <c r="X68" i="31"/>
  <c r="Y99" i="31"/>
  <c r="X99" i="31"/>
  <c r="Y73" i="31"/>
  <c r="X73" i="31"/>
  <c r="Y53" i="31"/>
  <c r="X53" i="31"/>
  <c r="Y50" i="31"/>
  <c r="X50" i="31"/>
  <c r="Y48" i="31"/>
  <c r="X48" i="31"/>
  <c r="Y45" i="31"/>
  <c r="X45" i="31"/>
  <c r="Y37" i="31"/>
  <c r="X37" i="31"/>
  <c r="V361" i="30"/>
  <c r="V347" i="30"/>
  <c r="V348" i="30"/>
  <c r="V345" i="30"/>
  <c r="V344" i="30"/>
  <c r="V338" i="30"/>
  <c r="Y5" i="31"/>
  <c r="X5" i="31"/>
  <c r="X199" i="2"/>
  <c r="X200" i="2"/>
  <c r="X201" i="2"/>
  <c r="X202" i="2"/>
  <c r="X203" i="2"/>
  <c r="X204" i="2"/>
  <c r="X193" i="2"/>
  <c r="X194" i="2"/>
  <c r="X195" i="2"/>
  <c r="X196" i="2"/>
  <c r="X197" i="2"/>
  <c r="X198" i="2"/>
  <c r="X186" i="2"/>
  <c r="X187" i="2"/>
  <c r="X188" i="2"/>
  <c r="X189" i="2"/>
  <c r="X190" i="2"/>
  <c r="X191" i="2"/>
  <c r="X192" i="2"/>
  <c r="X179" i="2"/>
  <c r="X180" i="2"/>
  <c r="X181" i="2"/>
  <c r="X182" i="2"/>
  <c r="X183" i="2"/>
  <c r="X184" i="2"/>
  <c r="X185" i="2"/>
  <c r="X173" i="2"/>
  <c r="X174" i="2"/>
  <c r="X175" i="2"/>
  <c r="X176" i="2"/>
  <c r="X177" i="2"/>
  <c r="X178" i="2"/>
  <c r="X167" i="2"/>
  <c r="X168" i="2"/>
  <c r="X169" i="2"/>
  <c r="X170" i="2"/>
  <c r="X171" i="2"/>
  <c r="X172" i="2"/>
  <c r="X162" i="2"/>
  <c r="X163" i="2"/>
  <c r="X164" i="2"/>
  <c r="X165" i="2"/>
  <c r="X166" i="2"/>
  <c r="X157" i="2"/>
  <c r="X158" i="2"/>
  <c r="X159" i="2"/>
  <c r="X160" i="2"/>
  <c r="X161" i="2"/>
  <c r="X155" i="2"/>
  <c r="X154" i="2"/>
  <c r="X153" i="2"/>
  <c r="X152" i="2"/>
  <c r="X151" i="2"/>
  <c r="X156"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43" i="2"/>
  <c r="Y42" i="2"/>
  <c r="Y41" i="2"/>
  <c r="Y40" i="2"/>
  <c r="Y39" i="2"/>
  <c r="Y38" i="2"/>
  <c r="Y37" i="2"/>
  <c r="Y36" i="2"/>
  <c r="Y35" i="2"/>
  <c r="Y34" i="2"/>
  <c r="Y33" i="2"/>
  <c r="Y32" i="2"/>
  <c r="Y31" i="2"/>
  <c r="Y30" i="2"/>
  <c r="Y29" i="2"/>
  <c r="Y28" i="2"/>
  <c r="Y27" i="2"/>
  <c r="Y25" i="2"/>
  <c r="Y21" i="2"/>
  <c r="Y20" i="2"/>
  <c r="Y19" i="2"/>
  <c r="Y18" i="2"/>
  <c r="Y17" i="2"/>
  <c r="Y16" i="2"/>
  <c r="Y15" i="2"/>
  <c r="Y14" i="2"/>
  <c r="Y13" i="2"/>
  <c r="Y11" i="2"/>
  <c r="Y96" i="31"/>
  <c r="X96" i="31"/>
  <c r="X11" i="31"/>
  <c r="Y11" i="31"/>
  <c r="X3" i="31"/>
  <c r="Y3" i="31"/>
  <c r="X76" i="31"/>
  <c r="Y76" i="31"/>
  <c r="X27" i="31"/>
  <c r="Y27" i="31"/>
  <c r="X12" i="31"/>
  <c r="Y12" i="31"/>
  <c r="T91" i="33" l="1" a="1"/>
  <c r="T91" i="33" s="1"/>
  <c r="T29" i="33" a="1"/>
  <c r="T29" i="33" s="1"/>
  <c r="X22" i="31"/>
  <c r="Y22" i="31"/>
  <c r="X20" i="31"/>
  <c r="Y20" i="31"/>
  <c r="Y83" i="2" l="1"/>
  <c r="X83" i="2"/>
  <c r="X26" i="31" l="1"/>
  <c r="Y26" i="31"/>
  <c r="X72" i="31"/>
  <c r="Y72" i="31"/>
  <c r="X25" i="31"/>
  <c r="Y25" i="31"/>
  <c r="X77" i="31"/>
  <c r="Y77" i="31"/>
  <c r="X43" i="31"/>
  <c r="Y43" i="31"/>
  <c r="X67" i="2"/>
  <c r="Y67" i="2"/>
  <c r="Y9" i="31"/>
  <c r="X9" i="31"/>
  <c r="V365" i="30"/>
  <c r="X8" i="31"/>
  <c r="Y8" i="31"/>
  <c r="X74" i="31"/>
  <c r="Y74" i="31"/>
  <c r="X62" i="31"/>
  <c r="Y62" i="31"/>
  <c r="X80" i="31"/>
  <c r="Y80" i="31"/>
  <c r="X24" i="31"/>
  <c r="Y24" i="31"/>
  <c r="V367" i="30"/>
  <c r="X94" i="31"/>
  <c r="Y94" i="31"/>
  <c r="V366" i="30"/>
  <c r="V387" i="30"/>
  <c r="V349" i="30"/>
  <c r="X23" i="31"/>
  <c r="Y23" i="31"/>
  <c r="Y28" i="31"/>
  <c r="X28" i="31"/>
  <c r="V364" i="30"/>
  <c r="Y75" i="2"/>
  <c r="X75" i="2"/>
  <c r="Y73" i="2"/>
  <c r="X73" i="2"/>
  <c r="Y69" i="2"/>
  <c r="X69" i="2"/>
  <c r="Y70" i="2"/>
  <c r="X70" i="2"/>
  <c r="Y71" i="2"/>
  <c r="X71" i="2"/>
  <c r="Y16" i="31"/>
  <c r="X16" i="31"/>
  <c r="X100" i="31"/>
  <c r="X63" i="31"/>
  <c r="Y63" i="31"/>
  <c r="X57" i="31"/>
  <c r="Y57" i="31"/>
  <c r="X21" i="31"/>
  <c r="Y21" i="31"/>
  <c r="X18" i="31"/>
  <c r="Y18" i="31"/>
  <c r="X79" i="2"/>
  <c r="Y79" i="2"/>
  <c r="X81" i="2"/>
  <c r="Y81" i="2"/>
  <c r="X76" i="2"/>
  <c r="Y76" i="2"/>
  <c r="X72" i="2"/>
  <c r="Y72" i="2"/>
  <c r="X80" i="2"/>
  <c r="Y80" i="2"/>
  <c r="V391" i="30"/>
  <c r="X60" i="31"/>
  <c r="Y60" i="31"/>
  <c r="X75" i="31"/>
  <c r="Y75" i="31"/>
  <c r="X46" i="31"/>
  <c r="Y46" i="31"/>
  <c r="X47" i="31"/>
  <c r="Y47" i="31"/>
  <c r="Y67" i="31"/>
  <c r="X67" i="31"/>
  <c r="Y10" i="2"/>
  <c r="Y51" i="31"/>
  <c r="X51" i="31"/>
  <c r="Y62" i="2"/>
  <c r="X62" i="2"/>
  <c r="X61" i="31"/>
  <c r="Y61" i="31"/>
  <c r="X15" i="31"/>
  <c r="Y15" i="31"/>
  <c r="X13" i="31"/>
  <c r="Y13" i="31"/>
  <c r="Y17" i="31"/>
  <c r="X17" i="31"/>
  <c r="V409" i="30"/>
  <c r="V407" i="30"/>
  <c r="V392" i="30"/>
  <c r="G42" i="33"/>
  <c r="G41" i="33"/>
  <c r="G40" i="33"/>
  <c r="G39" i="33"/>
  <c r="G38" i="33"/>
  <c r="G37" i="33"/>
  <c r="G36" i="33"/>
  <c r="G35" i="33"/>
  <c r="G34" i="33"/>
  <c r="G33" i="33"/>
  <c r="G32" i="33"/>
  <c r="G31" i="33"/>
  <c r="G30" i="33"/>
  <c r="B30" i="33"/>
  <c r="B46" i="33"/>
  <c r="B45" i="33"/>
  <c r="B44" i="33"/>
  <c r="B43" i="33"/>
  <c r="B42" i="33"/>
  <c r="B41" i="33"/>
  <c r="B40" i="33"/>
  <c r="B39" i="33"/>
  <c r="B38" i="33"/>
  <c r="B37" i="33"/>
  <c r="C25" i="33" a="1"/>
  <c r="C25" i="33" s="1"/>
  <c r="D25" i="33" s="1" a="1"/>
  <c r="D25" i="33" s="1"/>
  <c r="B25" i="33" a="1"/>
  <c r="B25" i="33" s="1"/>
  <c r="X52" i="31"/>
  <c r="Y52" i="31"/>
  <c r="X56" i="31"/>
  <c r="Y56" i="31"/>
  <c r="V393" i="30"/>
  <c r="V194" i="30"/>
  <c r="V353" i="30"/>
  <c r="X89" i="2"/>
  <c r="Y89" i="2"/>
  <c r="X90" i="2"/>
  <c r="Y90" i="2"/>
  <c r="B136" i="33"/>
  <c r="C136" i="33"/>
  <c r="D136" i="33"/>
  <c r="E136" i="33"/>
  <c r="F136" i="33"/>
  <c r="G136" i="33"/>
  <c r="H136" i="33"/>
  <c r="H248" i="33" s="1"/>
  <c r="X54" i="31"/>
  <c r="Y54" i="31"/>
  <c r="X39" i="31"/>
  <c r="Y39" i="31"/>
  <c r="Y74" i="2"/>
  <c r="X74" i="2"/>
  <c r="Y77" i="2"/>
  <c r="X77" i="2"/>
  <c r="V335" i="30"/>
  <c r="Y95" i="31"/>
  <c r="X95" i="31"/>
  <c r="Y7" i="31"/>
  <c r="X7" i="31"/>
  <c r="X82" i="2"/>
  <c r="Y82" i="2"/>
  <c r="Y38" i="31"/>
  <c r="X38" i="31"/>
  <c r="Y66" i="31"/>
  <c r="X66" i="31"/>
  <c r="X86" i="2"/>
  <c r="Y31" i="31"/>
  <c r="X31" i="31"/>
  <c r="Y2" i="31"/>
  <c r="X2" i="31"/>
  <c r="X6" i="2"/>
  <c r="Y6" i="2"/>
  <c r="X2" i="2"/>
  <c r="Y2" i="2"/>
  <c r="X3" i="2"/>
  <c r="Y3" i="2"/>
  <c r="X4" i="2"/>
  <c r="Y4" i="2"/>
  <c r="X84" i="2"/>
  <c r="Y84" i="2"/>
  <c r="V192" i="30"/>
  <c r="V276" i="30"/>
  <c r="X209" i="2"/>
  <c r="X208" i="2"/>
  <c r="H10" i="33" a="1"/>
  <c r="H10" i="33" s="1"/>
  <c r="H20" i="33" a="1"/>
  <c r="H20" i="33" s="1"/>
  <c r="H19" i="33" a="1"/>
  <c r="H19" i="33" s="1"/>
  <c r="H18" i="33" a="1"/>
  <c r="H18" i="33" s="1"/>
  <c r="H17" i="33" a="1"/>
  <c r="H17" i="33" s="1"/>
  <c r="C24" i="33" a="1"/>
  <c r="C24" i="33" s="1"/>
  <c r="D24" i="33" s="1" a="1"/>
  <c r="D24" i="33" s="1"/>
  <c r="C23" i="33" a="1"/>
  <c r="C23" i="33" s="1"/>
  <c r="D23" i="33" s="1" a="1"/>
  <c r="D23" i="33" s="1"/>
  <c r="C22" i="33" a="1"/>
  <c r="C22" i="33" s="1"/>
  <c r="D22" i="33" s="1" a="1"/>
  <c r="D22" i="33" s="1"/>
  <c r="C21" i="33" a="1"/>
  <c r="C21" i="33" s="1"/>
  <c r="D21" i="33" s="1" a="1"/>
  <c r="D21" i="33" s="1"/>
  <c r="C20" i="33" a="1"/>
  <c r="C20" i="33" s="1"/>
  <c r="D20" i="33" s="1" a="1"/>
  <c r="D20" i="33" s="1"/>
  <c r="C19" i="33" a="1"/>
  <c r="C19" i="33" s="1"/>
  <c r="D19" i="33" s="1" a="1"/>
  <c r="D19" i="33" s="1"/>
  <c r="C18" i="33" a="1"/>
  <c r="C18" i="33" s="1"/>
  <c r="D18" i="33" s="1" a="1"/>
  <c r="D18" i="33" s="1"/>
  <c r="C17" i="33" a="1"/>
  <c r="C17" i="33" s="1"/>
  <c r="D10" i="33" a="1"/>
  <c r="D10" i="33" s="1"/>
  <c r="V389" i="30"/>
  <c r="L13" i="33"/>
  <c r="X10" i="31"/>
  <c r="Y10" i="31"/>
  <c r="V107" i="30"/>
  <c r="V173" i="30"/>
  <c r="V96" i="30"/>
  <c r="V70" i="30"/>
  <c r="V127" i="30"/>
  <c r="V262" i="30"/>
  <c r="V106" i="30"/>
  <c r="V175" i="30"/>
  <c r="V109" i="30"/>
  <c r="V110" i="30"/>
  <c r="V108" i="30"/>
  <c r="V408" i="30"/>
  <c r="V380" i="30"/>
  <c r="V402" i="30"/>
  <c r="V332" i="30"/>
  <c r="V359" i="30"/>
  <c r="X63" i="2"/>
  <c r="Y63" i="2"/>
  <c r="V97" i="30"/>
  <c r="B36" i="33"/>
  <c r="B35" i="33"/>
  <c r="B34" i="33"/>
  <c r="B33" i="33"/>
  <c r="B32" i="33"/>
  <c r="B31" i="33"/>
  <c r="I20" i="33" a="1"/>
  <c r="I20" i="33" s="1"/>
  <c r="G20" i="33" a="1"/>
  <c r="G20" i="33" s="1"/>
  <c r="L19" i="33" a="1"/>
  <c r="L19" i="33" s="1"/>
  <c r="L18" i="33" a="1"/>
  <c r="L18" i="33" s="1"/>
  <c r="L17" i="33" a="1"/>
  <c r="L17" i="33" s="1"/>
  <c r="I19" i="33" a="1"/>
  <c r="I19" i="33" s="1"/>
  <c r="G19" i="33" a="1"/>
  <c r="G19" i="33" s="1"/>
  <c r="I18" i="33" a="1"/>
  <c r="I18" i="33" s="1"/>
  <c r="G18" i="33" a="1"/>
  <c r="G18" i="33" s="1"/>
  <c r="I17" i="33" a="1"/>
  <c r="I17" i="33" s="1"/>
  <c r="G17" i="33" a="1"/>
  <c r="G17" i="33" s="1"/>
  <c r="B24" i="33" a="1"/>
  <c r="B24" i="33" s="1"/>
  <c r="B23" i="33" a="1"/>
  <c r="B23" i="33" s="1"/>
  <c r="B22" i="33" a="1"/>
  <c r="B22" i="33" s="1"/>
  <c r="B21" i="33" a="1"/>
  <c r="B21" i="33" s="1"/>
  <c r="B20" i="33" a="1"/>
  <c r="B20" i="33" s="1"/>
  <c r="B19" i="33" a="1"/>
  <c r="B19" i="33" s="1"/>
  <c r="B18" i="33" a="1"/>
  <c r="B18" i="33" s="1"/>
  <c r="B17" i="33" a="1"/>
  <c r="B17" i="33" s="1"/>
  <c r="H13" i="33" a="1"/>
  <c r="H13" i="33" s="1"/>
  <c r="D13" i="33" a="1"/>
  <c r="D13" i="33" s="1"/>
  <c r="A10" i="33" a="1"/>
  <c r="A10" i="33" s="1"/>
  <c r="A2" i="33"/>
  <c r="V118" i="30"/>
  <c r="V401" i="30"/>
  <c r="V399" i="30"/>
  <c r="V123" i="30"/>
  <c r="V130" i="30"/>
  <c r="V154" i="30"/>
  <c r="V131" i="30"/>
  <c r="V185" i="30"/>
  <c r="V128" i="30"/>
  <c r="V153" i="30"/>
  <c r="A1" i="32" a="1"/>
  <c r="A1" i="32" s="1"/>
  <c r="V358" i="30"/>
  <c r="V135" i="30"/>
  <c r="V151" i="30"/>
  <c r="V101" i="30"/>
  <c r="V52" i="30"/>
  <c r="V174" i="30"/>
  <c r="V149" i="30"/>
  <c r="V148" i="30"/>
  <c r="V146" i="30"/>
  <c r="V145" i="30"/>
  <c r="V144" i="30"/>
  <c r="V143" i="30"/>
  <c r="V56" i="30"/>
  <c r="V370" i="30"/>
  <c r="V163" i="30"/>
  <c r="V132" i="30"/>
  <c r="X88" i="2"/>
  <c r="Y88" i="2"/>
  <c r="V133" i="30"/>
  <c r="V376" i="30"/>
  <c r="Y92" i="2"/>
  <c r="X92" i="2"/>
  <c r="Y91" i="2"/>
  <c r="X91" i="2"/>
  <c r="V413" i="30"/>
  <c r="V394" i="30"/>
  <c r="V398" i="30"/>
  <c r="V354" i="30"/>
  <c r="V331" i="30"/>
  <c r="V329" i="30"/>
  <c r="V400" i="30"/>
  <c r="V372" i="30"/>
  <c r="Y32" i="31"/>
  <c r="X32" i="31"/>
  <c r="Y47" i="2"/>
  <c r="V414" i="30"/>
  <c r="Y101" i="31"/>
  <c r="X101" i="31"/>
  <c r="Y208" i="2"/>
  <c r="Y209" i="2"/>
  <c r="V159" i="30"/>
  <c r="V381" i="30"/>
  <c r="Y33" i="31"/>
  <c r="X33" i="31"/>
  <c r="Y48" i="2"/>
  <c r="X48" i="2"/>
  <c r="X60" i="2"/>
  <c r="Y60" i="2"/>
  <c r="X64" i="2"/>
  <c r="X66" i="2"/>
  <c r="X68" i="2"/>
  <c r="X47" i="2"/>
  <c r="Y68" i="2"/>
  <c r="Y66" i="2"/>
  <c r="Y64" i="2"/>
  <c r="Y100" i="31"/>
  <c r="Y430" i="30"/>
  <c r="X430" i="30"/>
  <c r="Y429" i="30"/>
  <c r="X429" i="30"/>
  <c r="V425" i="30"/>
  <c r="V424" i="30"/>
  <c r="V423" i="30"/>
  <c r="V422" i="30"/>
  <c r="V421" i="30"/>
  <c r="V420" i="30"/>
  <c r="V419" i="30"/>
  <c r="V352" i="30"/>
  <c r="V383" i="30"/>
  <c r="V395" i="30"/>
  <c r="V396" i="30"/>
  <c r="V397" i="30"/>
  <c r="V404" i="30"/>
  <c r="V405" i="30"/>
  <c r="V216" i="30"/>
  <c r="V64" i="30"/>
  <c r="V67" i="30"/>
  <c r="V69" i="30"/>
  <c r="V75" i="30"/>
  <c r="V76" i="30"/>
  <c r="V77" i="30"/>
  <c r="V83" i="30"/>
  <c r="V84" i="30"/>
  <c r="V85" i="30"/>
  <c r="V86" i="30"/>
  <c r="V87" i="30"/>
  <c r="V88" i="30"/>
  <c r="V89" i="30"/>
  <c r="V90" i="30"/>
  <c r="V91" i="30"/>
  <c r="V92" i="30"/>
  <c r="V93" i="30"/>
  <c r="V94" i="30"/>
  <c r="V119" i="30"/>
  <c r="V120" i="30"/>
  <c r="V121" i="30"/>
  <c r="V122" i="30"/>
  <c r="V155" i="30"/>
  <c r="V165" i="30"/>
  <c r="V186" i="30"/>
  <c r="V191" i="30"/>
  <c r="V188" i="30"/>
  <c r="V215" i="30"/>
  <c r="V218" i="30"/>
  <c r="V219" i="30"/>
  <c r="V221" i="30"/>
  <c r="V223" i="30"/>
  <c r="V225" i="30"/>
  <c r="V228" i="30"/>
  <c r="V230" i="30"/>
  <c r="V234" i="30"/>
  <c r="V236" i="30"/>
  <c r="V237" i="30"/>
  <c r="V238" i="30"/>
  <c r="V239" i="30"/>
  <c r="V240" i="30"/>
  <c r="V241" i="30"/>
  <c r="V242" i="30"/>
  <c r="V243" i="30"/>
  <c r="V244" i="30"/>
  <c r="V245" i="30"/>
  <c r="V246" i="30"/>
  <c r="V249" i="30"/>
  <c r="V250" i="30"/>
  <c r="V251" i="30"/>
  <c r="V253" i="30"/>
  <c r="V255" i="30"/>
  <c r="V257" i="30"/>
  <c r="V258" i="30"/>
  <c r="V259" i="30"/>
  <c r="V260" i="30"/>
  <c r="V261" i="30"/>
  <c r="V265" i="30"/>
  <c r="V266" i="30"/>
  <c r="V267" i="30"/>
  <c r="V269" i="30"/>
  <c r="V270" i="30"/>
  <c r="V271" i="30"/>
  <c r="V248" i="30"/>
  <c r="V252" i="30"/>
  <c r="V20" i="30"/>
  <c r="V63" i="30"/>
  <c r="Y35" i="19"/>
  <c r="Y36" i="19"/>
  <c r="G1202" i="15"/>
  <c r="G1201" i="15"/>
  <c r="G1200" i="15"/>
  <c r="G1199" i="15"/>
  <c r="G1198" i="15"/>
  <c r="G1197" i="15"/>
  <c r="G1196" i="15"/>
  <c r="G1195" i="15"/>
  <c r="G1194" i="15"/>
  <c r="G1193" i="15"/>
  <c r="G1192" i="15"/>
  <c r="G1191" i="15"/>
  <c r="G1190" i="15"/>
  <c r="G1189" i="15"/>
  <c r="G1188" i="15"/>
  <c r="G1187" i="15"/>
  <c r="G1186" i="15"/>
  <c r="G1185" i="15"/>
  <c r="G1184" i="15"/>
  <c r="G1183" i="15"/>
  <c r="G1182" i="15"/>
  <c r="G1181" i="15"/>
  <c r="G1180" i="15"/>
  <c r="G1179" i="15"/>
  <c r="G1178" i="15"/>
  <c r="G1177" i="15"/>
  <c r="G1176" i="15"/>
  <c r="G1175" i="15"/>
  <c r="G1174" i="15"/>
  <c r="G1173" i="15"/>
  <c r="G1172" i="15"/>
  <c r="G1171" i="15"/>
  <c r="G1170" i="15"/>
  <c r="G1169" i="15"/>
  <c r="G1168" i="15"/>
  <c r="G1167" i="15"/>
  <c r="G1166" i="15"/>
  <c r="G1165" i="15"/>
  <c r="G1164" i="15"/>
  <c r="G1163" i="15"/>
  <c r="G1162" i="15"/>
  <c r="G1161" i="15"/>
  <c r="G1160" i="15"/>
  <c r="G1159" i="15"/>
  <c r="G1158" i="15"/>
  <c r="G1157" i="15"/>
  <c r="G1156" i="15"/>
  <c r="G1155" i="15"/>
  <c r="G1154" i="15"/>
  <c r="G1153" i="15"/>
  <c r="G1152" i="15"/>
  <c r="G1151" i="15"/>
  <c r="G1149" i="15"/>
  <c r="G1150" i="15"/>
  <c r="G1148" i="15"/>
  <c r="G1147" i="15"/>
  <c r="G1146" i="15"/>
  <c r="G1145" i="15"/>
  <c r="G1144" i="15"/>
  <c r="G1143" i="15"/>
  <c r="G1142" i="15"/>
  <c r="G1141" i="15"/>
  <c r="G1140" i="15"/>
  <c r="G1139" i="15"/>
  <c r="G1138" i="15"/>
  <c r="G1137" i="15"/>
  <c r="G1136" i="15"/>
  <c r="G1135" i="15"/>
  <c r="G1134" i="15"/>
  <c r="G1133" i="15"/>
  <c r="G1132" i="15"/>
  <c r="G1131" i="15"/>
  <c r="G1130" i="15"/>
  <c r="G1129" i="15"/>
  <c r="G1128" i="15"/>
  <c r="G1127" i="15"/>
  <c r="G1126" i="15"/>
  <c r="G1125" i="15"/>
  <c r="G1124" i="15"/>
  <c r="G1123" i="15"/>
  <c r="G1122" i="15"/>
  <c r="G1121" i="15"/>
  <c r="G1120" i="15"/>
  <c r="G1102" i="15"/>
  <c r="G1103" i="15"/>
  <c r="G1104" i="15"/>
  <c r="G1105" i="15"/>
  <c r="G1106" i="15"/>
  <c r="G1107" i="15"/>
  <c r="G1108" i="15"/>
  <c r="G1109" i="15"/>
  <c r="G1110" i="15"/>
  <c r="G1111" i="15"/>
  <c r="G1112" i="15"/>
  <c r="G1113" i="15"/>
  <c r="G1114" i="15"/>
  <c r="G1115" i="15"/>
  <c r="G1116" i="15"/>
  <c r="G1117" i="15"/>
  <c r="G1118" i="15"/>
  <c r="G1119" i="15"/>
  <c r="G1101" i="15"/>
  <c r="G1100" i="15"/>
  <c r="G1099" i="15"/>
  <c r="G1098" i="15"/>
  <c r="G1097" i="15"/>
  <c r="G1096" i="15"/>
  <c r="G1095" i="15"/>
  <c r="G1094" i="15"/>
  <c r="G1093" i="15"/>
  <c r="G1092" i="15"/>
  <c r="G1091" i="15"/>
  <c r="G1081" i="15"/>
  <c r="G1083" i="15"/>
  <c r="G1084" i="15"/>
  <c r="G1085" i="15"/>
  <c r="G1086" i="15"/>
  <c r="G1088" i="15"/>
  <c r="G1089" i="15"/>
  <c r="G1090" i="15"/>
  <c r="G1080" i="15"/>
  <c r="G1079" i="15"/>
  <c r="G1078" i="15"/>
  <c r="G1077" i="15"/>
  <c r="G1076" i="15"/>
  <c r="G1075" i="15"/>
  <c r="G1074" i="15"/>
  <c r="G1073" i="15"/>
  <c r="G1071" i="15"/>
  <c r="G1070" i="15"/>
  <c r="G1060" i="15"/>
  <c r="G1061" i="15"/>
  <c r="G1062" i="15"/>
  <c r="G1063" i="15"/>
  <c r="G1064" i="15"/>
  <c r="G1065" i="15"/>
  <c r="G1066" i="15"/>
  <c r="G1067" i="15"/>
  <c r="G1068" i="15"/>
  <c r="G1069" i="15"/>
  <c r="G1053" i="15"/>
  <c r="G1054" i="15"/>
  <c r="G1055" i="15"/>
  <c r="G1056" i="15"/>
  <c r="G1057" i="15"/>
  <c r="G1058" i="15"/>
  <c r="G1059" i="15"/>
  <c r="G1052" i="15"/>
  <c r="G1051" i="15"/>
  <c r="G1050" i="15"/>
  <c r="G1049" i="15"/>
  <c r="G1048" i="15"/>
  <c r="G1047" i="15"/>
  <c r="G1046" i="15"/>
  <c r="G1045" i="15"/>
  <c r="G1044" i="15"/>
  <c r="G1042" i="15"/>
  <c r="G1041" i="15"/>
  <c r="G1040" i="15"/>
  <c r="G1039" i="15"/>
  <c r="G1038" i="15"/>
  <c r="G1037" i="15"/>
  <c r="G1036" i="15"/>
  <c r="G1035" i="15"/>
  <c r="G1034" i="15"/>
  <c r="G1033" i="15"/>
  <c r="G1032" i="15"/>
  <c r="Y42" i="19"/>
  <c r="G1031" i="15"/>
  <c r="G1030" i="15"/>
  <c r="G1029" i="15"/>
  <c r="G1028" i="15"/>
  <c r="G1027" i="15"/>
  <c r="G1026" i="15"/>
  <c r="G1025" i="15"/>
  <c r="G1024" i="15"/>
  <c r="G1023" i="15"/>
  <c r="G1022" i="15"/>
  <c r="G1021" i="15"/>
  <c r="G1020" i="15"/>
  <c r="G1019" i="15"/>
  <c r="G1018" i="15"/>
  <c r="G1017" i="15"/>
  <c r="G1016" i="15"/>
  <c r="G1015" i="15"/>
  <c r="G1014" i="15"/>
  <c r="G1013" i="15"/>
  <c r="G1012" i="15"/>
  <c r="G1011" i="15"/>
  <c r="G1010" i="15"/>
  <c r="G1009" i="15"/>
  <c r="G1008" i="15"/>
  <c r="G1007" i="15"/>
  <c r="G1006" i="15"/>
  <c r="G1005" i="15"/>
  <c r="G1004" i="15"/>
  <c r="G1003" i="15"/>
  <c r="G1002" i="15"/>
  <c r="G1001" i="15"/>
  <c r="G1000" i="15"/>
  <c r="G999" i="15"/>
  <c r="G998" i="15"/>
  <c r="G997" i="15"/>
  <c r="G996" i="15"/>
  <c r="G995" i="15"/>
  <c r="G994" i="15"/>
  <c r="G993" i="15"/>
  <c r="G992" i="15"/>
  <c r="G991" i="15"/>
  <c r="G990" i="15"/>
  <c r="G989" i="15"/>
  <c r="G988" i="15"/>
  <c r="G950" i="15"/>
  <c r="G951" i="15"/>
  <c r="G952" i="15"/>
  <c r="G953" i="15"/>
  <c r="G954" i="15"/>
  <c r="G955" i="15"/>
  <c r="G956" i="15"/>
  <c r="G957" i="15"/>
  <c r="G958" i="15"/>
  <c r="G959" i="15"/>
  <c r="G960" i="15"/>
  <c r="G961" i="15"/>
  <c r="G962" i="15"/>
  <c r="G963" i="15"/>
  <c r="G964" i="15"/>
  <c r="G965" i="15"/>
  <c r="G966" i="15"/>
  <c r="G967" i="15"/>
  <c r="G968" i="15"/>
  <c r="G969" i="15"/>
  <c r="G970" i="15"/>
  <c r="G971" i="15"/>
  <c r="G972" i="15"/>
  <c r="G973" i="15"/>
  <c r="G974" i="15"/>
  <c r="G975" i="15"/>
  <c r="G976" i="15"/>
  <c r="G977" i="15"/>
  <c r="G978" i="15"/>
  <c r="G979" i="15"/>
  <c r="G980" i="15"/>
  <c r="G981" i="15"/>
  <c r="G982" i="15"/>
  <c r="G983" i="15"/>
  <c r="G986" i="15"/>
  <c r="G987" i="15"/>
  <c r="G910" i="15"/>
  <c r="G949" i="15"/>
  <c r="G948" i="15"/>
  <c r="G947" i="15"/>
  <c r="G946" i="15"/>
  <c r="G945" i="15"/>
  <c r="G944" i="15"/>
  <c r="G943" i="15"/>
  <c r="G942" i="15"/>
  <c r="G941" i="15"/>
  <c r="G940" i="15"/>
  <c r="G939" i="15"/>
  <c r="G938" i="15"/>
  <c r="G937" i="15"/>
  <c r="G936" i="15"/>
  <c r="G935" i="15"/>
  <c r="G934" i="15"/>
  <c r="G933" i="15"/>
  <c r="G932" i="15"/>
  <c r="G931" i="15"/>
  <c r="G930" i="15"/>
  <c r="G929" i="15"/>
  <c r="G928" i="15"/>
  <c r="G927" i="15"/>
  <c r="G926" i="15"/>
  <c r="G925" i="15"/>
  <c r="Y8" i="18"/>
  <c r="X8" i="18"/>
  <c r="Z5" i="23"/>
  <c r="Z6" i="23"/>
  <c r="Z7" i="23"/>
  <c r="Z8" i="23"/>
  <c r="Z9" i="23"/>
  <c r="Z10" i="23"/>
  <c r="Z11" i="23"/>
  <c r="Z12" i="23"/>
  <c r="Z13" i="23"/>
  <c r="Z14" i="23"/>
  <c r="Z15" i="23"/>
  <c r="Z16" i="23"/>
  <c r="Z17" i="23"/>
  <c r="Z18" i="23"/>
  <c r="Z19" i="23"/>
  <c r="Z20" i="23"/>
  <c r="Z21" i="23"/>
  <c r="Z22" i="23"/>
  <c r="Z23" i="23"/>
  <c r="Z24" i="23"/>
  <c r="Z25" i="23"/>
  <c r="Z26" i="23"/>
  <c r="Z27" i="23"/>
  <c r="Z28" i="23"/>
  <c r="Z29" i="23"/>
  <c r="Z30" i="23"/>
  <c r="Z31" i="23"/>
  <c r="Z32" i="23"/>
  <c r="Z33" i="23"/>
  <c r="Z34" i="23"/>
  <c r="Z35" i="23"/>
  <c r="Z36" i="23"/>
  <c r="Z37" i="23"/>
  <c r="Z38" i="23"/>
  <c r="Z39" i="23"/>
  <c r="Z40" i="23"/>
  <c r="Z41" i="23"/>
  <c r="Z42" i="23"/>
  <c r="Z43" i="23"/>
  <c r="Z44" i="23"/>
  <c r="Z45" i="23"/>
  <c r="Z46" i="23"/>
  <c r="Z47" i="23"/>
  <c r="Z48" i="23"/>
  <c r="Z49" i="23"/>
  <c r="Z50" i="23"/>
  <c r="Z51" i="23"/>
  <c r="Z52" i="23"/>
  <c r="Z53" i="23"/>
  <c r="Z54" i="23"/>
  <c r="Z55" i="23"/>
  <c r="Z56" i="23"/>
  <c r="Z57" i="23"/>
  <c r="Z4" i="23"/>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569" i="15"/>
  <c r="G570" i="15"/>
  <c r="G571" i="15"/>
  <c r="G572" i="15"/>
  <c r="G573" i="15"/>
  <c r="G574" i="15"/>
  <c r="G575" i="15"/>
  <c r="G576" i="15"/>
  <c r="G577" i="15"/>
  <c r="G578" i="15"/>
  <c r="G579" i="15"/>
  <c r="G580" i="15"/>
  <c r="G581" i="15"/>
  <c r="G582" i="15"/>
  <c r="G583" i="15"/>
  <c r="G584" i="15"/>
  <c r="G585" i="15"/>
  <c r="G586" i="15"/>
  <c r="G587" i="15"/>
  <c r="G588" i="15"/>
  <c r="G589" i="15"/>
  <c r="G590" i="15"/>
  <c r="G591" i="15"/>
  <c r="G592" i="15"/>
  <c r="G593" i="15"/>
  <c r="G594" i="15"/>
  <c r="G595" i="15"/>
  <c r="G596" i="15"/>
  <c r="G597" i="15"/>
  <c r="G598" i="15"/>
  <c r="G599" i="15"/>
  <c r="G600" i="15"/>
  <c r="G601" i="15"/>
  <c r="G602" i="15"/>
  <c r="G603" i="15"/>
  <c r="G604" i="15"/>
  <c r="G605" i="15"/>
  <c r="G606" i="15"/>
  <c r="G607" i="15"/>
  <c r="G608" i="15"/>
  <c r="G609" i="15"/>
  <c r="G610" i="15"/>
  <c r="G611" i="15"/>
  <c r="G612" i="15"/>
  <c r="G613" i="15"/>
  <c r="G614" i="15"/>
  <c r="G615" i="15"/>
  <c r="G616" i="15"/>
  <c r="G617" i="15"/>
  <c r="G618" i="15"/>
  <c r="G619" i="15"/>
  <c r="G620" i="15"/>
  <c r="G621" i="15"/>
  <c r="G622" i="15"/>
  <c r="G623" i="15"/>
  <c r="G624" i="15"/>
  <c r="G625" i="15"/>
  <c r="G626" i="15"/>
  <c r="G627" i="15"/>
  <c r="G628" i="15"/>
  <c r="G629" i="15"/>
  <c r="G630" i="15"/>
  <c r="G631" i="15"/>
  <c r="G632" i="15"/>
  <c r="G633" i="15"/>
  <c r="G634" i="15"/>
  <c r="G635" i="15"/>
  <c r="G636" i="15"/>
  <c r="G637" i="15"/>
  <c r="G638" i="15"/>
  <c r="G639" i="15"/>
  <c r="G640" i="15"/>
  <c r="G641" i="15"/>
  <c r="G642" i="15"/>
  <c r="G643" i="15"/>
  <c r="G644" i="15"/>
  <c r="G645" i="15"/>
  <c r="G646" i="15"/>
  <c r="G647" i="15"/>
  <c r="G648" i="15"/>
  <c r="G649" i="15"/>
  <c r="G650" i="15"/>
  <c r="G651" i="15"/>
  <c r="G652" i="15"/>
  <c r="G653" i="15"/>
  <c r="G654" i="15"/>
  <c r="G655" i="15"/>
  <c r="G656" i="15"/>
  <c r="G657" i="15"/>
  <c r="G658" i="15"/>
  <c r="G659" i="15"/>
  <c r="G660" i="15"/>
  <c r="G661" i="15"/>
  <c r="G662" i="15"/>
  <c r="G663" i="15"/>
  <c r="G664" i="15"/>
  <c r="G665" i="15"/>
  <c r="G666" i="15"/>
  <c r="G667" i="15"/>
  <c r="G668" i="15"/>
  <c r="G669" i="15"/>
  <c r="G670" i="15"/>
  <c r="G671" i="15"/>
  <c r="G672" i="15"/>
  <c r="G673" i="15"/>
  <c r="G674" i="15"/>
  <c r="G675" i="15"/>
  <c r="G676" i="15"/>
  <c r="G677" i="15"/>
  <c r="G678" i="15"/>
  <c r="G679" i="15"/>
  <c r="G680" i="15"/>
  <c r="G681" i="15"/>
  <c r="G682" i="15"/>
  <c r="G683" i="15"/>
  <c r="G684" i="15"/>
  <c r="G685" i="15"/>
  <c r="G686" i="15"/>
  <c r="G687" i="15"/>
  <c r="G688" i="15"/>
  <c r="G689" i="15"/>
  <c r="G690" i="15"/>
  <c r="G691" i="15"/>
  <c r="G692" i="15"/>
  <c r="G693" i="15"/>
  <c r="G694" i="15"/>
  <c r="G695" i="15"/>
  <c r="G696" i="15"/>
  <c r="G697" i="15"/>
  <c r="G698" i="15"/>
  <c r="G699" i="15"/>
  <c r="G700" i="15"/>
  <c r="G701" i="15"/>
  <c r="G702" i="15"/>
  <c r="G703" i="15"/>
  <c r="G704" i="15"/>
  <c r="G705" i="15"/>
  <c r="G706" i="15"/>
  <c r="G707" i="15"/>
  <c r="G708" i="15"/>
  <c r="G709" i="15"/>
  <c r="G710" i="15"/>
  <c r="G711" i="15"/>
  <c r="G712" i="15"/>
  <c r="G713" i="15"/>
  <c r="G714" i="15"/>
  <c r="G715" i="15"/>
  <c r="G716" i="15"/>
  <c r="G717" i="15"/>
  <c r="G718" i="15"/>
  <c r="G719" i="15"/>
  <c r="G720" i="15"/>
  <c r="G721" i="15"/>
  <c r="G722" i="15"/>
  <c r="G723" i="15"/>
  <c r="G724" i="15"/>
  <c r="G725" i="15"/>
  <c r="G726" i="15"/>
  <c r="G727" i="15"/>
  <c r="G728" i="15"/>
  <c r="G729" i="15"/>
  <c r="G730" i="15"/>
  <c r="G731" i="15"/>
  <c r="G732" i="15"/>
  <c r="G733" i="15"/>
  <c r="G734" i="15"/>
  <c r="G735" i="15"/>
  <c r="G736" i="15"/>
  <c r="G737" i="15"/>
  <c r="G738" i="15"/>
  <c r="G739" i="15"/>
  <c r="G740" i="15"/>
  <c r="G741" i="15"/>
  <c r="G742" i="15"/>
  <c r="G743" i="15"/>
  <c r="G744" i="15"/>
  <c r="G745" i="15"/>
  <c r="G746" i="15"/>
  <c r="G747" i="15"/>
  <c r="G748" i="15"/>
  <c r="G749" i="15"/>
  <c r="G750" i="15"/>
  <c r="G751" i="15"/>
  <c r="G752" i="15"/>
  <c r="G753" i="15"/>
  <c r="G754" i="15"/>
  <c r="G755" i="15"/>
  <c r="G756" i="15"/>
  <c r="G757" i="15"/>
  <c r="G758" i="15"/>
  <c r="G759" i="15"/>
  <c r="G760" i="15"/>
  <c r="G761" i="15"/>
  <c r="G762" i="15"/>
  <c r="G763" i="15"/>
  <c r="G764" i="15"/>
  <c r="G765" i="15"/>
  <c r="G766" i="15"/>
  <c r="G767" i="15"/>
  <c r="G768" i="15"/>
  <c r="G769" i="15"/>
  <c r="G770" i="15"/>
  <c r="G771" i="15"/>
  <c r="G772" i="15"/>
  <c r="G773" i="15"/>
  <c r="G774" i="15"/>
  <c r="G775" i="15"/>
  <c r="G776" i="15"/>
  <c r="G777" i="15"/>
  <c r="G778" i="15"/>
  <c r="G779" i="15"/>
  <c r="G780" i="15"/>
  <c r="G781" i="15"/>
  <c r="G782" i="15"/>
  <c r="G783" i="15"/>
  <c r="G784" i="15"/>
  <c r="G785" i="15"/>
  <c r="G786" i="15"/>
  <c r="G787" i="15"/>
  <c r="G788" i="15"/>
  <c r="G789" i="15"/>
  <c r="G790" i="15"/>
  <c r="G791" i="15"/>
  <c r="G792" i="15"/>
  <c r="G793" i="15"/>
  <c r="G794" i="15"/>
  <c r="G795" i="15"/>
  <c r="G796" i="15"/>
  <c r="G797" i="15"/>
  <c r="G798" i="15"/>
  <c r="G799" i="15"/>
  <c r="G800" i="15"/>
  <c r="G801" i="15"/>
  <c r="G802" i="15"/>
  <c r="G803" i="15"/>
  <c r="G804" i="15"/>
  <c r="G805" i="15"/>
  <c r="G806" i="15"/>
  <c r="G807" i="15"/>
  <c r="G808" i="15"/>
  <c r="G809" i="15"/>
  <c r="G810" i="15"/>
  <c r="G811" i="15"/>
  <c r="G812" i="15"/>
  <c r="G813" i="15"/>
  <c r="G814" i="15"/>
  <c r="G815" i="15"/>
  <c r="G816"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G900" i="15"/>
  <c r="G901" i="15"/>
  <c r="G902" i="15"/>
  <c r="G903" i="15"/>
  <c r="G904" i="15"/>
  <c r="G905" i="15"/>
  <c r="G906" i="15"/>
  <c r="G907" i="15"/>
  <c r="G908" i="15"/>
  <c r="G909" i="15"/>
  <c r="G911" i="15"/>
  <c r="G912" i="15"/>
  <c r="G913" i="15"/>
  <c r="G914" i="15"/>
  <c r="G915" i="15"/>
  <c r="G916" i="15"/>
  <c r="G917" i="15"/>
  <c r="G918" i="15"/>
  <c r="G919" i="15"/>
  <c r="G920" i="15"/>
  <c r="G921" i="15"/>
  <c r="G922" i="15"/>
  <c r="G923" i="15"/>
  <c r="G924" i="15"/>
  <c r="G2" i="15"/>
  <c r="Y20" i="19"/>
  <c r="Y3" i="19"/>
  <c r="Y4" i="19"/>
  <c r="Y25" i="19"/>
  <c r="Y83" i="19"/>
  <c r="Y84" i="19"/>
  <c r="Y85" i="19"/>
  <c r="Y103" i="19"/>
  <c r="Y86" i="19"/>
  <c r="Y88" i="19"/>
  <c r="Y89" i="19"/>
  <c r="Y90" i="19"/>
  <c r="Y91" i="19"/>
  <c r="Y92" i="19"/>
  <c r="Y93" i="19"/>
  <c r="Y94" i="19"/>
  <c r="Y95" i="19"/>
  <c r="Y96" i="19"/>
  <c r="Y97" i="19"/>
  <c r="Y98" i="19"/>
  <c r="Y99" i="19"/>
  <c r="Y100" i="19"/>
  <c r="Y101" i="19"/>
  <c r="Y102" i="19"/>
  <c r="Y125" i="19"/>
  <c r="Y104" i="19"/>
  <c r="Y105" i="19"/>
  <c r="Y106" i="19"/>
  <c r="Y110" i="19"/>
  <c r="Y111" i="19"/>
  <c r="Y37" i="19"/>
  <c r="Y38" i="19"/>
  <c r="Y39" i="19"/>
  <c r="Y164" i="19"/>
  <c r="Y61" i="19"/>
  <c r="Y81" i="19"/>
  <c r="Y127" i="19"/>
  <c r="Y132" i="19"/>
  <c r="Y134" i="19"/>
  <c r="Y136" i="19"/>
  <c r="Y138" i="19"/>
  <c r="Y29" i="19"/>
  <c r="Y30" i="19"/>
  <c r="Y45" i="19"/>
  <c r="Y143" i="19"/>
  <c r="Y146" i="19"/>
  <c r="Y148" i="19"/>
  <c r="Y149" i="19"/>
  <c r="Y151" i="19"/>
  <c r="Y153" i="19"/>
  <c r="Y31" i="19"/>
  <c r="Y43" i="19"/>
  <c r="Y68" i="19"/>
  <c r="Y157" i="19"/>
  <c r="Y158" i="19"/>
  <c r="Y70" i="19"/>
  <c r="Y87" i="19"/>
  <c r="Y128" i="19"/>
  <c r="Y131" i="19"/>
  <c r="Y133" i="19"/>
  <c r="Y12" i="19"/>
  <c r="Y137" i="19"/>
  <c r="Y139" i="19"/>
  <c r="Y142" i="19"/>
  <c r="Y154" i="19"/>
  <c r="Y7" i="19"/>
  <c r="Y8" i="19"/>
  <c r="Y9" i="19"/>
  <c r="Y10" i="19"/>
  <c r="Y40" i="19"/>
  <c r="Y167" i="19"/>
  <c r="Y130" i="19"/>
  <c r="Y159" i="19"/>
  <c r="Y160" i="19"/>
  <c r="Y161" i="19"/>
  <c r="Y162" i="19"/>
  <c r="Y163" i="19"/>
  <c r="Y155" i="19"/>
  <c r="Y166" i="19"/>
  <c r="Y156" i="19"/>
  <c r="Y168" i="19"/>
  <c r="Y170" i="19"/>
  <c r="Y171" i="19"/>
  <c r="Y15" i="19"/>
  <c r="Y16" i="19"/>
  <c r="Y6" i="19"/>
  <c r="Y126" i="19"/>
  <c r="Y129" i="19"/>
  <c r="Y135" i="19"/>
  <c r="Y79" i="19"/>
  <c r="Y21" i="19"/>
  <c r="Y41" i="19"/>
  <c r="Y44" i="19"/>
  <c r="Y140" i="19"/>
  <c r="Y141" i="19"/>
  <c r="Y109" i="19"/>
  <c r="Y112" i="19"/>
  <c r="Y122" i="19"/>
  <c r="Y114" i="19"/>
  <c r="Y123" i="19"/>
  <c r="Y124" i="19"/>
  <c r="Y33" i="19"/>
  <c r="B70" i="23"/>
  <c r="B71" i="23"/>
  <c r="B72" i="23"/>
  <c r="C6" i="6"/>
  <c r="D6" i="6"/>
  <c r="E6" i="6"/>
  <c r="F6" i="6"/>
  <c r="G6" i="6"/>
  <c r="H6" i="6"/>
  <c r="I6" i="6"/>
  <c r="J6" i="6"/>
  <c r="K6" i="6"/>
  <c r="L6" i="6"/>
  <c r="M6" i="6"/>
  <c r="N6" i="6"/>
  <c r="B3" i="6"/>
  <c r="B2" i="6"/>
  <c r="B4" i="6"/>
  <c r="B5" i="6" s="1"/>
  <c r="D5" i="6"/>
  <c r="E5" i="6"/>
  <c r="F5" i="6"/>
  <c r="G5" i="6"/>
  <c r="H5" i="6"/>
  <c r="I5" i="6"/>
  <c r="J5" i="6"/>
  <c r="K5" i="6"/>
  <c r="L5" i="6"/>
  <c r="M5" i="6"/>
  <c r="N5" i="6"/>
  <c r="C5" i="6"/>
  <c r="Y1" i="19" a="1"/>
  <c r="Y1" i="19" s="1"/>
  <c r="D37" i="33" l="1"/>
  <c r="D43" i="33"/>
  <c r="I31" i="33"/>
  <c r="D38" i="33"/>
  <c r="D44" i="33"/>
  <c r="I32" i="33"/>
  <c r="D36" i="33"/>
  <c r="D40" i="33"/>
  <c r="D46" i="33"/>
  <c r="I34" i="33"/>
  <c r="D39" i="33"/>
  <c r="D45" i="33"/>
  <c r="I33" i="33"/>
  <c r="D41" i="33"/>
  <c r="I35" i="33"/>
  <c r="C47" i="33"/>
  <c r="D42" i="33"/>
  <c r="I36" i="33"/>
  <c r="H43" i="33"/>
  <c r="G43" i="33"/>
  <c r="I30" i="33"/>
  <c r="B47" i="33"/>
  <c r="B26" i="33"/>
  <c r="I37" i="33"/>
  <c r="I38" i="33"/>
  <c r="I39" i="33"/>
  <c r="I40" i="33"/>
  <c r="I41" i="33"/>
  <c r="I42" i="33"/>
  <c r="S91" i="33" a="1"/>
  <c r="S29" i="33" a="1"/>
  <c r="D17" i="33" a="1"/>
  <c r="D17" i="33" s="1"/>
  <c r="C26" i="33"/>
  <c r="G248" i="33"/>
  <c r="F248" i="33"/>
  <c r="E248" i="33"/>
  <c r="L10" i="33" a="1"/>
  <c r="L10" i="33" s="1"/>
  <c r="D35" i="33"/>
  <c r="D31" i="33"/>
  <c r="D34" i="33"/>
  <c r="D33" i="33"/>
  <c r="D32" i="33"/>
  <c r="D30" i="33"/>
  <c r="H21" i="33"/>
  <c r="D26" i="33"/>
  <c r="G21" i="33"/>
  <c r="M18" i="33"/>
  <c r="I21" i="33"/>
  <c r="B73" i="23"/>
  <c r="C72" i="23" s="1"/>
  <c r="B6" i="6"/>
  <c r="D47" i="33" l="1"/>
  <c r="I43" i="33"/>
  <c r="S91" i="33"/>
  <c r="U91" i="33" s="1" a="1"/>
  <c r="U91" i="33" s="1"/>
  <c r="S29" i="33"/>
  <c r="U29" i="33" s="1" a="1"/>
  <c r="U29" i="33" s="1"/>
  <c r="M17" i="33"/>
  <c r="A13" i="33"/>
  <c r="M19" i="33"/>
  <c r="L20" i="33"/>
  <c r="C71" i="23"/>
  <c r="C70" i="23"/>
  <c r="V374" i="30"/>
  <c r="V375" i="30"/>
  <c r="V26" i="30"/>
  <c r="V210" i="30"/>
  <c r="V371" i="30"/>
  <c r="V7" i="30"/>
  <c r="V172" i="30"/>
  <c r="V40" i="30"/>
  <c r="V10" i="30"/>
  <c r="V208" i="30"/>
  <c r="V28" i="30"/>
  <c r="V42" i="30"/>
  <c r="V207" i="30"/>
  <c r="V379" i="30"/>
  <c r="V212" i="30"/>
  <c r="V34" i="30"/>
  <c r="V406" i="30"/>
  <c r="V47" i="30"/>
  <c r="V27" i="30"/>
  <c r="V328" i="30"/>
  <c r="V46" i="30"/>
  <c r="V43" i="30"/>
  <c r="V205" i="30"/>
  <c r="V35" i="30"/>
  <c r="V373" i="30"/>
  <c r="V14" i="30"/>
  <c r="V6" i="30"/>
  <c r="V211" i="30"/>
  <c r="V31" i="30"/>
  <c r="V198" i="30"/>
  <c r="V44" i="30"/>
  <c r="V36" i="30"/>
  <c r="V200" i="30"/>
  <c r="V342" i="30"/>
  <c r="V206" i="30"/>
  <c r="V199" i="30"/>
  <c r="V202" i="30"/>
  <c r="V45" i="30"/>
  <c r="V209" i="30"/>
  <c r="V350" i="30"/>
  <c r="V13" i="30"/>
  <c r="V171"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tc={6C8493B7-A30A-41F1-BF97-295DC1A592D6}</author>
    <author>tc={A5458220-2E17-46D2-A38C-C5474316DE7D}</author>
    <author>tc={8C2B9CD4-1034-488D-B0BC-8CECEB6AB69B}</author>
    <author>tc={778E65D9-F5C4-4A88-86D3-A2A12308496B}</author>
    <author>tc={5D4A3D14-8D83-4D65-B429-72249BC07BDA}</author>
    <author>tc={AAD656FC-3DA6-4626-9501-9105EBD565C6}</author>
    <author>tc={61929BCF-5BC8-457B-9707-A94BC0F97260}</author>
    <author>tc={F5FF6E38-2849-432A-9C4A-ED8B8ED4032A}</author>
    <author>tc={C45F2C0E-2D1F-4F01-986E-F11EDBB16083}</author>
    <author>tc={43ED031A-CA76-42F7-806E-F133BA059270}</author>
    <author>tc={45159B77-6296-4AEF-8D3B-67BCC2CCB020}</author>
    <author>tc={721D28D8-9E33-4A1A-849F-BF933D2ADFC3}</author>
  </authors>
  <commentList>
    <comment ref="A7" authorId="0" shapeId="0" xr:uid="{6C8493B7-A30A-41F1-BF97-295DC1A592D6}">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8" authorId="1" shapeId="0" xr:uid="{A5458220-2E17-46D2-A38C-C5474316DE7D}">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9" authorId="2" shapeId="0" xr:uid="{8C2B9CD4-1034-488D-B0BC-8CECEB6AB69B}">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0" authorId="3" shapeId="0" xr:uid="{778E65D9-F5C4-4A88-86D3-A2A12308496B}">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68" authorId="4" shapeId="0" xr:uid="{5D4A3D14-8D83-4D65-B429-72249BC07BDA}">
      <text>
        <t>[Threaded comment]
Your version of Excel allows you to read this threaded comment; however, any edits to it will get removed if the file is opened in a newer version of Excel. Learn more: https://go.microsoft.com/fwlink/?linkid=870924
Comment:
    Hand Dig Tie In For Tillman.</t>
      </text>
    </comment>
    <comment ref="A87" authorId="5" shapeId="0" xr:uid="{AAD656FC-3DA6-4626-9501-9105EBD565C6}">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31" authorId="6" shapeId="0" xr:uid="{61929BCF-5BC8-457B-9707-A94BC0F97260}">
      <text>
        <t>[Threaded comment]
Your version of Excel allows you to read this threaded comment; however, any edits to it will get removed if the file is opened in a newer version of Excel. Learn more: https://go.microsoft.com/fwlink/?linkid=870924
Comment:
    NTP Received Splice Only Project.</t>
      </text>
    </comment>
    <comment ref="A133" authorId="7" shapeId="0" xr:uid="{F5FF6E38-2849-432A-9C4A-ED8B8ED4032A}">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37" authorId="8" shapeId="0" xr:uid="{C45F2C0E-2D1F-4F01-986E-F11EDBB16083}">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39" authorId="9" shapeId="0" xr:uid="{43ED031A-CA76-42F7-806E-F133BA059270}">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42" authorId="10" shapeId="0" xr:uid="{45159B77-6296-4AEF-8D3B-67BCC2CCB020}">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A159" authorId="11" shapeId="0" xr:uid="{721D28D8-9E33-4A1A-849F-BF933D2ADFC3}">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McGuire</author>
    <author>tc={CB0D7327-AB43-4DD7-A6D6-576BCD13E282}</author>
    <author>tc={583F0FD2-608B-4EBD-8C5B-44B5E6DFBB09}</author>
  </authors>
  <commentList>
    <comment ref="J47" authorId="0" shapeId="0" xr:uid="{0DE42D7F-6DAD-4662-98A6-A72B3C132FEF}">
      <text>
        <r>
          <rPr>
            <sz val="11"/>
            <color theme="1"/>
            <rFont val="Aptos Narrow"/>
            <family val="2"/>
            <scheme val="minor"/>
          </rPr>
          <t>Tom McGuire:
need city 10-23</t>
        </r>
      </text>
    </comment>
    <comment ref="AE151" authorId="1" shapeId="0" xr:uid="{CB0D7327-AB43-4DD7-A6D6-576BCD13E282}">
      <text>
        <t>[Threaded comment]
Your version of Excel allows you to read this threaded comment; however, any edits to it will get removed if the file is opened in a newer version of Excel. Learn more: https://go.microsoft.com/fwlink/?linkid=870924
Comment:
    Locates called 8/3 (216607470, 216607340, 216607274, 216607219, 216605143, 216605023, 216605095, 216605237, 216605254, 216605270, 216605280, 216605302)</t>
      </text>
    </comment>
    <comment ref="AE203" authorId="2" shapeId="0" xr:uid="{583F0FD2-608B-4EBD-8C5B-44B5E6DFBB09}">
      <text>
        <t>[Threaded comment]
Your version of Excel allows you to read this threaded comment; however, any edits to it will get removed if the file is opened in a newer version of Excel. Learn more: https://go.microsoft.com/fwlink/?linkid=870924
Comment:
    8/4 PO Received--FDOT Permit Received.Locates called 8-6/ (Locates Tickets 218607727, 218608250, 218608816, 218608482, 218608640, 218608572, 218608785, 218608857, 218608873, 218608881, 218608889, 218608905, 218608911, 218608918, 218608924, 218608935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Caten Murphy</author>
    <author>tc={1DD28B26-1ECB-4606-948B-68FBDEF454B2}</author>
    <author>tc={C908AA56-C1CC-4A0D-8E2E-DFCD296B5C05}</author>
    <author>tc={9A6E6866-A120-439D-BF53-5DABA8209D01}</author>
    <author>tc={1674EEAA-5B4F-40C4-B5C0-D7B011B4AD80}</author>
    <author>tc={5AEA7F07-2C9D-42EF-B340-12A0B28DBA67}</author>
    <author>tc={09B744A1-1166-4BDE-9723-6C43739C58CC}</author>
    <author>tc={B22D41E1-ADB2-4E8C-ADA9-054B274978D0}</author>
    <author>tc={05135337-15DB-44D2-9FFD-2870CDACAD58}</author>
    <author>tc={1616CA3D-DE11-4B2F-B6D0-8055FFAE82B5}</author>
    <author>tc={30B75105-30C1-49E2-916A-34C3BB652CFA}</author>
    <author>tc={B21A79B1-3462-4F89-82ED-C5372C4E0A22}</author>
    <author>tc={5BD51889-99D9-4616-B786-E797B77B51EE}</author>
    <author>tc={D2B10CC8-3535-425A-A3AA-C3C6BE411BF2}</author>
    <author>tc={74DC97C8-B142-4AAE-AEE1-E5B96F1849FC}</author>
    <author>tc={FC81410D-A048-4DD1-8017-70ABD5128388}</author>
    <author>tc={3DA76AEC-692D-4A36-849D-601451CB7B4F}</author>
    <author>tc={DCCA6E96-7F68-47D5-9893-4E84FB5780FB}</author>
    <author>tc={0EB34AC1-7B1E-484F-A2BF-F9A6A5720738}</author>
    <author>tc={36DC830F-F806-414F-B621-17E54F15FD51}</author>
  </authors>
  <commentList>
    <comment ref="W4" authorId="0" shapeId="0" xr:uid="{D7D4AA3F-82E3-41DF-942F-ADFC1E88494D}">
      <text>
        <r>
          <rPr>
            <sz val="11"/>
            <color theme="1"/>
            <rFont val="Aptos Narrow"/>
            <family val="2"/>
            <scheme val="minor"/>
          </rPr>
          <t>Caten Murphy:
added 126' hand dig 9/28</t>
        </r>
      </text>
    </comment>
    <comment ref="W16" authorId="1" shapeId="0" xr:uid="{1DD28B26-1ECB-4606-948B-68FBDEF454B2}">
      <text>
        <t>[Threaded comment]
Your version of Excel allows you to read this threaded comment; however, any edits to it will get removed if the file is opened in a newer version of Excel. Learn more: https://go.microsoft.com/fwlink/?linkid=870924
Comment:
    7-28-2026 Final Footage Completed 8,277'--SiteTracker number is wrong.</t>
      </text>
    </comment>
    <comment ref="W17" authorId="2" shapeId="0" xr:uid="{C908AA56-C1CC-4A0D-8E2E-DFCD296B5C05}">
      <text>
        <t>[Threaded comment]
Your version of Excel allows you to read this threaded comment; however, any edits to it will get removed if the file is opened in a newer version of Excel. Learn more: https://go.microsoft.com/fwlink/?linkid=870924
Comment:
    7-6-2026 Final Footage Completed 6,020'--SiteTracker number is wrong.</t>
      </text>
    </comment>
    <comment ref="W18" authorId="3" shapeId="0" xr:uid="{9A6E6866-A120-439D-BF53-5DABA8209D01}">
      <text>
        <t>[Threaded comment]
Your version of Excel allows you to read this threaded comment; however, any edits to it will get removed if the file is opened in a newer version of Excel. Learn more: https://go.microsoft.com/fwlink/?linkid=870924
Comment:
    7-1-2026 Final Footage Completed 7,341'--SiteTracker number is wrong.</t>
      </text>
    </comment>
    <comment ref="W21" authorId="4" shapeId="0" xr:uid="{1674EEAA-5B4F-40C4-B5C0-D7B011B4AD80}">
      <text>
        <t>[Threaded comment]
Your version of Excel allows you to read this threaded comment; however, any edits to it will get removed if the file is opened in a newer version of Excel. Learn more: https://go.microsoft.com/fwlink/?linkid=870924
Comment:
    7-15-2026 Final Footage Completed 7,881'--SiteTracker number is wrong.</t>
      </text>
    </comment>
    <comment ref="W25" authorId="5" shapeId="0" xr:uid="{5AEA7F07-2C9D-42EF-B340-12A0B28DBA67}">
      <text>
        <t>[Threaded comment]
Your version of Excel allows you to read this threaded comment; however, any edits to it will get removed if the file is opened in a newer version of Excel. Learn more: https://go.microsoft.com/fwlink/?linkid=870924
Comment:
    8-13-2026 Final Footage Completed 8,542'--SiteTracker number is wrong.</t>
      </text>
    </comment>
    <comment ref="W26" authorId="6" shapeId="0" xr:uid="{09B744A1-1166-4BDE-9723-6C43739C58CC}">
      <text>
        <t>[Threaded comment]
Your version of Excel allows you to read this threaded comment; however, any edits to it will get removed if the file is opened in a newer version of Excel. Learn more: https://go.microsoft.com/fwlink/?linkid=870924
Comment:
    8-11-2026 Pending EOS and Redline For 1,797' Per James Heatherman</t>
      </text>
    </comment>
    <comment ref="W37" authorId="7" shapeId="0" xr:uid="{B22D41E1-ADB2-4E8C-ADA9-054B274978D0}">
      <text>
        <t>[Threaded comment]
Your version of Excel allows you to read this threaded comment; however, any edits to it will get removed if the file is opened in a newer version of Excel. Learn more: https://go.microsoft.com/fwlink/?linkid=870924
Comment:
    8-28-2026 Additional Footage Added For Stingray Path.</t>
      </text>
    </comment>
    <comment ref="V39" authorId="8" shapeId="0" xr:uid="{05135337-15DB-44D2-9FFD-2870CDACAD58}">
      <text>
        <t>[Threaded comment]
Your version of Excel allows you to read this threaded comment; however, any edits to it will get removed if the file is opened in a newer version of Excel. Learn more: https://go.microsoft.com/fwlink/?linkid=870924
Comment:
    6-11-2026 Additional Footage Was Built On The Backhaul.</t>
      </text>
    </comment>
    <comment ref="W45" authorId="9" shapeId="0" xr:uid="{1616CA3D-DE11-4B2F-B6D0-8055FFAE82B5}">
      <text>
        <t>[Threaded comment]
Your version of Excel allows you to read this threaded comment; however, any edits to it will get removed if the file is opened in a newer version of Excel. Learn more: https://go.microsoft.com/fwlink/?linkid=870924
Comment:
    8-28-2026 SiteTracker number 3,600' is wrong--Correct Footage Should Be 3,850'</t>
      </text>
    </comment>
    <comment ref="W47" authorId="10" shapeId="0" xr:uid="{30B75105-30C1-49E2-916A-34C3BB652CFA}">
      <text>
        <t>[Threaded comment]
Your version of Excel allows you to read this threaded comment; however, any edits to it will get removed if the file is opened in a newer version of Excel. Learn more: https://go.microsoft.com/fwlink/?linkid=870924
Comment:
    7-16-2026 Final Footage Completed 5,183'--SiteTracker number is wrong.</t>
      </text>
    </comment>
    <comment ref="W61" authorId="11" shapeId="0" xr:uid="{B21A79B1-3462-4F89-82ED-C5372C4E0A22}">
      <text>
        <t>[Threaded comment]
Your version of Excel allows you to read this threaded comment; however, any edits to it will get removed if the file is opened in a newer version of Excel. Learn more: https://go.microsoft.com/fwlink/?linkid=870924
Comment:
    9-16-2026 Additional Footage Added To Feeder By Tillman.</t>
      </text>
    </comment>
    <comment ref="W63" authorId="12" shapeId="0" xr:uid="{5BD51889-99D9-4616-B786-E797B77B51EE}">
      <text>
        <t>[Threaded comment]
Your version of Excel allows you to read this threaded comment; however, any edits to it will get removed if the file is opened in a newer version of Excel. Learn more: https://go.microsoft.com/fwlink/?linkid=870924
Comment:
    7-24-2026 Final Footage Completed 5,332'--SiteTracker number is wrong.</t>
      </text>
    </comment>
    <comment ref="AE64" authorId="13" shapeId="0" xr:uid="{D2B10CC8-3535-425A-A3AA-C3C6BE411BF2}">
      <text>
        <t>[Threaded comment]
Your version of Excel allows you to read this threaded comment; however, any edits to it will get removed if the file is opened in a newer version of Excel. Learn more: https://go.microsoft.com/fwlink/?linkid=870924
Comment:
    Locates
228600459
228600513
229602546
230602485
230602946
230603575
230603625
230603667
230603700
230603782
230603859
230603930</t>
      </text>
    </comment>
    <comment ref="W75" authorId="14" shapeId="0" xr:uid="{74DC97C8-B142-4AAE-AEE1-E5B96F1849FC}">
      <text>
        <t>[Threaded comment]
Your version of Excel allows you to read this threaded comment; however, any edits to it will get removed if the file is opened in a newer version of Excel. Learn more: https://go.microsoft.com/fwlink/?linkid=870924
Comment:
    7-27-2026 Final Footage Completed 5,944'--SiteTracker number is wrong.</t>
      </text>
    </comment>
    <comment ref="W78" authorId="15" shapeId="0" xr:uid="{FC81410D-A048-4DD1-8017-70ABD5128388}">
      <text>
        <t>[Threaded comment]
Your version of Excel allows you to read this threaded comment; however, any edits to it will get removed if the file is opened in a newer version of Excel. Learn more: https://go.microsoft.com/fwlink/?linkid=870924
Comment:
    10-9-2026 Final Footage Completed 5,826' SiteTracker Number Is Wrong.</t>
      </text>
    </comment>
    <comment ref="W81" authorId="16" shapeId="0" xr:uid="{3DA76AEC-692D-4A36-849D-601451CB7B4F}">
      <text>
        <t>[Threaded comment]
Your version of Excel allows you to read this threaded comment; however, any edits to it will get removed if the file is opened in a newer version of Excel. Learn more: https://go.microsoft.com/fwlink/?linkid=870924
Comment:
    9-28-2026 Final Footage Completed 1,957' SiteTracker Number Is Wrong.</t>
      </text>
    </comment>
    <comment ref="W87" authorId="17" shapeId="0" xr:uid="{DCCA6E96-7F68-47D5-9893-4E84FB5780FB}">
      <text>
        <t>[Threaded comment]
Your version of Excel allows you to read this threaded comment; however, any edits to it will get removed if the file is opened in a newer version of Excel. Learn more: https://go.microsoft.com/fwlink/?linkid=870924
Comment:
    9-29-2026 Final Footage Completed 6,118 SiteTracker Number Is Wrong.</t>
      </text>
    </comment>
    <comment ref="W89" authorId="18" shapeId="0" xr:uid="{0EB34AC1-7B1E-484F-A2BF-F9A6A5720738}">
      <text>
        <t>[Threaded comment]
Your version of Excel allows you to read this threaded comment; however, any edits to it will get removed if the file is opened in a newer version of Excel. Learn more: https://go.microsoft.com/fwlink/?linkid=870924
Comment:
    10-1-2026 Final Footage Completed 5,444 SiteTracker Number Is Wrong.</t>
      </text>
    </comment>
    <comment ref="W99" authorId="19" shapeId="0" xr:uid="{36DC830F-F806-414F-B621-17E54F15FD51}">
      <text>
        <t>[Threaded comment]
Your version of Excel allows you to read this threaded comment; however, any edits to it will get removed if the file is opened in a newer version of Excel. Learn more: https://go.microsoft.com/fwlink/?linkid=870924
Comment:
    8-28-2026 Additional Footage Added To Due Re-Design.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tc={D36B6E7C-9A81-4133-A863-6FF249B7971C}</author>
    <author>tc={8B2768CA-02A8-42AF-89F9-0AF91CD95EAC}</author>
    <author>tc={71EF951C-7728-4F01-ADC3-2C7BA37660A7}</author>
    <author>tc={862BA824-DF2B-41A7-A233-C4937A540691}</author>
    <author>tc={A538F1DC-3D2A-4257-8B53-5FF0C7BBBB56}</author>
    <author>tc={378A1208-2FA1-488C-8891-57930FBBCE6C}</author>
    <author>tc={E3F15117-4216-4A36-B86E-3075F282B82F}</author>
    <author>tc={6C838070-C3CA-47E0-BF64-C442905F1C58}</author>
    <author>tc={D77CCE71-A938-4DB7-B553-BE266F875819}</author>
    <author>tc={6DFE07FC-18B0-4FA5-9B7F-EFAB7917B8BD}</author>
    <author>tc={F53FFCEE-E3C4-41BE-819E-0A4F10616FF6}</author>
    <author>tc={500C2C89-FD87-460F-813F-B23F35D4749F}</author>
    <author>tc={0E7F03B4-BC59-4881-9994-F16B6F216453}</author>
    <author>tc={32263BE5-F42E-4DE1-8E13-4E5851F30AD4}</author>
    <author>tc={C663BC32-47FA-4F9B-A9BF-FEDB989E9150}</author>
    <author>tc={3DB0620F-7D16-4905-A4B6-57D48FB30CAD}</author>
    <author>tc={932386E2-1021-4A29-9A0F-DB487D485D25}</author>
    <author>tc={A8010989-5FAA-4480-A3CD-07D47430D398}</author>
    <author>tc={680BBA00-ED51-40DA-861A-21E04B51D793}</author>
    <author>tc={A404C837-D976-48FA-A0BB-549C9FCFBCA2}</author>
    <author>tc={4F5E3C26-7B7C-4CDB-80D6-A6EA953F0429}</author>
    <author>tc={6B27826B-7127-4F49-97B4-B56E0BF2C4EC}</author>
    <author>tc={6EE08A40-0E00-4126-AD7B-EB078132478E}</author>
    <author>tc={3F232A4B-EDC0-4150-BC3D-86846DF89D63}</author>
    <author>tc={D62ECECB-3A25-489C-BE83-20FE4B3576AE}</author>
    <author>tc={BF61F959-108E-48AE-9E67-44B13AB916F6}</author>
    <author>tc={D09B6101-3DD6-4215-A591-84B59903A172}</author>
    <author>tc={A3001667-18FD-447C-9C64-D4151964CFE4}</author>
    <author>tc={6589E216-9A78-4398-8A6C-69794EED1677}</author>
    <author>tc={D0199D1C-2EFA-44B6-93B0-7AE5C8AB3518}</author>
    <author>tc={4A8AB0B8-3F2E-4552-8EF9-57161EBB9013}</author>
    <author>tc={35FFDB44-0FE7-4C1B-BDD4-7431D7CEAF8C}</author>
    <author>tc={4D4B472F-5A9A-493A-B6AA-32BC2D73D1E6}</author>
    <author>tc={CEDACA47-1CFE-465D-B05B-9CEA695AB35A}</author>
    <author>tc={FB7CCBAD-8FD3-4492-B38D-54D5C8DD03E2}</author>
    <author>tc={29C5FD7E-17AD-40F4-97F0-9D92BBBFD7EE}</author>
    <author>tc={557BF303-2798-451F-8649-AD226A996BAF}</author>
    <author>tc={ACD7F4FE-2D8C-420B-960C-AFB292C4A48E}</author>
    <author>tc={465BB474-04C4-4CB2-8532-50D9B1283754}</author>
    <author>tc={65711907-D11D-4440-93B7-81A12CAE87A2}</author>
    <author>tc={3AAC2DF9-F0AF-4E41-B3EC-288AD0C8A4AE}</author>
    <author>tc={BDAD4648-5C84-44EF-BAE8-69514F79C906}</author>
    <author>tc={2EA89C3A-7E7E-4BC5-9B1A-24F0692F768C}</author>
    <author>tc={980E12FB-84F1-41F2-9DFE-031981F089C0}</author>
    <author>tc={81973D0E-F041-4163-96F5-B440DEEABC21}</author>
    <author>tc={808BE4BD-CA4A-4EDD-96AE-DDEE913E650E}</author>
    <author>tc={18BBF8B5-A802-486A-A629-1E938306DE84}</author>
    <author>tc={4BF9D0A7-0249-4B80-934C-9E48D899A9E5}</author>
    <author>tc={18635186-D011-4396-A127-4940F09D4FAB}</author>
    <author>tc={5D99AB25-4143-4014-9B7F-675FC50A7C32}</author>
    <author>tc={6492F62A-8E47-458D-B410-93CAEFC7099A}</author>
    <author>tc={437BA469-11C0-4BD4-BC90-99D6674E22C5}</author>
    <author>tc={F9258158-4877-4CE3-8168-F6CBAFBEF41C}</author>
    <author>tc={FDB3A3FE-103B-4BB4-AE24-63828495BC96}</author>
    <author>tc={8EA2334C-166F-4063-8BF5-816902E74FA0}</author>
    <author>tc={DA02CF22-130C-4E25-B46A-946F7546F6D4}</author>
    <author>tc={0F94FC6D-B209-449D-8C63-DDE7E4FA6A43}</author>
    <author>tc={97C0B5B2-2E1D-47DE-8024-A985A4A76E31}</author>
    <author>tc={BD6AB594-3DC9-4855-9E0C-EDCA19681912}</author>
    <author>tc={514E0C69-D8D2-4A72-8D33-2D5519347CC8}</author>
    <author>tc={67642FF1-3EE7-4082-AA91-4F5C9C42A77C}</author>
    <author>tc={CF74014D-99DC-4664-AFC8-86DD5ADBD2B0}</author>
    <author>tc={9A91DC1D-EE30-42BD-86A7-3F5727DC9898}</author>
    <author>tc={2ED212C4-1099-4D97-A347-F57C8B22C15C}</author>
    <author>tc={9DC4048B-6255-4F37-A147-0443E6BC4073}</author>
    <author>tc={E4E9D2F0-087D-42E7-A6CA-4B24AF4DFEBF}</author>
    <author>tc={5399DCE9-1DE1-449F-B099-CB27EC892CBA}</author>
    <author>tc={88716522-12FE-4B8F-9D97-767D87D2DA02}</author>
    <author>tc={7D92F5BE-5C3B-44EF-904E-27B067D1BB23}</author>
    <author>tc={82DFF5FF-0EF9-47A5-9E0E-9D70AB1F68C6}</author>
    <author>tc={908F78E3-1FE9-4B09-83BD-C09D12CD3D73}</author>
    <author>tc={FA7138C5-DFF1-40B2-86B6-3D914134F501}</author>
    <author>tc={111D2AC2-1C22-4B5C-8142-9FCD99D164B1}</author>
    <author>tc={2B3B62EB-A9F9-401D-9EEF-6D52B160661A}</author>
    <author>tc={4716F60A-38C5-4857-84D5-F57743AF7980}</author>
    <author>tc={8BCE0DB6-EE62-4FDE-82BC-EFAD0A97CE67}</author>
    <author>tc={F985F702-B343-4EFD-9E0A-02119725D22F}</author>
    <author>tc={AEACA646-EB42-41A4-80DC-C22DC6FA1CD8}</author>
    <author>tc={7606B86A-9C18-4576-A8CF-6AB12E153B2E}</author>
    <author>tc={9C55CCF2-D4A9-4921-A981-FDDA23597259}</author>
    <author>tc={3710ACE4-9832-49C6-8593-CB7DA9AB0B8A}</author>
    <author>tc={ED2AF964-7C86-4EF2-944A-D1A20968922F}</author>
    <author>tc={DF133C87-AE31-4DF6-A3F4-60F3B0F63B31}</author>
    <author>tc={7C66683A-19D3-47E0-9603-4275D873DA15}</author>
    <author>tc={67602EB9-344D-494F-82BC-6DF2A3BC1D72}</author>
    <author>tc={5912B6C8-23DD-4E62-9994-C938C2391AEA}</author>
    <author>tc={BCDEAB1E-2F45-453F-AD87-3B944EB14814}</author>
    <author>tc={09D2D71D-1619-42BF-81F4-D57CC87833B7}</author>
    <author>tc={DFA7110F-DB5E-4A9C-B50D-8B76D7E6EC1B}</author>
    <author>tc={1558D882-5AE9-49CC-B9B9-287596F7CBE2}</author>
    <author>tc={96D367F8-3590-45BC-9DCA-F29ECFCD1927}</author>
    <author>tc={400308B7-102A-40DD-87CD-B7AD32773757}</author>
    <author>tc={DE48F90D-7D79-4154-8D1A-A3F641F12520}</author>
    <author>tc={E90795BA-8345-4090-A228-84DBE074A687}</author>
    <author>tc={C2468444-B7C9-4103-89E9-8E4D92DA7D6D}</author>
    <author>tc={ED284F45-6271-44FA-92AF-0DD7F8FF3D02}</author>
    <author>tc={2E6475B7-83B1-46CE-B9BB-3A406AA642B9}</author>
    <author>tc={C87B909A-2A75-41BA-AB9A-977847A45C4C}</author>
    <author>tc={6FBFF5D1-0609-4CA6-A669-23CEF488C910}</author>
    <author>tc={459994C7-63C3-4522-91B5-0CB5D933F93B}</author>
    <author>tc={C3A743D8-2B3C-4356-BF14-984992306416}</author>
    <author>tc={20003984-23A2-455E-89D0-B92CAA85012B}</author>
    <author>tc={7B37C173-13D2-46D6-8194-1BD1EDF40C6E}</author>
    <author>tc={76AF0968-808B-44DD-9748-EF719049BC58}</author>
    <author>tc={44194089-C6EB-4337-AFED-CEB3BA1E4766}</author>
    <author>tc={040E7E28-72E5-4A3B-BAD2-0E62CD9B79A5}</author>
    <author>tc={D67CD105-0EEF-4BB8-BA71-059B531BBAC5}</author>
    <author>tc={178DF994-8FFA-4A54-A9BA-D143C5B2F1F6}</author>
    <author>tc={9ECEB679-095B-472D-8C2B-8780DF0E4AB3}</author>
    <author>tc={2151D9D3-27E8-4CFD-8002-AECAD0289A20}</author>
    <author>tc={EE22C9DB-2550-4C8B-8FC4-DA85613F414E}</author>
    <author>tc={EA34F3C1-1ECC-4C0D-9F93-46BFFF41A93E}</author>
    <author>tc={532B8067-AEE0-4B5B-8DC6-A15DE491A5A5}</author>
    <author>tc={55389611-000D-4DA8-9754-F81607D52EEB}</author>
    <author>tc={2B10EE82-A3B0-42D7-AE42-96FAA772B9B4}</author>
    <author>tc={D5DB8625-BAC2-4EE9-9E08-96AC21BEBB53}</author>
    <author>tc={8AFCB571-0E70-41FE-9096-6930DC0E145E}</author>
    <author>tc={9471FC24-2DFA-4074-BC8A-0E0C3F214904}</author>
    <author>tc={3E3E4FB1-2CDB-443B-85E3-AFC0762B6A47}</author>
    <author>tc={4C0918E9-91EC-49AF-8B09-817AAF6C4A5A}</author>
    <author>tc={47C5C213-1003-4261-AF50-EC0D8FFDCA98}</author>
    <author>tc={B7429A44-EB71-47FC-9105-4E1412028F71}</author>
    <author>tc={2C805F89-4562-47D0-9008-017BB5DA287D}</author>
    <author>tc={40343B54-D8B2-47CA-B6AB-101278650AC1}</author>
    <author>tc={2AF21A2F-B6B2-49FF-B99E-41A24B7862D0}</author>
    <author>tc={42750299-9342-4F35-9BC4-47BA8A1B69DA}</author>
    <author>tc={2B53E856-E309-4D53-9B5A-6036D751714D}</author>
    <author>tc={1B97E829-4F8D-4845-B1AF-5858428474A4}</author>
    <author>tc={0DDEFB14-9217-4280-A2A4-2EFF521E6E3C}</author>
    <author>tc={0163B805-352F-453C-BF2C-7E3EEA7357DB}</author>
    <author>tc={90DC184C-BFA3-4CFD-981A-E4E21273524C}</author>
    <author>tc={F6CA4C13-066A-498B-9D3B-B5606C3F7E92}</author>
    <author>tc={0168C5F2-B672-458D-A7FF-2A14395C6677}</author>
    <author>tc={F5167F24-7782-4595-8940-2A52B2F162BF}</author>
    <author>tc={C9CC65D7-01B3-45F6-BE63-3750AFA3BA9D}</author>
    <author>tc={8A382ED8-9241-406C-9889-993873894611}</author>
    <author>tc={D7B0F75C-664D-4C44-B701-E46D9512E4CD}</author>
    <author>tc={9FAE20EF-9C27-42AC-A2D2-D1F79D5C481F}</author>
    <author>tc={F12EBEC0-3CA6-40F6-8AAA-E5B925084020}</author>
    <author>tc={D7730C75-E9EB-405E-93C1-6D90995F80AC}</author>
    <author>tc={1F40A3C5-D483-47E8-806C-08C65300C34E}</author>
    <author>tc={73D2D275-601D-438F-BA88-F701D047AFE1}</author>
    <author>tc={7E20C1D6-F0DC-4FEE-8229-0D98DCCB94E6}</author>
    <author>tc={AFFE3509-8434-4998-AA27-6BC67D7F09AA}</author>
    <author>tc={A0B77582-CA47-4C95-A64C-E95016D5E64A}</author>
    <author>tc={188CDFB0-CA93-4591-A6C2-9D2D78005806}</author>
    <author>tc={2ED95B12-FC0F-425E-815A-9BF49DF4CF34}</author>
    <author>tc={04A1E394-4B10-42DF-B878-CD59DB066AF7}</author>
    <author>tc={DBBDC5DB-88D3-4BA8-81CE-BD04F9C5E305}</author>
    <author>tc={FE35B967-C772-473C-AACF-201D040C2E22}</author>
    <author>tc={F319343A-0FAD-4D18-8201-9FB6F3D5A89D}</author>
    <author>tc={E29B3197-BB94-4029-BFEA-4A4C1DC73D74}</author>
    <author>tc={2BEF26C4-0CD0-4C94-AA90-CAD272EC18F7}</author>
    <author>tc={399FED4B-7B8E-4398-80E5-102F0DD21DC1}</author>
    <author>tc={21F2B5B5-7FD9-42AD-8882-D594CA67A7D3}</author>
    <author>tc={420DE243-6045-4B70-95C6-1F826765CDAF}</author>
    <author>tc={C2D1F097-573B-4CA9-BC20-0C35972AAE29}</author>
    <author>tc={F3AC5D29-B9B7-4125-939F-74EA19602603}</author>
    <author>tc={BA34D892-475B-4EFA-9ED8-ADA459624909}</author>
    <author>tc={5C40625F-FEE9-4181-BFD6-048F4847B704}</author>
    <author>tc={D5EB76EC-56D7-4D68-82F0-CD1ACD508FC7}</author>
    <author>tc={25BDB850-934C-493E-B04B-3A0BB201569B}</author>
    <author>tc={13F114B0-F875-4563-89E7-C23630B6DFCD}</author>
    <author>tc={C3C3C483-2BB8-4B52-8914-528CBCC2460B}</author>
    <author>tc={DDFE651E-2D84-4AD8-B0E5-198DD1BC61F4}</author>
    <author>tc={F0FEDCC3-D841-4DF8-8A2E-0A7CB95E882A}</author>
    <author>tc={4E084305-7909-4C4B-B606-3ABF3FC7BC8E}</author>
    <author>tc={ECD3A857-C27D-42D7-87C3-D13D47DA5473}</author>
    <author>tc={86B44389-35D9-4E3D-B86E-B8F5889E0D7D}</author>
    <author>tc={79FB3A3C-7B7D-4AD0-9C66-AAA649AEEFFB}</author>
    <author>tc={E633E3DD-3579-4532-9897-3EC7D9B156D5}</author>
    <author>tc={CE68F104-0C72-4B37-9815-B41D7816B33A}</author>
    <author>tc={BDCABCBE-DF5C-41C6-9B19-584BAAB40306}</author>
    <author>tc={0B89C843-BFBB-43B8-9E6A-E1CA5334F658}</author>
    <author>tc={0FBBF978-BEEC-4AEB-9464-1283FCD03554}</author>
    <author>tc={472929E2-1E0C-4637-8735-930194C370D0}</author>
    <author>tc={3FA55F1D-F04C-4776-B947-CAC9FEE6B7A9}</author>
    <author>tc={68110DE2-CB8A-4AC2-A0B7-C984B4E1339B}</author>
    <author>tc={F53CE28D-603F-45F0-90A8-12766FAD8A96}</author>
    <author>tc={3D9B7B41-5EA6-4B0F-B236-A5795A72367F}</author>
    <author>tc={E6DC54A9-6994-4909-AB3D-722A758DC7BD}</author>
    <author>tc={85795B72-457D-4F47-8E97-F034B2084962}</author>
    <author>tc={A5517846-4341-455E-B93E-2E9B2955F7B5}</author>
    <author>tc={4D44D8A4-BEC4-4399-9F3A-2FB877E19773}</author>
    <author>tc={CF30E5BA-2B9A-4CF2-970D-4BEE5B306658}</author>
    <author>tc={212AA3E8-7373-4EF7-84C8-190E662DC3C0}</author>
    <author>tc={7753545C-D8C1-49F1-965A-EFA63604E08A}</author>
    <author>tc={A06C4EA0-F925-44E9-A541-DB87B405133C}</author>
    <author>tc={D334CD67-902D-4423-904F-18435E3EEB7E}</author>
    <author>tc={3F94F920-FA6A-4443-ADA6-995AAA9C7221}</author>
    <author>tc={59EFE1F4-B698-4527-B5BB-B358A5E198E9}</author>
    <author>tc={E5BB0490-F0AD-46A7-A598-060619792EC9}</author>
    <author>tc={EDD592A8-9F22-4015-8129-D74B5C7F2FBB}</author>
    <author>tc={69648F2D-B417-41F3-8F5F-E4075C94DD8C}</author>
    <author>tc={5947898B-BE2B-4D08-B272-2860B82A9D17}</author>
    <author>tc={3B5ED29E-E21B-4A8F-95BF-BC794B997AF4}</author>
    <author>tc={1F039E80-9414-4940-9FC9-127179B1D0E6}</author>
    <author>tc={60CBCF6B-FA94-4D6A-AEF0-B34C13390827}</author>
    <author>tc={6E0EB163-2B5B-48F0-BDC8-4279A51FB630}</author>
    <author>tc={558766B7-B26B-4CF7-BBFB-B871AA4BFA7A}</author>
    <author>tc={5E3EC54B-6484-4C47-8F50-6CE6E5CE2656}</author>
    <author>tc={702B8923-7C3C-490A-A34D-7522242C7DB2}</author>
    <author>tc={721B6CF0-A470-4FE7-B195-5A455B5404DC}</author>
    <author>tc={2442D0B1-F398-4E31-AFE2-615D8922C1A7}</author>
    <author>tc={3F649566-4D9F-4225-9BF6-30DD410A63E1}</author>
    <author>tc={B737F387-0476-4D1C-BE8B-47E5DF41CB16}</author>
    <author>tc={CE0343C7-29A3-49F4-A8D5-386F0FA23011}</author>
    <author>tc={5B5FAA8D-330D-4783-B769-DBFEE5302BA4}</author>
    <author>tc={95EEAED7-54BC-4048-B2D1-A5705A4B8EA3}</author>
    <author>tc={3C5558F0-4D01-4716-9C5B-E7DB1D28EC12}</author>
    <author>tc={9FC90446-0B0F-4559-8C8F-760239A23FB6}</author>
    <author>tc={B08AC84A-6163-4EFB-B6A1-0B3790DE07DB}</author>
    <author>tc={0FDEAFC7-62E1-4D52-8D27-4E3D69B63078}</author>
    <author>tc={6471A576-87A0-44DA-BC69-8C1EA7BE0E57}</author>
    <author>tc={EC3D6AAA-9A17-4719-BF7C-CBE9368C67E1}</author>
    <author>tc={B5F2525C-350F-4205-8E5E-DE7B8798B6FE}</author>
    <author>tc={FF158BAF-8FB5-4CA3-A052-EC971EDA8EEA}</author>
    <author>tc={099A5C6D-926C-4BC2-8191-C5CF4FD72724}</author>
    <author>tc={68EC9C50-22C8-41EA-A0B7-C08FCBC711FB}</author>
    <author>tc={75A8A171-61F3-4481-8A8A-F349E975D827}</author>
    <author>tc={879531EF-DEA2-4AA0-87B1-8BB538343DD3}</author>
    <author>tc={F2D44D36-3847-44F6-BAB8-AD331D5B8C23}</author>
    <author>tc={B39099BD-BB8A-47F1-A019-8919C505D40E}</author>
    <author>tc={B3897EE0-D19A-478D-8367-4F73FBAAC7A6}</author>
    <author>tc={828643D3-E5EA-4361-AB73-163BD1B5287C}</author>
    <author>tc={35CF59F7-44A4-45FC-89E2-AC9A06E79F40}</author>
    <author>tc={4F567BEE-6F85-4F79-A8FF-4F2C18CF045C}</author>
    <author>tc={3B136B8D-DBBB-4EF6-9474-8A581875965E}</author>
    <author>tc={C4DF35E9-08F5-4300-B197-4CF9C1FDCF1B}</author>
    <author>tc={3E364F60-27BE-4724-96C7-71A6E76BF635}</author>
    <author>tc={2A240D32-E9AB-42A7-9B6B-F1A0E2F4567B}</author>
    <author>tc={DA9BFCB2-DBAC-46C0-9C23-1695654D3A46}</author>
    <author>tc={63CE3849-F50B-4441-89B3-90B1B2239DCB}</author>
    <author>tc={68C3204C-C2EE-41E6-B015-7AF11BDEAD2C}</author>
    <author>tc={24B82FCD-F4B1-4D04-B582-EF01D9764122}</author>
    <author>tc={EBEAA5E4-D404-417D-877C-F4418B0A3F20}</author>
    <author>tc={996E2229-74AF-4C7F-8F42-47037141EAA5}</author>
    <author>tc={48FBF448-2981-493E-9132-3CE07F98E31B}</author>
    <author>tc={1DDF2DC7-986E-458C-B43D-F631EEFF392E}</author>
    <author>tc={3D21F3DE-FDD4-4856-A05F-400D7FE5F00E}</author>
    <author>tc={E97F057E-B6C6-44AB-85A3-BC141315D908}</author>
    <author>tc={59B1D57C-E355-42AE-AC84-4553D2159F6B}</author>
    <author>tc={C6E45596-8333-4363-905E-F40BC9435A9B}</author>
    <author>tc={B120B1CA-ACAC-4A52-9C6D-AB09412940CB}</author>
    <author>tc={FA3F68DE-7D1E-40AA-96B9-8306E906B94F}</author>
    <author>tc={28849541-6870-4CAC-BEC9-0735FF966567}</author>
    <author>tc={A33692D2-C2F6-4EA3-865F-94B171D505F9}</author>
    <author>tc={CC64C597-726B-4ABC-B74C-08208068C6EC}</author>
    <author>tc={695A66FE-D8C4-4C55-A820-51F090FEB240}</author>
    <author>tc={34B1B24D-0B1A-4011-8EA4-14E395FC0DC4}</author>
    <author>tc={7D7AB3CB-62DD-4C27-8426-228C8BA15157}</author>
    <author>tc={0660EC26-84B7-42BF-BE09-181C4E2ECEE9}</author>
    <author>tc={213574C7-F9A0-4D97-ADFE-307F6BDAA40E}</author>
    <author>tc={F786086C-654F-4FAA-AA4B-1424FDDEC757}</author>
    <author>tc={B240D625-4470-48CA-B2A2-F9AF71930105}</author>
    <author>tc={66249DCC-FDDC-46F4-BB0F-222E54BF0C56}</author>
    <author>tc={EA5A9EFC-F11C-4F35-BA03-124F12394284}</author>
    <author>tc={EF65854E-FEFA-45B3-A2A9-F0A3A534C57A}</author>
    <author>tc={734223E3-A042-40B1-93ED-2335DBE30EDE}</author>
    <author>tc={5E96B71D-09AD-45E7-A1BB-CC91CE414FCB}</author>
    <author>tc={4E50FB0B-F8CD-474A-B4CE-7664360EF0B7}</author>
    <author>tc={211FE031-56ED-4E32-B6D1-50208BE11541}</author>
    <author>tc={11DA83E6-3A21-406D-AAB7-04DF8EA3E26D}</author>
    <author>tc={78B98A70-8788-476F-A5A3-D4A13B1243FF}</author>
    <author>tc={AC0C8252-ACF3-410D-8DB1-FFB791059D25}</author>
    <author>tc={DB537554-0711-4614-8162-CB74004C7048}</author>
    <author>tc={F0403E7A-FA49-404A-AF06-A44B50EDCFEC}</author>
    <author>tc={610D18D0-C436-4958-9D79-7B671477220B}</author>
    <author>tc={FF9F06F4-4A53-49E8-A57B-045F6291B083}</author>
    <author>tc={1AA11FAE-CF00-4BA7-8408-DF74BF335E37}</author>
    <author>tc={3844E1CB-370D-43BD-B480-3238299E0664}</author>
    <author>tc={11BD7707-9044-4E78-98C0-279738F41EF5}</author>
    <author>tc={66BCB729-3AC0-47CE-8917-C10FC2680ACC}</author>
    <author>tc={80C533E3-945C-4DF2-849D-54BDFD48E952}</author>
    <author>tc={14EF7CB3-07F3-422C-8707-DEFC259468A0}</author>
    <author>tc={8AB3D5D0-9ABA-4099-937E-2DCB940A8A70}</author>
    <author>tc={80A1C06A-AC90-4C31-905C-B156A268788A}</author>
    <author>tc={9642328E-2E6B-4520-AD1B-5F74B3CE212C}</author>
    <author>tc={9BA32001-B3ED-4824-A66F-F0DBD3CDC29C}</author>
    <author>tc={A3587522-B544-40E4-BA45-CD7314C09A2E}</author>
    <author>tc={B9EF62D5-04E8-4EA6-BAB8-B5075B6BCFFF}</author>
    <author>tc={A735367D-E7EA-4EFB-AC7B-D5643472925D}</author>
    <author>tc={53065803-5C59-4DE1-AD70-61023B139D3A}</author>
    <author>tc={E4F767F1-BE42-460C-AF38-B5357148EC53}</author>
    <author>tc={1634A14F-46B5-4B3E-B8B5-066D3D3C0CC9}</author>
    <author>tc={9B58C99D-7B25-43F0-9A3E-8F00F456D176}</author>
    <author>tc={B3C3FE0E-00E9-4AFC-BBB6-DEACC2B1FDB3}</author>
    <author>tc={2B31EF3E-CC02-4547-8DDD-3B5B5A67544E}</author>
    <author>tc={9D41D3FB-E634-4135-8016-728252345E5D}</author>
    <author>tc={AD5C485F-A258-4727-97D3-07E63CE576A2}</author>
    <author>tc={B03AB5E3-25AF-4315-B53A-951530DBD3DF}</author>
    <author>tc={B77B511D-EE53-4B5A-8472-379DEBD96552}</author>
    <author>tc={FE771502-F8BC-46B8-B4B7-F7646D117A77}</author>
    <author>tc={6114583A-3C34-4D69-92A0-A22F40DA31E2}</author>
    <author>tc={8A63DDE1-778C-48CC-BB92-A9DF9A786D56}</author>
    <author>tc={93550E37-D9F5-410E-918A-10BDEFA369F3}</author>
    <author>tc={0B47372D-F8A4-4269-ADAD-61A416F63DFE}</author>
    <author>tc={19E2DE73-DE3C-437E-8951-1CCBF81B737D}</author>
    <author>tc={7F4CE606-7CDE-421D-BF38-DA3658CB5AEF}</author>
    <author>tc={29580D0C-08FD-4010-9FB2-AA75C7A71056}</author>
    <author>tc={E5D40BAD-134C-4962-9D16-B914F4A0B804}</author>
    <author>tc={871FF307-8EA7-4854-A816-B10DE464F7B9}</author>
    <author>tc={80E35ABE-825C-43BB-947A-67AE7DD8C17D}</author>
    <author>tc={8D318A13-71F0-4390-A9A6-71A3EF209EE5}</author>
    <author>tc={0AEBBCB9-5758-4AB9-8454-C9E3F9AE1D2E}</author>
    <author>tc={A77B638E-B041-49A4-AF9E-569572D33E4F}</author>
    <author>tc={4135E2B5-54FF-464B-BEBD-4FE81EC486B3}</author>
    <author>tc={DE6701EF-E609-43B0-BAAA-C9DD808B2B17}</author>
    <author>tc={B02B7AE0-3C10-4F75-AD25-343C18329B29}</author>
    <author>tc={E35C08AA-23CC-41D1-BD91-66600F995ABB}</author>
    <author>tc={528883EE-D8EE-42DE-B570-84F26D1EF47A}</author>
    <author>tc={EF4010C9-34E9-4D8F-B51C-ABCA98099614}</author>
    <author>tc={C1F45353-46C3-406E-B298-F817B1E4D00F}</author>
    <author>tc={B862482D-8254-4C3A-B373-EDA3803FD838}</author>
    <author>tc={0D956119-46F8-4F73-8A92-B3751807DF29}</author>
    <author>tc={1AAC3112-5F0D-443D-9D52-E7035F938B0A}</author>
    <author>tc={C44775ED-D5C0-4C9E-95EB-9C27943B6D18}</author>
    <author>tc={445BD3E2-B6D0-4CCE-B2B7-8EAEBA25F44C}</author>
    <author>tc={B818C233-BA94-4C2D-B19B-BD6BFFB32B22}</author>
    <author>tc={6D6A1FF4-3938-40FD-8C95-A2461FD3CE29}</author>
    <author>tc={6AA91C58-15D7-4699-9E0C-6DFF6BD08203}</author>
    <author>tc={DA729E1F-8DAC-4C6D-AC86-A88346E9DFED}</author>
    <author>tc={2E650756-CA36-4EA7-809F-203A5EA1C242}</author>
    <author>tc={C37CBD1E-09E2-4C64-9A06-650A9330EC62}</author>
    <author>tc={16C2DB47-6381-4AD3-8558-E3165DC6AA0D}</author>
    <author>tc={DE1B5648-571B-4027-B090-76774E99E3A8}</author>
    <author>tc={0B11CBD5-DD8A-45E9-B785-4D996AF81F26}</author>
    <author>tc={848E4AEA-5691-4731-B784-27C647876FD2}</author>
    <author>tc={32B39701-46CF-4017-A5D5-A6CAFB51C032}</author>
    <author>tc={D65ECBA8-D397-4FCB-86E3-5EB71DD472C2}</author>
    <author>tc={540CECB4-4351-4877-9D42-F555B28953DE}</author>
    <author>tc={41EBAC6C-D02F-41EB-B518-047E2D79D694}</author>
    <author>tc={F81ED621-D9F4-470E-802E-275813EDF1DF}</author>
    <author>tc={22BF9EFC-B734-45F8-8F80-545181690CE8}</author>
    <author>tc={A02500E9-5325-4F85-98F3-D2F719D39520}</author>
    <author>tc={7D2BD6DE-2A17-4A8B-8422-45A93BC9547A}</author>
    <author>tc={18682E5A-2F88-4FAE-8954-794C4FB0B1DF}</author>
    <author>tc={D45232F6-B0C2-4813-93A9-ABE868A4B3C8}</author>
    <author>tc={2CFE59A9-612E-40DC-87CB-791225AB953F}</author>
    <author>tc={02D17534-391D-4458-9DBA-A328F052E3F7}</author>
    <author>tc={28C03179-56B1-4278-8BCA-A3923748A4C8}</author>
    <author>tc={BD6685BE-9536-4516-9040-40EA10399C0F}</author>
    <author>tc={EAAC1464-C359-4220-A9B2-4E3E507588E0}</author>
    <author>tc={F0816334-9FF6-4057-A236-7B60104D68F5}</author>
    <author>tc={A075A4E6-634D-4456-AB5E-B7FBFAEB1EB8}</author>
    <author>tc={F5C6B76B-9528-4DB6-A6B4-EA31EA0A7644}</author>
    <author>tc={FC738FD0-1B28-4708-A39C-40CCA0FC20C2}</author>
    <author>tc={A3B5BD90-9113-40D3-AC21-85E597838F3F}</author>
    <author>tc={702DEE99-AE2D-4B64-8B9D-AB373147BA51}</author>
    <author>tc={A11E46A0-D08A-481C-94AD-D0B0EE54B7DE}</author>
    <author>tc={DDB49657-FFD8-4BDA-B351-2B05DEE4EF2D}</author>
    <author>tc={B8A019DA-6CAE-4147-A120-71304A33E1D7}</author>
    <author>tc={2338836D-E34F-45FC-9AAE-5193B46F9C60}</author>
    <author>tc={BDA2A17A-5E70-4EFD-9A8C-DDFDCEAF96A1}</author>
    <author>tc={76E0B9BF-8FFE-43B8-8E2E-F4DA27DBE78D}</author>
    <author>tc={A94DAC0D-6B33-4C2B-99C8-85C34A2F8FB0}</author>
    <author>tc={BC34FE9A-222E-41AD-8DAD-64AFB9AF6F31}</author>
    <author>tc={53672964-1DDF-4F95-AF4A-923690757434}</author>
    <author>tc={D8CBCA04-AFAA-4C5C-A065-9D5E2D7E7A6C}</author>
    <author>tc={A9D21F1A-868C-402A-861D-F8CD922F85FA}</author>
    <author>tc={B9B838EB-8758-4257-B400-0AE216A1386F}</author>
    <author>tc={96C12C79-633C-4ED4-9B77-46BCCC4487A6}</author>
    <author>tc={2182D406-2ACB-4E39-88CB-F2260B0E70AF}</author>
    <author>tc={144BD513-115F-4533-811B-AD48093D95D7}</author>
    <author>tc={72F9C060-2AE2-4A5A-AC60-31DBB269563A}</author>
    <author>tc={8EA313CE-3E6B-44FF-AD07-A8A5226CF1BA}</author>
    <author>tc={E8C5E193-C072-4A62-A674-05DFF239A5A6}</author>
    <author>tc={4C318B19-3556-4398-90B6-B2B768158BD1}</author>
    <author>tc={4F3B2A7B-AECC-42CE-8F4F-067289F6F450}</author>
    <author>tc={2A8A883F-19C2-4D91-9E03-180D50D7C9E3}</author>
    <author>tc={1C81E10F-51D6-4804-885B-3EC614260BC6}</author>
    <author>tc={868E2616-BD1A-4105-B793-ED73BF8D81A0}</author>
    <author>tc={0AD57226-15A8-44AD-BF94-8E9D0F4D3400}</author>
    <author>tc={DE3F2701-9B83-4FFB-9A8F-7F998C46129B}</author>
    <author>tc={FFF81AE6-DE2B-4413-A3B7-3CDA5B772C18}</author>
    <author>tc={B88BDD64-660C-43DC-8201-AAD1F891E4D9}</author>
    <author>tc={3F215B9C-7EAF-4AB7-B4B9-8C9292417C68}</author>
    <author>tc={066A3AB4-DEC3-4A55-A91B-71E8CDE27E8F}</author>
    <author>tc={B3CF3F86-D6B2-4970-A90F-8B8C5A001131}</author>
    <author>tc={68350EC2-FE54-40D2-BCFD-AC54A7E43016}</author>
    <author>tc={73EB13E5-A398-4D1E-BA48-B13ABC562B61}</author>
    <author>tc={7F69A5A2-E35A-448C-BF22-2522F0A96179}</author>
    <author>tc={C9900EF0-58E0-483F-9773-A4FFA4A9975E}</author>
    <author>tc={3A84B167-1A82-4469-B002-49488E2DC903}</author>
    <author>tc={5DB41179-23C2-433E-BE02-C71092EE89C6}</author>
    <author>tc={8D128E48-6FCE-4002-992C-12E59D347EC6}</author>
    <author>tc={8DA7A533-84C4-4DEE-8A0F-DC2F56068CBF}</author>
    <author>tc={CB785819-3F3B-41ED-BFC4-C9E429C16D85}</author>
    <author>tc={A626020D-A1B5-4992-90ED-80E6BE9D0810}</author>
    <author>tc={16BD6B61-0568-4775-965B-E0D5DCD5736B}</author>
    <author>tc={8678D32F-EAB3-4ED2-AA74-8FED50F0813D}</author>
    <author>tc={A9BFF571-E13F-4906-BA7D-F9F11BB70F63}</author>
    <author>tc={852772AC-4A37-4C30-AE3C-E4A104042B5F}</author>
    <author>tc={3BE7E649-5F51-4928-9C42-DDAA23C732DE}</author>
    <author>tc={93D6966F-A849-445B-8ACF-7EFE68D283F1}</author>
    <author>tc={6D3928C0-66C8-407C-BACE-34D446F01C5C}</author>
    <author>tc={DADAFF1F-AFCA-4188-8FEF-1C138AF6BC87}</author>
    <author>tc={D10332D4-D344-4F20-954E-7366426D89DF}</author>
    <author>tc={357682EB-A3A7-46E8-B1FD-EFA2B6658167}</author>
    <author>tc={EF0475C2-5948-486E-B1A4-908DE8E2B105}</author>
    <author>tc={825EB505-F716-4364-96F3-0F723660F9E3}</author>
    <author>tc={5152F952-0F36-4695-9AE7-3F67CF67A479}</author>
    <author>tc={402E5796-9DBC-4F7B-A180-040724DED9E0}</author>
    <author>tc={153129F9-6F05-46C7-BA7C-0896DC2C3A7C}</author>
    <author>tc={CA363DF5-FFA2-4C5D-98E4-8D85664425B3}</author>
    <author>tc={6E4F006F-70AC-491F-80BE-93AE08CAFE00}</author>
    <author>tc={6F99D2E0-5343-46DC-93C8-E38DEAB3FB89}</author>
    <author>tc={B1F2D23F-6F8A-4959-9209-E470AB86D30D}</author>
    <author>tc={3AB9DAC4-5A66-4EDA-B132-E25F54A8CA10}</author>
    <author>tc={2934CD32-69EA-4416-8BED-6601D42D2C58}</author>
    <author>tc={6B5D1E3C-1F25-42D2-AEE9-EFE8B54CD8A5}</author>
    <author>tc={9E0A7E54-3B76-407B-AFC9-4032623DED93}</author>
    <author>tc={31F6D713-08EF-42CD-9226-73D220CC66E4}</author>
    <author>tc={B211A637-2188-4144-A775-CE55FB4C72BA}</author>
    <author>tc={9DCB877B-2AE7-4D4C-9FF2-EF060510A03E}</author>
    <author>tc={1CB0BE46-1DA0-40D9-9C42-DF4AD610B39A}</author>
    <author>tc={AF956988-E61E-448B-9F51-54CDA692D9CC}</author>
    <author>tc={B91CE5F5-FA39-45B2-88DC-3DF528BF7AF1}</author>
    <author>tc={C6D17BB3-0174-4ED6-B373-4BA3FFC93996}</author>
    <author>tc={2D585979-70F3-487E-AC9F-D9B97E64EFEC}</author>
    <author>tc={256FB67B-8B59-4170-A884-BA9E402F9AB4}</author>
    <author>tc={DBDEB844-B151-4BAD-8154-39D5EEEF5D7E}</author>
    <author>tc={BB389B2B-E095-40E8-BCBA-BD0093AFB0C6}</author>
    <author>tc={7B078E90-3062-4267-8E7C-A4AB804B6976}</author>
    <author>tc={C6F7DC6C-C523-4E2C-8424-F5037636840F}</author>
    <author>tc={F6CBF74B-2DA2-44E6-8953-F2502CEC258E}</author>
    <author>tc={9AE7C209-CAFA-4EB1-96E8-F70E4CFEC366}</author>
    <author>tc={9F706850-4BB5-4A0E-BCD0-69E001A04CC9}</author>
    <author>tc={4C58AEF7-3C34-4892-98D0-940AB5097EAD}</author>
    <author>tc={D911E33D-D423-4FC3-A804-5ACE83BA2D2B}</author>
    <author>tc={5C984945-1230-4B75-80E5-BD71DF7C31CA}</author>
    <author>tc={6DECD2BF-D1A8-46EA-855B-3FE276ED07F2}</author>
    <author>tc={DAB51662-48E3-4D3E-9BBF-870DB7CFA16D}</author>
    <author>tc={61304BD7-0D03-4F51-B851-F6667F09EFAC}</author>
    <author>tc={9D452F59-96DA-4D7B-AAAF-84392D9F8228}</author>
    <author>tc={8BAB9627-959A-4CD3-B89C-8E4AA6036CA8}</author>
    <author>tc={6D1B4B7E-95AC-4E2A-9CBE-4F67A0D5C75D}</author>
    <author>tc={F1494078-2289-4623-81BC-AEB37B9A0556}</author>
    <author>tc={C12A0058-E4AC-4B9C-9675-246C4B6CA743}</author>
    <author>tc={C05DFD86-A70C-4EDD-BFCF-98C46853C26B}</author>
    <author>tc={86717D2F-B6B7-4409-BE68-4E106ACEA9DD}</author>
    <author>tc={311B753F-16F2-4142-ACD3-5F1DCA1F4DBC}</author>
    <author>tc={A3242794-1E5E-47DC-84BA-0C86C86C4183}</author>
    <author>tc={39DB006C-62D0-475B-8512-A39A68C2DF70}</author>
    <author>tc={22647FF4-8C3B-404C-977E-B5D6AF6CED9A}</author>
    <author>tc={D60D3251-154E-4903-A150-0D36EC645225}</author>
    <author>tc={9C489D17-FBF6-4C35-8068-F5C0B5808B7C}</author>
    <author>tc={39663F0F-50CD-4B91-9582-7343BEA6CDD8}</author>
    <author>tc={500DA29B-7B97-4D3C-8CC5-40F0476B4AAE}</author>
    <author>tc={2C0CEE6E-83AB-4729-84EC-C8B3A2DDCFDA}</author>
    <author>tc={19CDEA32-BD10-42CD-B1B9-7B2A2EDA1505}</author>
    <author>tc={1D49E96E-CEC9-4C45-BF55-C4BD88CD37C7}</author>
    <author>tc={9E72222E-A9B1-4C37-A767-ED016965F9BD}</author>
    <author>tc={E63759E2-B389-496C-9A17-57621630640F}</author>
    <author>tc={87770A08-3DDC-4FB0-826F-CD8D3E166950}</author>
    <author>tc={7DBE1978-C9DC-4B5D-951B-E7CC88CF61C5}</author>
    <author>tc={D20F4E7B-3FF7-4837-8365-82D57233AFF9}</author>
    <author>tc={79AC0AE2-60A3-4A7C-824F-2A71B9FA4056}</author>
    <author>tc={B05137B2-2DF7-4432-9991-337DC37A513C}</author>
    <author>tc={DA31CC40-B71D-4E04-AFB7-CEB38E9D0D41}</author>
    <author>tc={A2EECA6F-E0A9-4DEF-8A42-8DA7A3064B91}</author>
    <author>tc={4EDE1025-1DF2-4186-A81E-2550D8AAE0F2}</author>
    <author>tc={D63891D1-B63D-41FA-9049-C7FE6168AF6B}</author>
    <author>tc={27101582-606C-4D40-8C5F-F881B9E288E8}</author>
    <author>tc={6121958F-4AD5-4F45-8470-7E0113D74377}</author>
    <author>tc={9B045565-25B4-450C-9333-D3351F71B785}</author>
    <author>tc={282D6673-B24A-455B-95E7-C871BAF406D5}</author>
    <author>tc={52D65CE4-8089-49DC-A51B-9D52CD0F4CC1}</author>
    <author>tc={46993888-E949-4990-BED9-01FD3D02FDB4}</author>
    <author>tc={53731F7A-9650-4356-B0ED-3E1C748FAF84}</author>
    <author>tc={1A82032F-1CEE-4C20-836C-E000998C4602}</author>
    <author>tc={82D7BAD6-85F5-4968-B628-F0AC604AFE8E}</author>
    <author>tc={C62AF3CD-2024-4A2E-9FCE-BE19F815E1F9}</author>
    <author>tc={F9A2FF9B-0517-4893-8367-531A68D0E5FA}</author>
    <author>tc={CF6EDA82-F7A1-443F-B4DD-A006A5E5CB9F}</author>
    <author>tc={E00BF302-F808-4EF3-BA61-D5D643F7EB7B}</author>
    <author>tc={FD4DAAEF-3FAB-452B-9B10-5B23DFB5BC74}</author>
    <author>tc={791008E6-9476-437A-84C8-A62A9B68CEBA}</author>
    <author>tc={AC418C3E-52EA-4D76-99A7-CC976CB570BD}</author>
    <author>tc={F3E7DAE6-5DD4-4110-9165-64B418750F86}</author>
    <author>tc={ACCF6C79-3377-446E-88FA-74C95C28BE1A}</author>
    <author>tc={092EDBAE-2C72-4393-94BA-36E91AE338B5}</author>
    <author>tc={FA6E4B4C-7343-4857-A762-91F0762C1390}</author>
    <author>tc={118D55CE-7F3D-4CFB-BC55-8BBBFD5D354F}</author>
    <author>tc={208D2E71-1073-4D10-8F05-E6F182C8100B}</author>
    <author>tc={68C47C04-B1B7-4706-B5B3-D2BDF7CB0B19}</author>
    <author>tc={DA4FFBC6-7B22-47AF-A9E5-A8A5E006F707}</author>
    <author>tc={D854BB12-6E38-41D1-AFB1-6B93B2220C55}</author>
    <author>tc={76FADC8E-940C-49F0-A7B4-1B3A57674CB4}</author>
    <author>tc={CE46A139-0E5C-4B8F-BFC8-1D2CA335E239}</author>
    <author>tc={B43DEA29-7A45-46FD-BBAD-AADB264A3190}</author>
    <author>tc={2F269294-7CCD-481F-83C1-3479F2930F23}</author>
    <author>tc={A0FC9D92-1AD9-45F0-9CED-6C500F9877D1}</author>
    <author>tc={A3B1746C-00C1-4374-A9F9-709858B9453E}</author>
    <author>tc={19A478AD-C828-4707-8A48-40B5886E2FCC}</author>
    <author>tc={023F2020-3EB2-48F0-BB96-724F7A9E63AF}</author>
    <author>tc={4A698453-4111-43AF-951B-C747D72DA3D6}</author>
    <author>tc={B3E2B1BE-0B1A-4ED7-A353-583ED0A8E65E}</author>
    <author>tc={57E0DC0F-F634-45A9-B5B7-67D12F3D76E5}</author>
    <author>tc={5C780074-DF5E-42A7-8E51-FC06BB9E174F}</author>
    <author>tc={59169606-1DDA-4E87-9574-BC563EA23737}</author>
    <author>tc={5BD504E7-498C-445F-9443-2553121065FC}</author>
    <author>tc={687431F3-8FF0-4476-B550-57254EF43102}</author>
    <author>tc={CCFCE156-A8C8-43CC-881A-C1695B6D4B0F}</author>
    <author>tc={E86FAA6B-1C9E-49B9-8ADF-F55A6158DF7E}</author>
    <author>tc={E485DB2A-5421-456E-B6A2-B750CC8DDF8A}</author>
    <author>tc={360CFB38-FDC6-481C-87D5-DAA2D5C18EAC}</author>
    <author>tc={5BF9176E-6152-43DD-860F-43BBF7F502F1}</author>
    <author>tc={6D61EB58-6694-4F8D-A13D-D743469E4926}</author>
    <author>tc={95A97733-8D19-4BA3-9734-A6A71CE51A52}</author>
    <author>tc={15F34D54-758C-4892-8C30-57F01CD19E30}</author>
    <author>tc={01CDAA1E-E0F9-42B5-B097-A4AB1928A673}</author>
    <author>tc={6D5922F0-6B26-4ED9-99AA-2598B9753C96}</author>
    <author>tc={3A162613-9BD8-46DC-BBE8-92E0560E4D6E}</author>
    <author>tc={75DA41FE-A23F-45BB-96B4-77F584D661DE}</author>
    <author>tc={D723D86C-07D0-471E-BFA4-14EDC9295307}</author>
    <author>tc={554037E9-3245-4D32-AB97-8AF8411CC553}</author>
    <author>tc={ED8A7839-34B9-49D7-A83E-D2440FFCDA05}</author>
    <author>tc={50E2BB35-0D07-4A0B-9A63-A1A21AF9ACA7}</author>
    <author>tc={9A83AA0E-3887-4D35-BC4F-3EE9BCB6755B}</author>
    <author>tc={50F356FD-8F80-4A11-AD68-F3D67CFB11E9}</author>
    <author>tc={B6848518-F250-495F-9FFF-E23B4F259B4C}</author>
    <author>tc={C684C795-517E-47EE-B8F0-7F5445461DAA}</author>
    <author>tc={9092D2C9-A083-486A-9660-F12709874AAB}</author>
    <author>tc={160FA930-1EDF-4F4A-8C0F-0834978AA273}</author>
    <author>tc={2ECF5A3A-0820-48C5-A5A7-7291058C6E23}</author>
    <author>tc={72A6F3D6-24D6-4FDC-8B82-2C3D2D7CD0AD}</author>
    <author>tc={7D47EE29-CA9A-48B2-A150-B3D3E5550791}</author>
    <author>tc={175F7794-298D-425E-8B08-02ECE53AAA6E}</author>
    <author>tc={77669EDC-0AB5-47E5-8653-DF23C48ED117}</author>
    <author>tc={56413FE3-5AAE-4ADB-91B8-5060003CF925}</author>
    <author>tc={DCB1BDBA-70B7-453B-92AA-BE542DE04513}</author>
    <author>tc={43F0DF9F-2F89-4995-BA61-2D46ED22BAEA}</author>
    <author>tc={A2B7280E-BBEF-432C-B84A-BCABE6529A43}</author>
    <author>tc={774A09C8-3B8D-4C3D-8E9A-7BFB862A8C90}</author>
    <author>tc={40CB1EB0-05ED-43D7-89CD-454F851A71EB}</author>
    <author>tc={5996C28E-EB3A-4457-8F20-F5186D237CAF}</author>
    <author>tc={77F10BA2-E740-4905-88CC-258BBA5A89C9}</author>
    <author>tc={04524F86-FC6D-4302-A9EE-628C4B59B9BC}</author>
    <author>tc={C6F290D9-52FA-4091-88E8-E73E5CB794B6}</author>
    <author>tc={C1ED464D-F610-4351-9D06-08FE61930CCE}</author>
    <author>tc={8F482468-4398-457F-88FC-1F7518747DD6}</author>
    <author>tc={B0179F44-1493-41C0-88C3-52E02D9E32F0}</author>
    <author>tc={AE87A053-617D-486C-B4D4-3150030E4F69}</author>
    <author>tc={89650FE0-4AFB-4F1C-80A2-B5CB93B356CE}</author>
    <author>tc={CE9386FF-FDF2-4927-92D7-865AF317155F}</author>
    <author>tc={E52EE323-BBE0-4E60-A03D-328D190E260D}</author>
    <author>tc={46D902E2-FE43-45F8-8DBA-436DB5C68BA9}</author>
    <author>tc={846D0FAE-420F-47AB-BCEE-2CDA053C1A70}</author>
    <author>tc={8C073D29-1AEB-47AD-9BDD-2A134ED20A2B}</author>
    <author>tc={1998610D-3EF6-49BB-964E-1166BF8C964B}</author>
    <author>tc={DEACD79A-7B39-484B-8640-E046A1EA2A4F}</author>
    <author>tc={E770824F-DF6D-477F-8C3D-0A26561873D6}</author>
    <author>tc={85498D14-D5E6-4596-B0FC-A88806092BB2}</author>
    <author>tc={7FE17918-1458-4EAB-9985-83BB176DA646}</author>
    <author>tc={62C262AC-454C-45A9-91B8-96683D8A9855}</author>
    <author>tc={C4C9E95D-57CA-49AE-B627-3A029C7CED38}</author>
    <author>tc={85390593-5342-4455-91C6-8EC30EC7CD8A}</author>
    <author>tc={59BC3B04-8F3B-4FD8-A280-6DA196D444DA}</author>
    <author>tc={D2774464-7DB3-4189-9192-60D4DA75D48C}</author>
    <author>tc={CB0758B4-428B-494F-8F8F-D59CC0037C51}</author>
    <author>tc={DEF50DC7-69F4-4C6E-ABD9-A4CD9963C270}</author>
    <author>tc={2237F15A-2877-4628-8961-F6D9EF4CACB2}</author>
    <author>tc={E57DCA75-71D8-48DE-8A6B-E3D1EB00B56B}</author>
    <author>tc={766A804C-6236-4D25-BE31-76A2D1167C61}</author>
    <author>tc={DFC3C9AD-ACD9-44C3-8DA5-F26FD76793BA}</author>
    <author>tc={C62297E7-679C-42A9-989B-1041393525B1}</author>
    <author>tc={3FDCAE1E-4CD3-49C9-A42A-8877C75AE0D5}</author>
    <author>tc={B07D8600-A27B-44B7-9CC8-34F3569B5525}</author>
    <author>tc={71D03D98-6DBE-438C-A67E-0B65DAAF341F}</author>
    <author>tc={E332339B-7F40-4E57-A76A-93AD263997E9}</author>
    <author>tc={AB876E59-95BA-4DFD-BFF5-D47013424731}</author>
    <author>tc={A7DE4E9F-CA1B-40C7-A32F-C29BF335970F}</author>
    <author>tc={7FBEAE6E-BCF4-4190-A1E3-C1AE50A12C54}</author>
    <author>tc={A31C4915-9B2A-4466-81D2-F061A1AD2B0B}</author>
    <author>tc={5886D154-48F9-4169-8D32-FF04E42A465C}</author>
    <author>tc={C803588A-D90C-4ABA-9B47-F05273A01B4A}</author>
    <author>tc={6D3F2EB1-3368-4ADC-B57B-1874656DB15B}</author>
    <author>tc={D1BE0F44-91D7-423E-8F0B-F2E99C75D1A3}</author>
    <author>tc={411EC723-7CA5-476A-9717-06FEDBBC6B2A}</author>
    <author>tc={0EB6D28B-0662-4CD7-A7AD-967785D5254E}</author>
    <author>tc={0DC8A58F-2885-42D4-AC3A-120541BA92EC}</author>
    <author>tc={3398BD66-3977-4B75-A489-2B4B31F8F2D0}</author>
    <author>tc={DA9F3A93-94DB-4551-AD1B-11F638EB4495}</author>
    <author>tc={A118B744-27E3-45CC-AC17-66DEEA69D42C}</author>
    <author>tc={93F11D5C-C5E3-4DD0-821B-B71EF5D628E4}</author>
    <author>tc={D80F00F6-71DC-4D2F-89EA-3A38FE98394B}</author>
    <author>tc={13405531-94C7-4C8A-B853-7FB996BDC89E}</author>
    <author>tc={26F0574F-6AAE-4BE8-AB2A-31353AF91E1A}</author>
    <author>tc={8023C05D-A327-4985-A4A4-7742922CE22A}</author>
    <author>tc={A039D815-78E0-4CBE-8D3D-B1622C6F0AD5}</author>
    <author>tc={7F147FDC-8639-485A-812D-7381CDBA6AF5}</author>
    <author>tc={59045F98-7723-4A00-BC86-CE528FCF7A9E}</author>
    <author>tc={DD53000F-7A13-4486-BBB1-7F709BB47B9B}</author>
    <author>tc={B3167108-F324-4E81-A670-DE57E84D9750}</author>
    <author>tc={F5AD6C5D-7708-44FF-852F-ACEC90A9779D}</author>
    <author>tc={BF995F9F-64DF-47E1-9DD1-6A050C01830A}</author>
    <author>tc={508EEC17-8DA1-44C8-A3B8-56554B677021}</author>
    <author>tc={AD469BF0-29C2-42B3-8E1C-600D1989881C}</author>
    <author>tc={068C5219-F573-46AA-9AAD-8585957A2E6F}</author>
    <author>tc={AB2D6A59-1D07-45B4-AC66-FAF12613B127}</author>
    <author>tc={63A81181-88E8-4AC4-8D05-AA36D61F2366}</author>
    <author>tc={BF81D8B1-FBE6-4DAF-8A74-84EB99904059}</author>
    <author>tc={9327A95B-2336-460A-996E-DC255068E0CF}</author>
    <author>tc={B03C8C4E-F899-4B35-A7CF-D92466ED010E}</author>
    <author>tc={9902B4E1-7E2C-416E-862E-261E1C36158E}</author>
    <author>tc={995A78C5-5128-478A-8AEB-95B101A9712D}</author>
    <author>tc={EC9DD3DD-E621-42AE-B003-6F26B6C3485A}</author>
    <author>tc={C5D369C1-3D01-43C8-A015-DC7CCB95F9BF}</author>
    <author>tc={6DDF1A92-C809-4A5D-804F-7451170C07A9}</author>
    <author>tc={5ABE0222-4493-43DE-A35C-1F34FEC91802}</author>
    <author>tc={488AA432-5D55-430D-9C2C-E714C92CB693}</author>
    <author>tc={AB97C33D-7803-4514-9888-7A58A09B591A}</author>
    <author>tc={8F1086CB-5167-448F-9ADC-C825670B3D6E}</author>
    <author>tc={8C7147F7-185A-4082-B1AF-A8CC3D2D3E4C}</author>
    <author>tc={895AEC29-CA16-4E37-B64D-6508E649DC6E}</author>
    <author>tc={3F3769EB-D680-434C-9F76-DFEAD87DB39E}</author>
    <author>tc={8B13D483-B2B5-4FEC-885A-F844E3C10A66}</author>
    <author>tc={BDB1FCA7-359C-4DBC-947B-DC929D7976B9}</author>
    <author>tc={685EACCF-3EB9-4167-BF52-123D04D7903B}</author>
    <author>tc={F64B272E-7B13-4FD6-BCE9-FD820524D28E}</author>
    <author>tc={4076130C-6EDC-4F8F-A624-74CA3E0B597D}</author>
    <author>tc={5E774A31-51C2-4247-8DEA-B9B88DC03389}</author>
    <author>tc={0F3EBEDC-08C2-4221-83DB-B7383E8CE360}</author>
    <author>tc={B8ECA606-D604-4304-BAC1-E394E918804E}</author>
    <author>tc={24B30C5C-76C5-4A52-ADE5-E2913B8737FD}</author>
    <author>tc={E3366DC4-1C8C-4013-9E62-D239A447097B}</author>
    <author>tc={A6FDFD07-2C32-40A2-A715-8E9D8A447DC0}</author>
    <author>tc={4E2F4959-4849-4ED7-A622-C519C44B24AD}</author>
    <author>tc={CE459243-AED2-4D65-85E4-BF3FC1ADC2BC}</author>
    <author>tc={BC37ACF6-A409-4D62-BA9A-14A252835418}</author>
    <author>tc={9FE77486-AAAC-4B1D-88F1-213E5801AB1C}</author>
    <author>tc={A832F4AC-18E4-48D6-9C2A-272575B9487E}</author>
    <author>tc={72453326-C165-43E4-8D3B-90371BBC5422}</author>
    <author>tc={399ECB90-B545-451A-B214-8FE6E5D3986E}</author>
    <author>tc={BF79736E-6CE2-4CB3-9043-6085ACD10427}</author>
    <author>tc={93847D7D-307F-44A1-A69F-78C4B601EF78}</author>
    <author>tc={21A255CD-2C8D-41C7-8828-715D6A59A7BC}</author>
    <author>tc={8C8C9FBB-A0DE-4FD7-B538-6458C49A6B7D}</author>
    <author>tc={F4AB421A-15CD-41E4-B37C-C096E8ABBBB5}</author>
    <author>tc={E0BA9A4E-F173-4643-9678-CA32C85E127C}</author>
    <author>tc={13D4CD30-B6FF-4EA4-A913-8FE935D8B674}</author>
    <author>tc={2A9F0601-9629-4300-9593-24680139ABF3}</author>
    <author>tc={26B8D23F-3F20-4E6C-88BA-6B288C0D3F41}</author>
    <author>tc={DF0A1CA1-227D-439C-A391-D23E2692670F}</author>
    <author>tc={E43C6088-5651-4666-AC87-193280EFAE04}</author>
    <author>tc={C1314821-2C76-4D4C-A03F-A3FACE469D48}</author>
    <author>tc={3CFE59E3-BB3B-49DB-A1FF-3C43837E781B}</author>
    <author>tc={3D91EA4E-186F-4E36-8CFA-69053263E685}</author>
    <author>tc={BF35D230-D9B8-4DB0-8E92-87A0B6DF2AA7}</author>
    <author>tc={0125CF2B-B2B4-4E65-8946-519B16195692}</author>
    <author>tc={08A31716-8C5A-4F22-90D3-029A0C14C409}</author>
    <author>tc={70E68C1B-A4CB-4CBC-B8C9-9C0DDC513F1A}</author>
    <author>tc={087CB118-66A8-475F-868B-A1CA4DC2E46C}</author>
    <author>tc={A2961FF9-5C1B-4DD2-9995-BD51DBC70CD6}</author>
    <author>tc={EAE06A27-31BF-4908-848C-3D8E4487488C}</author>
    <author>tc={43A8750D-E90B-4F62-9B67-D9BE28769BDD}</author>
    <author>tc={2BEF1713-155A-417B-9F38-8862870A07B3}</author>
    <author>tc={104686BF-5E73-470D-844A-3F1034264383}</author>
    <author>tc={02C747E3-09A2-4112-A51F-16A617EF011E}</author>
    <author>tc={AD8C9C58-721C-4DFF-9552-67E63A76BA8C}</author>
    <author>tc={FCE65BAE-67CA-4C23-81E3-E642E3669E68}</author>
    <author>tc={3D4B25F1-8E02-4E4A-BF58-B13A250595D4}</author>
    <author>tc={9005155B-F1AB-4170-A183-EDC67E55DF87}</author>
    <author>tc={050A3D77-3E70-45B5-A9B1-3DCC6A6E6288}</author>
    <author>tc={0D0F6F9A-87D3-4718-8F9A-EFB76F1A88DC}</author>
    <author>tc={9595D89B-9F7F-48B9-BC38-32596E949E14}</author>
    <author>tc={394677B0-8948-45F7-B901-A9E37CFA698E}</author>
    <author>tc={E6E0F54F-543A-4667-B59C-50F3376BCBA4}</author>
    <author>tc={46EB8E0B-3324-46AB-8E64-AE8594F4795E}</author>
    <author>tc={D6A419D9-6734-42EF-B9FE-09ACB1CE7322}</author>
    <author>tc={66C10375-EE76-4698-AF28-C2338193AD54}</author>
    <author>tc={F8277E7D-9A3F-4A86-9410-24DB4A77F54B}</author>
    <author>tc={65363188-7BF7-4F92-86E5-A086C1AEE6AA}</author>
    <author>tc={F5280DCC-13FF-41D1-8C4F-F49FFCFB2FFF}</author>
    <author>tc={AECD308D-A0B0-4645-B0BB-31CD672821B2}</author>
    <author>tc={34BBE8F0-7636-483F-B933-BBA26B36E8E4}</author>
    <author>tc={4934F203-1249-4929-8381-13E11940B882}</author>
    <author>tc={5EE29985-A8BC-426C-BE94-09502F3DA50F}</author>
    <author>tc={03BEF5AA-2733-4DEE-9E93-851E979D0651}</author>
    <author>tc={F7258551-135C-4264-932D-6E29E56F20B6}</author>
    <author>tc={4FD70107-BF17-4281-BCC5-67BC1ED37ECB}</author>
    <author>tc={912A3F19-FE94-411F-A746-7D5A8B0F66B9}</author>
    <author>tc={77C06427-2DE3-458B-9FC8-9643D9387B01}</author>
    <author>tc={ACFFC512-AC48-4DDF-ABFB-CC05973141FD}</author>
    <author>tc={9BC0E867-5BC3-4B56-97AA-593AE5B85F4C}</author>
    <author>tc={9B820EC3-6DCB-4F98-A0E1-127045E55C81}</author>
    <author>tc={A92DF2E4-4523-45BE-96EB-8886B59F3DE2}</author>
    <author>tc={BD3AC4CC-9B1F-458E-980C-771E049B2522}</author>
    <author>tc={48CA9358-4543-49D8-9933-4555C602D6CC}</author>
    <author>tc={200F95B4-2C52-4B74-AFE5-5E51CE760D22}</author>
    <author>tc={08421132-90D1-46F3-B59F-C146B93334FF}</author>
    <author>tc={7F1D849E-5764-40E4-ADC6-008C0346E769}</author>
    <author>tc={1EEBD90E-9E14-4A37-B1F4-637BCFD7025F}</author>
    <author>tc={2C676A09-E901-4BBD-9FA1-9F7B7E124393}</author>
    <author>tc={C1072D02-6D18-4F69-82AF-97BE89FE8946}</author>
    <author>tc={4BC442AB-13C6-4925-9F5E-FEA5DDFC7224}</author>
    <author>tc={08ED5059-3A2F-45EA-A146-3D832FC7399B}</author>
    <author>tc={0CB624F5-ADBE-46DB-9632-AB65CA820BE9}</author>
    <author>tc={7912BEC4-22CE-48D3-AD09-7F902BC57276}</author>
    <author>tc={ADD2F7B4-BB16-438E-AA67-B802428DD6D6}</author>
    <author>tc={88613357-5FEB-4FE7-BB33-E614E6082EF4}</author>
    <author>tc={5A0F2BC8-E73B-467A-8F7F-2FDD9D05828C}</author>
    <author>tc={95A9691E-E613-41AF-BCB9-0E51F27CC1CE}</author>
    <author>tc={D0D9691D-396D-432B-A94C-162E615BF5DB}</author>
    <author>tc={F31A659A-3F1D-4C45-8499-864970C3DCF3}</author>
    <author>tc={D67F3F8F-7604-43C2-80A3-E85E2BA1BA94}</author>
    <author>tc={E09DB94E-17F4-4A4E-B6B5-1F5545C64373}</author>
    <author>tc={94AF7655-2E96-41F1-916E-B13DABD04762}</author>
    <author>tc={944616E9-D692-402C-A904-B4FD26F36CB9}</author>
    <author>tc={CE178C52-1C63-4CA1-99CC-A248B6A2E79E}</author>
    <author>tc={E94DCAB3-D2F1-4698-8BE0-C70587FE8322}</author>
    <author>tc={DC7DDBEF-408B-4FBF-9579-3055965E5FA6}</author>
    <author>tc={FEAC4484-C66D-48E2-B467-BE3846214E1A}</author>
    <author>tc={5DEC8D6C-BFED-41B2-90A5-298A70FC3794}</author>
    <author>tc={48DB9C96-9FD1-49B7-A5A3-72190516109E}</author>
    <author>tc={A56271BA-EB10-4BD7-93A3-7F522DE7A8CD}</author>
    <author>tc={C11A2E7D-5C14-4818-8138-BC77ADE5719D}</author>
    <author>tc={867940B9-451B-45FF-B4F0-A47282D666EA}</author>
    <author>tc={DF0C2104-6CB2-4439-A97A-B4D2AC5402E7}</author>
    <author>tc={A875E29A-D12B-48EC-8F6A-65C71D5ED5B3}</author>
    <author>tc={20005E85-AAE9-42AE-AECE-D4FB1F656C7E}</author>
    <author>tc={ADB4F476-0E1E-44BA-8C09-35191313B198}</author>
    <author>tc={1612D0D5-AF48-4031-A33B-646956CD4EA9}</author>
    <author>tc={E4CC6EC6-E02E-4A73-AF93-3BCF7E25E97B}</author>
    <author>tc={0021E947-6128-4B2F-896C-896947346748}</author>
    <author>tc={751EEC4F-1200-4B2D-B3BF-1D91D1490D1F}</author>
    <author>tc={DA795DE1-62F7-4BBE-98E1-861862BC80B6}</author>
    <author>tc={FCF504D6-880B-4295-9995-48B3DBD2F883}</author>
    <author>tc={9584C80F-B8BF-47E0-8DC3-49FBB18A5EAB}</author>
    <author>tc={6150B38A-04EA-4006-A5C2-86B15AFFD644}</author>
    <author>tc={A9AB74FF-FAEA-4979-9E9C-3756EE2E511C}</author>
    <author>tc={725E69ED-3560-4035-BC7D-F8EE0617BB0B}</author>
    <author>tc={5A2AD413-FBAB-449B-A1D0-5D06565C2254}</author>
    <author>tc={8267EE82-F327-4A4B-91DA-CBD1295B42FA}</author>
    <author>tc={2C3111B8-D30E-424E-A713-A7A11CFB3897}</author>
    <author>tc={608D8C8C-6C66-4B67-979F-6CAC8DD9CEB8}</author>
    <author>tc={27A4E76C-3487-42A9-A264-3AA2DF4FC5A0}</author>
    <author>tc={99426F0B-AD81-4286-AC46-AB58BB665739}</author>
    <author>tc={4AC0801E-9A9C-467D-9BF6-B6AB7B6139DE}</author>
    <author>tc={1EBBD3F0-FDF6-445B-87C5-164D0A209BEA}</author>
    <author>tc={8B6FFBD0-457E-4158-B5E2-50A070E84ADC}</author>
    <author>tc={B41903A3-81B4-4F90-AAAC-4B62F55F8479}</author>
    <author>tc={40E125A8-9099-4050-9EA4-DFB9723CE4D9}</author>
    <author>tc={A54F2BC9-2FF9-494E-9812-53981F966B9E}</author>
    <author>tc={DD0B3CD0-B594-4604-BE57-EA3F10571425}</author>
    <author>tc={22039D0B-81AB-46E6-BCC9-68A0929F2E9A}</author>
    <author>tc={61159D93-E8B2-4198-B253-1E0C7EAD8B81}</author>
    <author>tc={B53D6F3C-7952-4051-A2C7-DF27E31A54E0}</author>
    <author>tc={116504C7-B97F-4224-A924-05694F5E9390}</author>
    <author>tc={A7591AB4-A5A5-4852-AA57-63668E27B6FD}</author>
    <author>tc={C896C4E2-F678-4548-B82B-5380F7C40DD5}</author>
    <author>tc={A0D7465B-7AC5-44DF-B3CB-585D7CC28C88}</author>
    <author>tc={71284102-BDC7-45E2-911B-C4829C158F2F}</author>
    <author>tc={12FAED33-9270-43A7-B648-BFCC88D13DDB}</author>
    <author>tc={0C44D770-F182-461D-8411-FE723A944A54}</author>
    <author>tc={0E9AA73B-840E-4029-B74A-FDAD4F37D68B}</author>
    <author>tc={5F0288F2-61C9-4E55-B6FD-4ED6B2021626}</author>
    <author>tc={E68B9022-013D-4F1C-9DA1-FD7867E3E41D}</author>
    <author>tc={EA2B94DF-4F70-4136-A2DB-5BDEAB5D0171}</author>
    <author>tc={30338464-2C51-498D-840A-848524809CC6}</author>
    <author>tc={EF94F5A8-4D55-4764-94F8-D0899BDAD0F2}</author>
    <author>tc={241920D2-AE12-4786-9027-0394F00D4AD1}</author>
    <author>tc={D5F1B1DA-CBA0-4307-9DDC-DA9E47386814}</author>
    <author>tc={7ADB9D50-F4FA-4569-A83F-F5735D0A03EA}</author>
    <author>tc={5C4BD675-684C-41CB-904D-30BDA74F3DC7}</author>
    <author>tc={54558767-AFD9-4C3F-91CC-152BA8DEC1DC}</author>
    <author>tc={AF1DB395-8454-492F-8981-AB0B52D754F9}</author>
    <author>tc={A5261EE7-3954-4D52-A199-04517E0EB846}</author>
    <author>tc={7CF1ED31-5974-4554-9277-E684E632E843}</author>
    <author>tc={8F2FAC3A-D17F-479A-A670-0FD42FC83815}</author>
    <author>tc={EAD4F5E8-5B6A-4750-95B4-97F3DF334E37}</author>
    <author>tc={DC8BCF94-945F-44CA-80B2-1050DCA43480}</author>
    <author>tc={0A340E18-1914-4295-B209-F6D5835EE2CD}</author>
    <author>tc={BD336BDF-C489-4A6C-B98F-4CEC2FE9E89E}</author>
    <author>tc={A5F5F2F7-DE51-4D19-A90A-9779D88C7A0E}</author>
    <author>tc={2FB89B4E-59CE-4CCE-A442-0C96F87DA4D5}</author>
    <author>tc={68900B17-DCD4-4896-B8F3-5BC2F889B333}</author>
    <author>tc={01DDD25C-0A9E-4ECF-A33F-D9D7EA0E0578}</author>
    <author>tc={F46219BF-0FB8-49CE-9E6E-C83AB262FC1C}</author>
    <author>tc={8512487F-C7C0-46A8-8F0E-792B5AD1620C}</author>
    <author>tc={843E90CB-6A67-4A6B-907A-443BB35376DA}</author>
    <author>tc={0BF7DA3A-F173-4E43-A01D-4181CEF6AEF0}</author>
    <author>tc={E94A7C1A-4FF5-4F76-9E19-49BD625D560B}</author>
    <author>tc={E6BEA1BC-D394-478C-99D9-E1F0490C8BEC}</author>
    <author>tc={C41B4E45-9D31-4971-ABDC-A08A182A8A03}</author>
    <author>tc={7CC9BFA3-FEF3-4456-A512-D3C36E305A2B}</author>
    <author>tc={908F0888-76BA-40B0-A39D-857AA161D7FD}</author>
    <author>tc={283372EC-EFDF-46AF-8CA5-AB2E84C48873}</author>
    <author>tc={90D51DE0-48ED-41AF-8F94-A9DA5FF63760}</author>
    <author>tc={68ACF504-0530-461F-91F2-BD2540ACBA51}</author>
    <author>tc={3BA44C9A-F62F-4680-AEE8-E0DF2087E902}</author>
    <author>tc={84AE82E0-BA80-40B8-AAE2-BCB11C570A51}</author>
    <author>tc={4BF4E921-51B6-4DD1-BC62-7FDFE892AC1A}</author>
    <author>tc={97B9E1A0-0E2D-48EB-B98F-C0779F9F5297}</author>
    <author>tc={8E63B7DB-1B9E-40A5-BFEB-E5F3E7353CD3}</author>
    <author>tc={B7042138-C61F-460C-BAC2-4DD2B7CDE3E7}</author>
    <author>tc={3B608E6F-7A60-4F7C-84C4-7A7B53AE7BAB}</author>
    <author>tc={AA0C36F1-82F8-473F-AD01-C0B2C7AD4F08}</author>
    <author>tc={ABB5D1D0-C0D9-4260-A52A-991CEDDE3876}</author>
    <author>tc={AB9DB9F0-4B8A-4437-BD53-FE94D9A39867}</author>
    <author>tc={8D8B14D1-EA18-4241-A889-2A79F44140B7}</author>
    <author>tc={726367E7-2CE0-4153-A2D9-E42BAD51BCC5}</author>
    <author>tc={185B397C-BF95-4B7E-A95C-C7D978A127C1}</author>
    <author>tc={52117EF6-31E4-4888-A04E-4FEB13AA53F1}</author>
    <author>tc={3872CF74-48CD-43CE-8A6F-B150DFBDA571}</author>
    <author>tc={58DE4BBD-735B-47B8-9020-8D27E4F4C634}</author>
    <author>tc={192FEADB-3F95-48D5-9292-3CB048042EA2}</author>
    <author>tc={F8B2389A-5065-41F8-84D3-EB3EF0C0A196}</author>
    <author>tc={76C45A56-2FFC-43A0-90EC-7414E0AE5855}</author>
    <author>tc={F6E4176F-AD1C-460B-8CEC-BA793E7A7A63}</author>
    <author>tc={5E725174-F143-40D6-A297-8F11402C1A85}</author>
    <author>tc={46A6BFAE-6F6B-4B76-9128-53C684D0773C}</author>
    <author>tc={1AD2091C-3783-4123-8C7D-6731EF270E31}</author>
    <author>tc={EEC5F316-EFEF-4179-A239-87C233E2E840}</author>
    <author>tc={0D838936-A1B4-4C2A-88AB-596D3BB104FB}</author>
    <author>tc={9134BD5B-09A0-4D8E-B531-E2F85A77524B}</author>
    <author>tc={A8E56E48-B8BD-497F-81BE-01F9EDE87D04}</author>
    <author>tc={F0BB6411-2258-4E20-8BD5-4B53AEC10CE9}</author>
    <author>tc={0E46894F-2C69-4F06-87E6-100171A21772}</author>
    <author>tc={463ACAAC-636B-4165-829A-F628E2A8D97A}</author>
    <author>tc={B89407E3-F916-4DF3-AEBE-3BD944F4D687}</author>
    <author>tc={7839A18C-8261-41E2-B8B1-A3284E414E87}</author>
    <author>tc={ED629761-1595-48EC-BB0B-D7C09C92007C}</author>
    <author>tc={06486395-C16F-40A5-9A92-3D79BB0BADC6}</author>
    <author>tc={79F06390-1218-4E4E-AEC2-E19EA686401A}</author>
    <author>tc={BC17EA1D-F815-4409-9735-BB427D4FB272}</author>
    <author>tc={50F84F4B-CA08-4953-A659-686A5D4BF6C5}</author>
    <author>tc={2B2F7E7E-F88F-4841-A27E-49AA7E710B67}</author>
    <author>tc={D1852C84-14FD-4DC1-BC16-89890BB4781E}</author>
    <author>tc={3BBE86DA-5374-4D96-8579-A3B1FA92A2A9}</author>
    <author>tc={745D7727-40D7-47F6-A2B1-BA4AB1E0BB2E}</author>
    <author>tc={2F8020AC-CF79-42FC-93FF-5B7A2960DB7C}</author>
    <author>tc={6AB5DE0D-3B51-4FD4-9A91-1598EDB71722}</author>
    <author>tc={33521AA2-0B39-4641-B599-8482897CB736}</author>
    <author>tc={45665442-E3C8-4B10-A5C7-C77C21BFDB56}</author>
    <author>tc={90997271-9650-4039-9458-321FFE3F47F6}</author>
    <author>tc={DFA606EC-1656-404E-BD44-71980BDA735D}</author>
    <author>tc={2CC0BDFB-A319-4984-8071-35A472D333C7}</author>
    <author>tc={17FA39E7-B832-4042-A41A-2B57E8A5CB9B}</author>
    <author>tc={FE5D99F9-BFE9-451F-9F7E-A4CD22501884}</author>
    <author>tc={686B8EE3-213F-4466-BAF3-37E641755DA9}</author>
    <author>tc={3D5B1262-F66B-4C59-BBBC-F6AFC2433BB9}</author>
    <author>tc={1F735FD8-2386-4BC2-B4E8-A477509547EE}</author>
    <author>tc={2A3711DB-C2FE-4CC7-AA9B-5AC125161584}</author>
    <author>tc={59FC3BA9-B9B1-4F1C-8FA3-2E5E59939416}</author>
    <author>tc={F0888280-340F-4A91-9B3D-1AAEEE774A12}</author>
    <author>tc={0588421F-D1B5-46F4-B7A4-A6A406827548}</author>
    <author>tc={F382406F-04AA-4560-A001-1FD1AD150E9C}</author>
    <author>tc={D47DB38C-951F-48D0-BAF4-D295F9189733}</author>
    <author>tc={E0656D9E-91FB-43EA-BA86-B9995DFABA33}</author>
    <author>tc={E93D87B3-3FBB-4ECE-A260-E3DA40656D32}</author>
    <author>tc={C0706972-4404-4AC2-9F60-7E1BECE80834}</author>
    <author>tc={24B742A4-1CDA-4ECA-91C3-1197BE43FF62}</author>
    <author>tc={1B31B59A-2D5F-402A-925E-BB7C97DFA533}</author>
    <author>tc={51BE994A-06F7-43CF-8E8B-026DA4609FAB}</author>
    <author>tc={FA34D602-A626-4244-B1CB-A26CCC1AEA0D}</author>
    <author>tc={1AE7096B-DD56-4587-85B7-313188BE3330}</author>
    <author>tc={EF4B8361-79B7-4B77-BF03-E24CEAC26CA4}</author>
    <author>tc={4EB96F3B-D6AC-4155-8CC1-391CA2B5D129}</author>
    <author>tc={1BA27F6F-51AE-4BE0-AF08-D3C7F2F7C476}</author>
    <author>tc={246AE5E7-5713-4288-927A-9681C937663B}</author>
    <author>tc={458C0C89-3775-40F3-8FAF-518604E1726C}</author>
    <author>tc={5730EE25-3040-4E87-AC67-1E2498C07398}</author>
    <author>tc={272A6B77-1B0B-4285-9EDA-E907BBA91B12}</author>
    <author>tc={F89EABA1-059A-4FE6-A1F8-ADA4A408EC0E}</author>
    <author>tc={27B8619C-5C7F-45EA-AC39-FB33987A8417}</author>
    <author>tc={2ABA58B2-A453-411E-9D6B-092ACC54AF58}</author>
    <author>tc={C1437040-BD6F-4B71-A174-A63D12FE65F0}</author>
    <author>tc={19EAB0C6-1425-4247-8A45-FCC0FB3D1AED}</author>
    <author>tc={EC719E92-C077-43B7-BBDA-FF7B8D67D5DF}</author>
    <author>tc={6FE375DB-D560-49AB-9894-D42851ABC6FF}</author>
    <author>tc={86C231E1-31D3-477D-8A75-806AA4FADE40}</author>
    <author>tc={2D2B9981-4324-4855-A594-46124D70FC47}</author>
    <author>tc={0158FCDB-5746-4906-8BAB-94D3F90B878A}</author>
    <author>tc={A37A4793-E60C-4CE6-A76D-C7E3B8D681AB}</author>
    <author>tc={DA91151F-4A1B-4C7E-8021-AEA313E78314}</author>
    <author>tc={22BB94B6-292D-4F48-9F8F-2E7606AE5DB2}</author>
    <author>tc={1C613D79-198D-4F2E-B2B9-68EF42CB9F7B}</author>
    <author>tc={CBF15CBA-88EB-470D-A62F-EE9DD467B0E9}</author>
    <author>tc={C6D60ED1-BBF7-4E26-82EE-4A886DDDEEC6}</author>
    <author>tc={F6E499A0-F22E-4BC3-99F7-2214F12B4AF1}</author>
    <author>tc={5A6DA43F-3E8D-489F-A7C7-81F36A33DD07}</author>
    <author>tc={71A8135D-E913-4871-A81E-2F6A38E72F03}</author>
    <author>tc={D9F82B91-30C2-447A-9648-88D40C07F333}</author>
    <author>tc={7DFF0006-B99C-46CE-90DA-63CA840B8AD8}</author>
    <author>tc={BFFB3A05-E815-4E8B-986D-A7F5FC862DC2}</author>
    <author>tc={34365959-AADA-4175-BEAD-5AE4D2FD766E}</author>
    <author>tc={670D42A8-5418-4E36-950C-1200A0E7FE7D}</author>
    <author>tc={A24F9781-5662-44CF-BEE7-9DE1D8BBE520}</author>
    <author>tc={4D081AB0-7181-441F-9D9C-5CF8BB9C0114}</author>
  </authors>
  <commentList>
    <comment ref="U2" authorId="0" shapeId="0" xr:uid="{D36B6E7C-9A81-4133-A863-6FF249B7971C}">
      <text>
        <t>[Threaded comment]
Your version of Excel allows you to read this threaded comment; however, any edits to it will get removed if the file is opened in a newer version of Excel. Learn more: https://go.microsoft.com/fwlink/?linkid=870924
Comment:
    2-10-2025 Confirmed Actual Completed Footage.</t>
      </text>
    </comment>
    <comment ref="V2" authorId="1" shapeId="0" xr:uid="{8B2768CA-02A8-42AF-89F9-0AF91CD95EAC}">
      <text>
        <t>[Threaded comment]
Your version of Excel allows you to read this threaded comment; however, any edits to it will get removed if the file is opened in a newer version of Excel. Learn more: https://go.microsoft.com/fwlink/?linkid=870924
Comment:
    2-10-2025 Conduit Placement Confirmed Completed.</t>
      </text>
    </comment>
    <comment ref="U3" authorId="2" shapeId="0" xr:uid="{71EF951C-7728-4F01-ADC3-2C7BA37660A7}">
      <text>
        <t>[Threaded comment]
Your version of Excel allows you to read this threaded comment; however, any edits to it will get removed if the file is opened in a newer version of Excel. Learn more: https://go.microsoft.com/fwlink/?linkid=870924
Comment:
    3-23-2026 Confirmed Actual Completed Footage.</t>
      </text>
    </comment>
    <comment ref="V3" authorId="3" shapeId="0" xr:uid="{862BA824-DF2B-41A7-A233-C4937A540691}">
      <text>
        <t>[Threaded comment]
Your version of Excel allows you to read this threaded comment; however, any edits to it will get removed if the file is opened in a newer version of Excel. Learn more: https://go.microsoft.com/fwlink/?linkid=870924
Comment:
    3-23-2026 Conduit Placement Confirmed Completed.</t>
      </text>
    </comment>
    <comment ref="U4" authorId="4" shapeId="0" xr:uid="{A538F1DC-3D2A-4257-8B53-5FF0C7BBBB56}">
      <text>
        <t>[Threaded comment]
Your version of Excel allows you to read this threaded comment; however, any edits to it will get removed if the file is opened in a newer version of Excel. Learn more: https://go.microsoft.com/fwlink/?linkid=870924
Comment:
    12-3-2025 Confirmed Actual Completed Footage.</t>
      </text>
    </comment>
    <comment ref="V4" authorId="5" shapeId="0" xr:uid="{378A1208-2FA1-488C-8891-57930FBBCE6C}">
      <text>
        <t>[Threaded comment]
Your version of Excel allows you to read this threaded comment; however, any edits to it will get removed if the file is opened in a newer version of Excel. Learn more: https://go.microsoft.com/fwlink/?linkid=870924
Comment:
    12-3-2025 Conduit Placement Confirmed Completed.</t>
      </text>
    </comment>
    <comment ref="U5" authorId="6" shapeId="0" xr:uid="{E3F15117-4216-4A36-B86E-3075F282B82F}">
      <text>
        <t>[Threaded comment]
Your version of Excel allows you to read this threaded comment; however, any edits to it will get removed if the file is opened in a newer version of Excel. Learn more: https://go.microsoft.com/fwlink/?linkid=870924
Comment:
    2-26-2026 Confirmed Actual Completed Footage.</t>
      </text>
    </comment>
    <comment ref="V5" authorId="7" shapeId="0" xr:uid="{6C838070-C3CA-47E0-BF64-C442905F1C58}">
      <text>
        <t>[Threaded comment]
Your version of Excel allows you to read this threaded comment; however, any edits to it will get removed if the file is opened in a newer version of Excel. Learn more: https://go.microsoft.com/fwlink/?linkid=870924
Comment:
    2-26-2026 Conduit Placement Confirmed Completed.</t>
      </text>
    </comment>
    <comment ref="U6" authorId="8" shapeId="0" xr:uid="{D77CCE71-A938-4DB7-B553-BE266F875819}">
      <text>
        <t>[Threaded comment]
Your version of Excel allows you to read this threaded comment; however, any edits to it will get removed if the file is opened in a newer version of Excel. Learn more: https://go.microsoft.com/fwlink/?linkid=870924
Comment:
    4-23-2026 Confirmed Actual Completed Footage.</t>
      </text>
    </comment>
    <comment ref="V6" authorId="9" shapeId="0" xr:uid="{6DFE07FC-18B0-4FA5-9B7F-EFAB7917B8BD}">
      <text>
        <t>[Threaded comment]
Your version of Excel allows you to read this threaded comment; however, any edits to it will get removed if the file is opened in a newer version of Excel. Learn more: https://go.microsoft.com/fwlink/?linkid=870924
Comment:
    4-23-2026 Conduit Placement Confirmed Completed.</t>
      </text>
    </comment>
    <comment ref="U7" authorId="10" shapeId="0" xr:uid="{F53FFCEE-E3C4-41BE-819E-0A4F10616FF6}">
      <text>
        <t>[Threaded comment]
Your version of Excel allows you to read this threaded comment; however, any edits to it will get removed if the file is opened in a newer version of Excel. Learn more: https://go.microsoft.com/fwlink/?linkid=870924
Comment:
    4-22-2026 Confirmed Actual Completed Footage.</t>
      </text>
    </comment>
    <comment ref="V7" authorId="11" shapeId="0" xr:uid="{500C2C89-FD87-460F-813F-B23F35D4749F}">
      <text>
        <t>[Threaded comment]
Your version of Excel allows you to read this threaded comment; however, any edits to it will get removed if the file is opened in a newer version of Excel. Learn more: https://go.microsoft.com/fwlink/?linkid=870924
Comment:
    4-22-2026 Conduit Placement Confirmed Completed.</t>
      </text>
    </comment>
    <comment ref="U8" authorId="12" shapeId="0" xr:uid="{0E7F03B4-BC59-4881-9994-F16B6F216453}">
      <text>
        <t>[Threaded comment]
Your version of Excel allows you to read this threaded comment; however, any edits to it will get removed if the file is opened in a newer version of Excel. Learn more: https://go.microsoft.com/fwlink/?linkid=870924
Comment:
    10-7-2026 Confirmed Actual Completed Footage.</t>
      </text>
    </comment>
    <comment ref="V8" authorId="13" shapeId="0" xr:uid="{32263BE5-F42E-4DE1-8E13-4E5851F30AD4}">
      <text>
        <t>[Threaded comment]
Your version of Excel allows you to read this threaded comment; however, any edits to it will get removed if the file is opened in a newer version of Excel. Learn more: https://go.microsoft.com/fwlink/?linkid=870924
Comment:
    10-7-2026 Conduit Placement Confirmed Completed.</t>
      </text>
    </comment>
    <comment ref="U9" authorId="14" shapeId="0" xr:uid="{C663BC32-47FA-4F9B-A9BF-FEDB989E9150}">
      <text>
        <t>[Threaded comment]
Your version of Excel allows you to read this threaded comment; however, any edits to it will get removed if the file is opened in a newer version of Excel. Learn more: https://go.microsoft.com/fwlink/?linkid=870924
Comment:
    10-17-2025 Confirmed Actual Completed Footage.</t>
      </text>
    </comment>
    <comment ref="V9" authorId="15" shapeId="0" xr:uid="{3DB0620F-7D16-4905-A4B6-57D48FB30CAD}">
      <text>
        <t>[Threaded comment]
Your version of Excel allows you to read this threaded comment; however, any edits to it will get removed if the file is opened in a newer version of Excel. Learn more: https://go.microsoft.com/fwlink/?linkid=870924
Comment:
    10-17-2025 Conduit Placement Confirmed Completed.</t>
      </text>
    </comment>
    <comment ref="U10" authorId="16" shapeId="0" xr:uid="{932386E2-1021-4A29-9A0F-DB487D485D25}">
      <text>
        <t>[Threaded comment]
Your version of Excel allows you to read this threaded comment; however, any edits to it will get removed if the file is opened in a newer version of Excel. Learn more: https://go.microsoft.com/fwlink/?linkid=870924
Comment:
    6-23-2026 Confirmed Actual Completed Footage.</t>
      </text>
    </comment>
    <comment ref="V10" authorId="17" shapeId="0" xr:uid="{A8010989-5FAA-4480-A3CD-07D47430D398}">
      <text>
        <t>[Threaded comment]
Your version of Excel allows you to read this threaded comment; however, any edits to it will get removed if the file is opened in a newer version of Excel. Learn more: https://go.microsoft.com/fwlink/?linkid=870924
Comment:
    6-23-2026 Conduit Placement Confirmed Completed.</t>
      </text>
    </comment>
    <comment ref="U11" authorId="18" shapeId="0" xr:uid="{680BBA00-ED51-40DA-861A-21E04B51D793}">
      <text>
        <t>[Threaded comment]
Your version of Excel allows you to read this threaded comment; however, any edits to it will get removed if the file is opened in a newer version of Excel. Learn more: https://go.microsoft.com/fwlink/?linkid=870924
Comment:
    10-23-2025 Confirmed Actual Completed Footage.</t>
      </text>
    </comment>
    <comment ref="V11" authorId="19" shapeId="0" xr:uid="{A404C837-D976-48FA-A0BB-549C9FCFBCA2}">
      <text>
        <t>[Threaded comment]
Your version of Excel allows you to read this threaded comment; however, any edits to it will get removed if the file is opened in a newer version of Excel. Learn more: https://go.microsoft.com/fwlink/?linkid=870924
Comment:
    10-23-2025 Conduit Placement Confirmed Completed.</t>
      </text>
    </comment>
    <comment ref="U12" authorId="20" shapeId="0" xr:uid="{4F5E3C26-7B7C-4CDB-80D6-A6EA953F0429}">
      <text>
        <t>[Threaded comment]
Your version of Excel allows you to read this threaded comment; however, any edits to it will get removed if the file is opened in a newer version of Excel. Learn more: https://go.microsoft.com/fwlink/?linkid=870924
Comment:
    3-11-2026 Confirmed Actual Completed Footage.</t>
      </text>
    </comment>
    <comment ref="V12" authorId="21" shapeId="0" xr:uid="{6B27826B-7127-4F49-97B4-B56E0BF2C4EC}">
      <text>
        <t>[Threaded comment]
Your version of Excel allows you to read this threaded comment; however, any edits to it will get removed if the file is opened in a newer version of Excel. Learn more: https://go.microsoft.com/fwlink/?linkid=870924
Comment:
    3-11-2026 Conduit Placement Confirmed Completed.</t>
      </text>
    </comment>
    <comment ref="U13" authorId="22" shapeId="0" xr:uid="{6EE08A40-0E00-4126-AD7B-EB078132478E}">
      <text>
        <t>[Threaded comment]
Your version of Excel allows you to read this threaded comment; however, any edits to it will get removed if the file is opened in a newer version of Excel. Learn more: https://go.microsoft.com/fwlink/?linkid=870924
Comment:
    4-29-2026 Confirmed Actual Completed Footage.</t>
      </text>
    </comment>
    <comment ref="V13" authorId="23" shapeId="0" xr:uid="{3F232A4B-EDC0-4150-BC3D-86846DF89D63}">
      <text>
        <t>[Threaded comment]
Your version of Excel allows you to read this threaded comment; however, any edits to it will get removed if the file is opened in a newer version of Excel. Learn more: https://go.microsoft.com/fwlink/?linkid=870924
Comment:
    4-29-2026 Conduit Placement Confirmed Completed.</t>
      </text>
    </comment>
    <comment ref="U14" authorId="24" shapeId="0" xr:uid="{D62ECECB-3A25-489C-BE83-20FE4B3576AE}">
      <text>
        <t>[Threaded comment]
Your version of Excel allows you to read this threaded comment; however, any edits to it will get removed if the file is opened in a newer version of Excel. Learn more: https://go.microsoft.com/fwlink/?linkid=870924
Comment:
    4-20-2026 Confirmed Actual Completed Footage.</t>
      </text>
    </comment>
    <comment ref="V14" authorId="25" shapeId="0" xr:uid="{BF61F959-108E-48AE-9E67-44B13AB916F6}">
      <text>
        <t>[Threaded comment]
Your version of Excel allows you to read this threaded comment; however, any edits to it will get removed if the file is opened in a newer version of Excel. Learn more: https://go.microsoft.com/fwlink/?linkid=870924
Comment:
    4-20-2026 Conduit Placement Confirmed Completed.</t>
      </text>
    </comment>
    <comment ref="U15" authorId="26" shapeId="0" xr:uid="{D09B6101-3DD6-4215-A591-84B59903A172}">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15" authorId="27" shapeId="0" xr:uid="{A3001667-18FD-447C-9C64-D4151964CFE4}">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16" authorId="28" shapeId="0" xr:uid="{6589E216-9A78-4398-8A6C-69794EED1677}">
      <text>
        <t>[Threaded comment]
Your version of Excel allows you to read this threaded comment; however, any edits to it will get removed if the file is opened in a newer version of Excel. Learn more: https://go.microsoft.com/fwlink/?linkid=870924
Comment:
    3-26-2026 Confirmed Actual Completed Footage.</t>
      </text>
    </comment>
    <comment ref="V16" authorId="29" shapeId="0" xr:uid="{D0199D1C-2EFA-44B6-93B0-7AE5C8AB3518}">
      <text>
        <t>[Threaded comment]
Your version of Excel allows you to read this threaded comment; however, any edits to it will get removed if the file is opened in a newer version of Excel. Learn more: https://go.microsoft.com/fwlink/?linkid=870924
Comment:
    3-26-2026 Conduit Placement Confirmed Completed.</t>
      </text>
    </comment>
    <comment ref="AA16" authorId="30" shapeId="0" xr:uid="{4A8AB0B8-3F2E-4552-8EF9-57161EBB9013}">
      <text>
        <t>[Threaded comment]
Your version of Excel allows you to read this threaded comment; however, any edits to it will get removed if the file is opened in a newer version of Excel. Learn more: https://go.microsoft.com/fwlink/?linkid=870924
Comment:
    3-26-2026 QC Walkout Scheduled For 3-27-2026.
Reply:
    4-14-2026 QC Date Entered Into SiteTracker.</t>
      </text>
    </comment>
    <comment ref="AB16" authorId="31" shapeId="0" xr:uid="{35FFDB44-0FE7-4C1B-BDD4-7431D7CEAF8C}">
      <text>
        <t>[Threaded comment]
Your version of Excel allows you to read this threaded comment; however, any edits to it will get removed if the file is opened in a newer version of Excel. Learn more: https://go.microsoft.com/fwlink/?linkid=870924
Comment:
    3-26-2026 QC Walkout Scheduled For 3-27-2026.
Reply:
    4-14-2026 QC Date Entered Into SiteTracker.</t>
      </text>
    </comment>
    <comment ref="U17" authorId="32" shapeId="0" xr:uid="{4D4B472F-5A9A-493A-B6AA-32BC2D73D1E6}">
      <text>
        <t>[Threaded comment]
Your version of Excel allows you to read this threaded comment; however, any edits to it will get removed if the file is opened in a newer version of Excel. Learn more: https://go.microsoft.com/fwlink/?linkid=870924
Comment:
    2-13-2026 Confirmed Actual Completed Footage.</t>
      </text>
    </comment>
    <comment ref="V17" authorId="33" shapeId="0" xr:uid="{CEDACA47-1CFE-465D-B05B-9CEA695AB35A}">
      <text>
        <t>[Threaded comment]
Your version of Excel allows you to read this threaded comment; however, any edits to it will get removed if the file is opened in a newer version of Excel. Learn more: https://go.microsoft.com/fwlink/?linkid=870924
Comment:
    2-13-2026 Conduit Placement Confirmed Completed.</t>
      </text>
    </comment>
    <comment ref="U18" authorId="34" shapeId="0" xr:uid="{FB7CCBAD-8FD3-4492-B38D-54D5C8DD03E2}">
      <text>
        <t>[Threaded comment]
Your version of Excel allows you to read this threaded comment; however, any edits to it will get removed if the file is opened in a newer version of Excel. Learn more: https://go.microsoft.com/fwlink/?linkid=870924
Comment:
    2-24-2026 Confirmed Actual Completed Footage.</t>
      </text>
    </comment>
    <comment ref="V18" authorId="35" shapeId="0" xr:uid="{29C5FD7E-17AD-40F4-97F0-9D92BBBFD7EE}">
      <text>
        <t>[Threaded comment]
Your version of Excel allows you to read this threaded comment; however, any edits to it will get removed if the file is opened in a newer version of Excel. Learn more: https://go.microsoft.com/fwlink/?linkid=870924
Comment:
    2-24-2026 Conduit Placement Confirmed Completed.</t>
      </text>
    </comment>
    <comment ref="U19" authorId="36" shapeId="0" xr:uid="{557BF303-2798-451F-8649-AD226A996BAF}">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19" authorId="37" shapeId="0" xr:uid="{ACD7F4FE-2D8C-420B-960C-AFB292C4A48E}">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R20" authorId="38" shapeId="0" xr:uid="{465BB474-04C4-4CB2-8532-50D9B1283754}">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20" authorId="39" shapeId="0" xr:uid="{65711907-D11D-4440-93B7-81A12CAE87A2}">
      <text>
        <t>[Threaded comment]
Your version of Excel allows you to read this threaded comment; however, any edits to it will get removed if the file is opened in a newer version of Excel. Learn more: https://go.microsoft.com/fwlink/?linkid=870924
Comment:
    7-9-2025 Confirmed Actual Completed Footage.</t>
      </text>
    </comment>
    <comment ref="V20" authorId="40" shapeId="0" xr:uid="{3AAC2DF9-F0AF-4E41-B3EC-288AD0C8A4AE}">
      <text>
        <t>[Threaded comment]
Your version of Excel allows you to read this threaded comment; however, any edits to it will get removed if the file is opened in a newer version of Excel. Learn more: https://go.microsoft.com/fwlink/?linkid=870924
Comment:
    7-9-2025 Conduit Placement Confirmed Completed.
Reply:
    7-10-2025 Change Order Approved By Tillman(Chad Plummer).</t>
      </text>
    </comment>
    <comment ref="U21" authorId="41" shapeId="0" xr:uid="{BDAD4648-5C84-44EF-BAE8-69514F79C906}">
      <text>
        <t>[Threaded comment]
Your version of Excel allows you to read this threaded comment; however, any edits to it will get removed if the file is opened in a newer version of Excel. Learn more: https://go.microsoft.com/fwlink/?linkid=870924
Comment:
    12-1-2025 Confirmed Actual Completed Footage.</t>
      </text>
    </comment>
    <comment ref="V21" authorId="42" shapeId="0" xr:uid="{2EA89C3A-7E7E-4BC5-9B1A-24F0692F768C}">
      <text>
        <t>[Threaded comment]
Your version of Excel allows you to read this threaded comment; however, any edits to it will get removed if the file is opened in a newer version of Excel. Learn more: https://go.microsoft.com/fwlink/?linkid=870924
Comment:
    12-1-2025 Conduit Placement Confirmed Completed.</t>
      </text>
    </comment>
    <comment ref="U22" authorId="43" shapeId="0" xr:uid="{980E12FB-84F1-41F2-9DFE-031981F089C0}">
      <text>
        <t>[Threaded comment]
Your version of Excel allows you to read this threaded comment; however, any edits to it will get removed if the file is opened in a newer version of Excel. Learn more: https://go.microsoft.com/fwlink/?linkid=870924
Comment:
    2-13-2026 Confirmed Actual Completed Footage.</t>
      </text>
    </comment>
    <comment ref="V22" authorId="44" shapeId="0" xr:uid="{81973D0E-F041-4163-96F5-B440DEEABC21}">
      <text>
        <t>[Threaded comment]
Your version of Excel allows you to read this threaded comment; however, any edits to it will get removed if the file is opened in a newer version of Excel. Learn more: https://go.microsoft.com/fwlink/?linkid=870924
Comment:
    2-13-2026 Conduit Placement Confirmed Completed.</t>
      </text>
    </comment>
    <comment ref="U23" authorId="45" shapeId="0" xr:uid="{808BE4BD-CA4A-4EDD-96AE-DDEE913E650E}">
      <text>
        <t>[Threaded comment]
Your version of Excel allows you to read this threaded comment; however, any edits to it will get removed if the file is opened in a newer version of Excel. Learn more: https://go.microsoft.com/fwlink/?linkid=870924
Comment:
    2-17-2026 Confirmed Actual Completed Footage.</t>
      </text>
    </comment>
    <comment ref="V23" authorId="46" shapeId="0" xr:uid="{18BBF8B5-A802-486A-A629-1E938306DE84}">
      <text>
        <t>[Threaded comment]
Your version of Excel allows you to read this threaded comment; however, any edits to it will get removed if the file is opened in a newer version of Excel. Learn more: https://go.microsoft.com/fwlink/?linkid=870924
Comment:
    2-17-2026 Conduit Placement Confirmed Completed.</t>
      </text>
    </comment>
    <comment ref="U24" authorId="47" shapeId="0" xr:uid="{4BF9D0A7-0249-4B80-934C-9E48D899A9E5}">
      <text>
        <t>[Threaded comment]
Your version of Excel allows you to read this threaded comment; however, any edits to it will get removed if the file is opened in a newer version of Excel. Learn more: https://go.microsoft.com/fwlink/?linkid=870924
Comment:
    4-15-2026 Confirmed Actual Completed Footage.</t>
      </text>
    </comment>
    <comment ref="V24" authorId="48" shapeId="0" xr:uid="{18635186-D011-4396-A127-4940F09D4FAB}">
      <text>
        <t>[Threaded comment]
Your version of Excel allows you to read this threaded comment; however, any edits to it will get removed if the file is opened in a newer version of Excel. Learn more: https://go.microsoft.com/fwlink/?linkid=870924
Comment:
    4-15-2026 Conduit Placement Confirmed Completed.</t>
      </text>
    </comment>
    <comment ref="U25" authorId="49" shapeId="0" xr:uid="{5D99AB25-4143-4014-9B7F-675FC50A7C32}">
      <text>
        <t>[Threaded comment]
Your version of Excel allows you to read this threaded comment; however, any edits to it will get removed if the file is opened in a newer version of Excel. Learn more: https://go.microsoft.com/fwlink/?linkid=870924
Comment:
    3-20-2026 As Per John K  995' Was Claimed On The Backhaul FB-HOE501.
Reply:
    4-15-2026 Confirmed Actual Completed Footage.</t>
      </text>
    </comment>
    <comment ref="V25" authorId="50" shapeId="0" xr:uid="{6492F62A-8E47-458D-B410-93CAEFC7099A}">
      <text>
        <t>[Threaded comment]
Your version of Excel allows you to read this threaded comment; however, any edits to it will get removed if the file is opened in a newer version of Excel. Learn more: https://go.microsoft.com/fwlink/?linkid=870924
Comment:
    4-15-2026 Conduit Placement Confirmed Completed.</t>
      </text>
    </comment>
    <comment ref="U26" authorId="51" shapeId="0" xr:uid="{437BA469-11C0-4BD4-BC90-99D6674E22C5}">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26" authorId="52" shapeId="0" xr:uid="{F9258158-4877-4CE3-8168-F6CBAFBEF41C}">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27" authorId="53" shapeId="0" xr:uid="{FDB3A3FE-103B-4BB4-AE24-63828495BC96}">
      <text>
        <t>[Threaded comment]
Your version of Excel allows you to read this threaded comment; however, any edits to it will get removed if the file is opened in a newer version of Excel. Learn more: https://go.microsoft.com/fwlink/?linkid=870924
Comment:
    5-6-2026 Confirmed Actual Completed Footage.</t>
      </text>
    </comment>
    <comment ref="V27" authorId="54" shapeId="0" xr:uid="{8EA2334C-166F-4063-8BF5-816902E74FA0}">
      <text>
        <t>[Threaded comment]
Your version of Excel allows you to read this threaded comment; however, any edits to it will get removed if the file is opened in a newer version of Excel. Learn more: https://go.microsoft.com/fwlink/?linkid=870924
Comment:
    5-6-2026 Conduit Placement Confirmed Completed.</t>
      </text>
    </comment>
    <comment ref="U28" authorId="55" shapeId="0" xr:uid="{DA02CF22-130C-4E25-B46A-946F7546F6D4}">
      <text>
        <t>[Threaded comment]
Your version of Excel allows you to read this threaded comment; however, any edits to it will get removed if the file is opened in a newer version of Excel. Learn more: https://go.microsoft.com/fwlink/?linkid=870924
Comment:
    5-6-2026 Confirmed Actual Completed Footage.</t>
      </text>
    </comment>
    <comment ref="V28" authorId="56" shapeId="0" xr:uid="{0F94FC6D-B209-449D-8C63-DDE7E4FA6A43}">
      <text>
        <t>[Threaded comment]
Your version of Excel allows you to read this threaded comment; however, any edits to it will get removed if the file is opened in a newer version of Excel. Learn more: https://go.microsoft.com/fwlink/?linkid=870924
Comment:
    5-6-2026 Conduit Placement Confirmed Completed.</t>
      </text>
    </comment>
    <comment ref="U29" authorId="57" shapeId="0" xr:uid="{97C0B5B2-2E1D-47DE-8024-A985A4A76E31}">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29" authorId="58" shapeId="0" xr:uid="{BD6AB594-3DC9-4855-9E0C-EDCA19681912}">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30" authorId="59" shapeId="0" xr:uid="{514E0C69-D8D2-4A72-8D33-2D5519347CC8}">
      <text>
        <t>[Threaded comment]
Your version of Excel allows you to read this threaded comment; however, any edits to it will get removed if the file is opened in a newer version of Excel. Learn more: https://go.microsoft.com/fwlink/?linkid=870924
Comment:
    6-17-2026 Confirmed Actual Completed Footage.</t>
      </text>
    </comment>
    <comment ref="V30" authorId="60" shapeId="0" xr:uid="{67642FF1-3EE7-4082-AA91-4F5C9C42A77C}">
      <text>
        <t>[Threaded comment]
Your version of Excel allows you to read this threaded comment; however, any edits to it will get removed if the file is opened in a newer version of Excel. Learn more: https://go.microsoft.com/fwlink/?linkid=870924
Comment:
    6-17-2026 Conduit Placement Confirmed Completed.</t>
      </text>
    </comment>
    <comment ref="U32" authorId="61" shapeId="0" xr:uid="{CF74014D-99DC-4664-AFC8-86DD5ADBD2B0}">
      <text>
        <t>[Threaded comment]
Your version of Excel allows you to read this threaded comment; however, any edits to it will get removed if the file is opened in a newer version of Excel. Learn more: https://go.microsoft.com/fwlink/?linkid=870924
Comment:
    2-23-2026 Confirmed Actual Completed Footage.</t>
      </text>
    </comment>
    <comment ref="V32" authorId="62" shapeId="0" xr:uid="{9A91DC1D-EE30-42BD-86A7-3F5727DC9898}">
      <text>
        <t>[Threaded comment]
Your version of Excel allows you to read this threaded comment; however, any edits to it will get removed if the file is opened in a newer version of Excel. Learn more: https://go.microsoft.com/fwlink/?linkid=870924
Comment:
    2-23-2026 Conduit Placement Confirmed Completed.</t>
      </text>
    </comment>
    <comment ref="U33" authorId="63" shapeId="0" xr:uid="{2ED212C4-1099-4D97-A347-F57C8B22C15C}">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33" authorId="64" shapeId="0" xr:uid="{9DC4048B-6255-4F37-A147-0443E6BC4073}">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4" authorId="65" shapeId="0" xr:uid="{E4E9D2F0-087D-42E7-A6CA-4B24AF4DFEBF}">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34" authorId="66" shapeId="0" xr:uid="{5399DCE9-1DE1-449F-B099-CB27EC892CBA}">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5" authorId="67" shapeId="0" xr:uid="{88716522-12FE-4B8F-9D97-767D87D2DA02}">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35" authorId="68" shapeId="0" xr:uid="{7D92F5BE-5C3B-44EF-904E-27B067D1BB23}">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6" authorId="69" shapeId="0" xr:uid="{82DFF5FF-0EF9-47A5-9E0E-9D70AB1F68C6}">
      <text>
        <t>[Threaded comment]
Your version of Excel allows you to read this threaded comment; however, any edits to it will get removed if the file is opened in a newer version of Excel. Learn more: https://go.microsoft.com/fwlink/?linkid=870924
Comment:
    5-8-2026 Confirmed Actual Completed Footage.</t>
      </text>
    </comment>
    <comment ref="V36" authorId="70" shapeId="0" xr:uid="{908F78E3-1FE9-4B09-83BD-C09D12CD3D73}">
      <text>
        <t>[Threaded comment]
Your version of Excel allows you to read this threaded comment; however, any edits to it will get removed if the file is opened in a newer version of Excel. Learn more: https://go.microsoft.com/fwlink/?linkid=870924
Comment:
    5-8-2026 Conduit Placement Confirmed Completed.</t>
      </text>
    </comment>
    <comment ref="U37" authorId="71" shapeId="0" xr:uid="{FA7138C5-DFF1-40B2-86B6-3D914134F501}">
      <text>
        <t>[Threaded comment]
Your version of Excel allows you to read this threaded comment; however, any edits to it will get removed if the file is opened in a newer version of Excel. Learn more: https://go.microsoft.com/fwlink/?linkid=870924
Comment:
    7-30-2026 Confirmed Actual Completed Footage.</t>
      </text>
    </comment>
    <comment ref="V37" authorId="72" shapeId="0" xr:uid="{111D2AC2-1C22-4B5C-8142-9FCD99D164B1}">
      <text>
        <t>[Threaded comment]
Your version of Excel allows you to read this threaded comment; however, any edits to it will get removed if the file is opened in a newer version of Excel. Learn more: https://go.microsoft.com/fwlink/?linkid=870924
Comment:
    7-30-2026 Conduit Placement Confirmed Completed.</t>
      </text>
    </comment>
    <comment ref="U38" authorId="73" shapeId="0" xr:uid="{2B3B62EB-A9F9-401D-9EEF-6D52B160661A}">
      <text>
        <t>[Threaded comment]
Your version of Excel allows you to read this threaded comment; however, any edits to it will get removed if the file is opened in a newer version of Excel. Learn more: https://go.microsoft.com/fwlink/?linkid=870924
Comment:
    6-17-2026 Confirmed Actual Completed Footage.</t>
      </text>
    </comment>
    <comment ref="V38" authorId="74" shapeId="0" xr:uid="{4716F60A-38C5-4857-84D5-F57743AF7980}">
      <text>
        <t>[Threaded comment]
Your version of Excel allows you to read this threaded comment; however, any edits to it will get removed if the file is opened in a newer version of Excel. Learn more: https://go.microsoft.com/fwlink/?linkid=870924
Comment:
    6-17-2026 Conduit Placement Confirmed Completed.</t>
      </text>
    </comment>
    <comment ref="U39" authorId="75" shapeId="0" xr:uid="{8BCE0DB6-EE62-4FDE-82BC-EFAD0A97CE67}">
      <text>
        <t>[Threaded comment]
Your version of Excel allows you to read this threaded comment; however, any edits to it will get removed if the file is opened in a newer version of Excel. Learn more: https://go.microsoft.com/fwlink/?linkid=870924
Comment:
    6-17-2026 Confirmed Actual Completed Footage.</t>
      </text>
    </comment>
    <comment ref="V39" authorId="76" shapeId="0" xr:uid="{F985F702-B343-4EFD-9E0A-02119725D22F}">
      <text>
        <t>[Threaded comment]
Your version of Excel allows you to read this threaded comment; however, any edits to it will get removed if the file is opened in a newer version of Excel. Learn more: https://go.microsoft.com/fwlink/?linkid=870924
Comment:
    6-17-2026 Conduit Placement Confirmed Completed.</t>
      </text>
    </comment>
    <comment ref="AA39" authorId="77" shapeId="0" xr:uid="{AEACA646-EB42-41A4-80DC-C22DC6FA1CD8}">
      <text>
        <t>[Threaded comment]
Your version of Excel allows you to read this threaded comment; however, any edits to it will get removed if the file is opened in a newer version of Excel. Learn more: https://go.microsoft.com/fwlink/?linkid=870924
Comment:
    6-17-2026 QC Walkout Scheduled.</t>
      </text>
    </comment>
    <comment ref="U41" authorId="78" shapeId="0" xr:uid="{7606B86A-9C18-4576-A8CF-6AB12E153B2E}">
      <text>
        <t>[Threaded comment]
Your version of Excel allows you to read this threaded comment; however, any edits to it will get removed if the file is opened in a newer version of Excel. Learn more: https://go.microsoft.com/fwlink/?linkid=870924
Comment:
    7-28-2026 Confirmed Actual Completed Footage.</t>
      </text>
    </comment>
    <comment ref="V41" authorId="79" shapeId="0" xr:uid="{9C55CCF2-D4A9-4921-A981-FDDA23597259}">
      <text>
        <t>[Threaded comment]
Your version of Excel allows you to read this threaded comment; however, any edits to it will get removed if the file is opened in a newer version of Excel. Learn more: https://go.microsoft.com/fwlink/?linkid=870924
Comment:
    7-28-2026 Conduit Placement Confirmed Completed.</t>
      </text>
    </comment>
    <comment ref="U42" authorId="80" shapeId="0" xr:uid="{3710ACE4-9832-49C6-8593-CB7DA9AB0B8A}">
      <text>
        <t>[Threaded comment]
Your version of Excel allows you to read this threaded comment; however, any edits to it will get removed if the file is opened in a newer version of Excel. Learn more: https://go.microsoft.com/fwlink/?linkid=870924
Comment:
    6-18-2026 Confirmed Actual Completed Footage.</t>
      </text>
    </comment>
    <comment ref="V42" authorId="81" shapeId="0" xr:uid="{ED2AF964-7C86-4EF2-944A-D1A20968922F}">
      <text>
        <t>[Threaded comment]
Your version of Excel allows you to read this threaded comment; however, any edits to it will get removed if the file is opened in a newer version of Excel. Learn more: https://go.microsoft.com/fwlink/?linkid=870924
Comment:
    6-18-2026 Conduit Placement Confirmed Completed.</t>
      </text>
    </comment>
    <comment ref="U43" authorId="82" shapeId="0" xr:uid="{DF133C87-AE31-4DF6-A3F4-60F3B0F63B31}">
      <text>
        <t>[Threaded comment]
Your version of Excel allows you to read this threaded comment; however, any edits to it will get removed if the file is opened in a newer version of Excel. Learn more: https://go.microsoft.com/fwlink/?linkid=870924
Comment:
    7-17-2026 Confirmed Actual Completed Footage.</t>
      </text>
    </comment>
    <comment ref="V43" authorId="83" shapeId="0" xr:uid="{7C66683A-19D3-47E0-9603-4275D873DA15}">
      <text>
        <t>[Threaded comment]
Your version of Excel allows you to read this threaded comment; however, any edits to it will get removed if the file is opened in a newer version of Excel. Learn more: https://go.microsoft.com/fwlink/?linkid=870924
Comment:
    7-17-2026 Conduit Placement Confirmed Completed.</t>
      </text>
    </comment>
    <comment ref="T44" authorId="84" shapeId="0" xr:uid="{67602EB9-344D-494F-82BC-6DF2A3BC1D72}">
      <text>
        <t>[Threaded comment]
Your version of Excel allows you to read this threaded comment; however, any edits to it will get removed if the file is opened in a newer version of Excel. Learn more: https://go.microsoft.com/fwlink/?linkid=870924
Comment:
    changed to footage listed on the design print</t>
      </text>
    </comment>
    <comment ref="U44" authorId="85" shapeId="0" xr:uid="{5912B6C8-23DD-4E62-9994-C938C2391AEA}">
      <text>
        <t>[Threaded comment]
Your version of Excel allows you to read this threaded comment; however, any edits to it will get removed if the file is opened in a newer version of Excel. Learn more: https://go.microsoft.com/fwlink/?linkid=870924
Comment:
    4-15-2026 Confirmed Actual Completed Footage.</t>
      </text>
    </comment>
    <comment ref="V44" authorId="86" shapeId="0" xr:uid="{BCDEAB1E-2F45-453F-AD87-3B944EB14814}">
      <text>
        <t>[Threaded comment]
Your version of Excel allows you to read this threaded comment; however, any edits to it will get removed if the file is opened in a newer version of Excel. Learn more: https://go.microsoft.com/fwlink/?linkid=870924
Comment:
    4-15-2026 Conduit Placement Confirmed Completed.</t>
      </text>
    </comment>
    <comment ref="U45" authorId="87" shapeId="0" xr:uid="{09D2D71D-1619-42BF-81F4-D57CC87833B7}">
      <text>
        <t>[Threaded comment]
Your version of Excel allows you to read this threaded comment; however, any edits to it will get removed if the file is opened in a newer version of Excel. Learn more: https://go.microsoft.com/fwlink/?linkid=870924
Comment:
    7-9-2026 Confirmed Actual Completed Footage.</t>
      </text>
    </comment>
    <comment ref="V45" authorId="88" shapeId="0" xr:uid="{DFA7110F-DB5E-4A9C-B50D-8B76D7E6EC1B}">
      <text>
        <t>[Threaded comment]
Your version of Excel allows you to read this threaded comment; however, any edits to it will get removed if the file is opened in a newer version of Excel. Learn more: https://go.microsoft.com/fwlink/?linkid=870924
Comment:
    7-9-2026 Conduit Placement Confirmed Completed.</t>
      </text>
    </comment>
    <comment ref="U46" authorId="89" shapeId="0" xr:uid="{1558D882-5AE9-49CC-B9B9-287596F7CBE2}">
      <text>
        <t>[Threaded comment]
Your version of Excel allows you to read this threaded comment; however, any edits to it will get removed if the file is opened in a newer version of Excel. Learn more: https://go.microsoft.com/fwlink/?linkid=870924
Comment:
    5-6-2026 Confirmed Actual Completed Footage.</t>
      </text>
    </comment>
    <comment ref="V46" authorId="90" shapeId="0" xr:uid="{96D367F8-3590-45BC-9DCA-F29ECFCD1927}">
      <text>
        <t>[Threaded comment]
Your version of Excel allows you to read this threaded comment; however, any edits to it will get removed if the file is opened in a newer version of Excel. Learn more: https://go.microsoft.com/fwlink/?linkid=870924
Comment:
    5-6-2026 Conduit Placement Confirmed Completed.</t>
      </text>
    </comment>
    <comment ref="U47" authorId="91" shapeId="0" xr:uid="{400308B7-102A-40DD-87CD-B7AD32773757}">
      <text>
        <t>[Threaded comment]
Your version of Excel allows you to read this threaded comment; however, any edits to it will get removed if the file is opened in a newer version of Excel. Learn more: https://go.microsoft.com/fwlink/?linkid=870924
Comment:
    5-12-2026 Confirmed Actual Completed Footage.</t>
      </text>
    </comment>
    <comment ref="V47" authorId="92" shapeId="0" xr:uid="{DE48F90D-7D79-4154-8D1A-A3F641F12520}">
      <text>
        <t>[Threaded comment]
Your version of Excel allows you to read this threaded comment; however, any edits to it will get removed if the file is opened in a newer version of Excel. Learn more: https://go.microsoft.com/fwlink/?linkid=870924
Comment:
    5-12-2026 Conduit Placement Confirmed Completed.</t>
      </text>
    </comment>
    <comment ref="U48" authorId="93" shapeId="0" xr:uid="{E90795BA-8345-4090-A228-84DBE074A687}">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48" authorId="94" shapeId="0" xr:uid="{C2468444-B7C9-4103-89E9-8E4D92DA7D6D}">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U49" authorId="95" shapeId="0" xr:uid="{ED284F45-6271-44FA-92AF-0DD7F8FF3D02}">
      <text>
        <t>[Threaded comment]
Your version of Excel allows you to read this threaded comment; however, any edits to it will get removed if the file is opened in a newer version of Excel. Learn more: https://go.microsoft.com/fwlink/?linkid=870924
Comment:
    12-29-2025 Confirmed Actual Completed Footage.</t>
      </text>
    </comment>
    <comment ref="V49" authorId="96" shapeId="0" xr:uid="{2E6475B7-83B1-46CE-B9BB-3A406AA642B9}">
      <text>
        <t>[Threaded comment]
Your version of Excel allows you to read this threaded comment; however, any edits to it will get removed if the file is opened in a newer version of Excel. Learn more: https://go.microsoft.com/fwlink/?linkid=870924
Comment:
    12-29-2025 Conduit Placement Confirmed Completed.</t>
      </text>
    </comment>
    <comment ref="U50" authorId="97" shapeId="0" xr:uid="{C87B909A-2A75-41BA-AB9A-977847A45C4C}">
      <text>
        <t>[Threaded comment]
Your version of Excel allows you to read this threaded comment; however, any edits to it will get removed if the file is opened in a newer version of Excel. Learn more: https://go.microsoft.com/fwlink/?linkid=870924
Comment:
    3-23-2026 Confirmed Actual Completed Footage.</t>
      </text>
    </comment>
    <comment ref="V50" authorId="98" shapeId="0" xr:uid="{6FBFF5D1-0609-4CA6-A669-23CEF488C910}">
      <text>
        <t>[Threaded comment]
Your version of Excel allows you to read this threaded comment; however, any edits to it will get removed if the file is opened in a newer version of Excel. Learn more: https://go.microsoft.com/fwlink/?linkid=870924
Comment:
    3-23-2026 Conduit Placement Confirmed Completed.</t>
      </text>
    </comment>
    <comment ref="U51" authorId="99" shapeId="0" xr:uid="{459994C7-63C3-4522-91B5-0CB5D933F93B}">
      <text>
        <t>[Threaded comment]
Your version of Excel allows you to read this threaded comment; however, any edits to it will get removed if the file is opened in a newer version of Excel. Learn more: https://go.microsoft.com/fwlink/?linkid=870924
Comment:
    10-9-2025 Confirmed Actual Completed Footage.</t>
      </text>
    </comment>
    <comment ref="V51" authorId="100" shapeId="0" xr:uid="{C3A743D8-2B3C-4356-BF14-984992306416}">
      <text>
        <t>[Threaded comment]
Your version of Excel allows you to read this threaded comment; however, any edits to it will get removed if the file is opened in a newer version of Excel. Learn more: https://go.microsoft.com/fwlink/?linkid=870924
Comment:
    10-9-2025 Conduit Placement Confirmed Completed.</t>
      </text>
    </comment>
    <comment ref="U52" authorId="101" shapeId="0" xr:uid="{20003984-23A2-455E-89D0-B92CAA85012B}">
      <text>
        <t>[Threaded comment]
Your version of Excel allows you to read this threaded comment; however, any edits to it will get removed if the file is opened in a newer version of Excel. Learn more: https://go.microsoft.com/fwlink/?linkid=870924
Comment:
    11-3-2025 Confirmed Actual Completed Footage.</t>
      </text>
    </comment>
    <comment ref="V52" authorId="102" shapeId="0" xr:uid="{7B37C173-13D2-46D6-8194-1BD1EDF40C6E}">
      <text>
        <t>[Threaded comment]
Your version of Excel allows you to read this threaded comment; however, any edits to it will get removed if the file is opened in a newer version of Excel. Learn more: https://go.microsoft.com/fwlink/?linkid=870924
Comment:
    11-3-2025 Conduit Placement Confirmed Completed.</t>
      </text>
    </comment>
    <comment ref="U53" authorId="103" shapeId="0" xr:uid="{76AF0968-808B-44DD-9748-EF719049BC58}">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53" authorId="104" shapeId="0" xr:uid="{44194089-C6EB-4337-AFED-CEB3BA1E4766}">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54" authorId="105" shapeId="0" xr:uid="{040E7E28-72E5-4A3B-BAD2-0E62CD9B79A5}">
      <text>
        <t>[Threaded comment]
Your version of Excel allows you to read this threaded comment; however, any edits to it will get removed if the file is opened in a newer version of Excel. Learn more: https://go.microsoft.com/fwlink/?linkid=870924
Comment:
    3-4-2026 Confirmed Actual Completed Footage.</t>
      </text>
    </comment>
    <comment ref="V54" authorId="106" shapeId="0" xr:uid="{D67CD105-0EEF-4BB8-BA71-059B531BBAC5}">
      <text>
        <t>[Threaded comment]
Your version of Excel allows you to read this threaded comment; however, any edits to it will get removed if the file is opened in a newer version of Excel. Learn more: https://go.microsoft.com/fwlink/?linkid=870924
Comment:
    3-4-2026 Conduit Placement Confirmed Completed.</t>
      </text>
    </comment>
    <comment ref="U55" authorId="107" shapeId="0" xr:uid="{178DF994-8FFA-4A54-A9BA-D143C5B2F1F6}">
      <text>
        <t>[Threaded comment]
Your version of Excel allows you to read this threaded comment; however, any edits to it will get removed if the file is opened in a newer version of Excel. Learn more: https://go.microsoft.com/fwlink/?linkid=870924
Comment:
    3-13-2026 Confirmed Actual Completed Footage.</t>
      </text>
    </comment>
    <comment ref="V55" authorId="108" shapeId="0" xr:uid="{9ECEB679-095B-472D-8C2B-8780DF0E4AB3}">
      <text>
        <t>[Threaded comment]
Your version of Excel allows you to read this threaded comment; however, any edits to it will get removed if the file is opened in a newer version of Excel. Learn more: https://go.microsoft.com/fwlink/?linkid=870924
Comment:
    3-13-2026 Conduit Placement Confirmed Completed.</t>
      </text>
    </comment>
    <comment ref="U56" authorId="109" shapeId="0" xr:uid="{2151D9D3-27E8-4CFD-8002-AECAD0289A20}">
      <text>
        <t>[Threaded comment]
Your version of Excel allows you to read this threaded comment; however, any edits to it will get removed if the file is opened in a newer version of Excel. Learn more: https://go.microsoft.com/fwlink/?linkid=870924
Comment:
    10-16-2025 Project Was Re-Designed New Footage Will Be 117' Total.
Reply:
    10-16-2025 Confirmed Actual Completed Footage.</t>
      </text>
    </comment>
    <comment ref="V56" authorId="110" shapeId="0" xr:uid="{EE22C9DB-2550-4C8B-8FC4-DA85613F414E}">
      <text>
        <t>[Threaded comment]
Your version of Excel allows you to read this threaded comment; however, any edits to it will get removed if the file is opened in a newer version of Excel. Learn more: https://go.microsoft.com/fwlink/?linkid=870924
Comment:
    10-16-2025 Conduit Placement Confirmed Completed.</t>
      </text>
    </comment>
    <comment ref="U57" authorId="111" shapeId="0" xr:uid="{EA34F3C1-1ECC-4C0D-9F93-46BFFF41A93E}">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57" authorId="112" shapeId="0" xr:uid="{532B8067-AEE0-4B5B-8DC6-A15DE491A5A5}">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58" authorId="113" shapeId="0" xr:uid="{55389611-000D-4DA8-9754-F81607D52EEB}">
      <text>
        <t>[Threaded comment]
Your version of Excel allows you to read this threaded comment; however, any edits to it will get removed if the file is opened in a newer version of Excel. Learn more: https://go.microsoft.com/fwlink/?linkid=870924
Comment:
    6-19-2026 Confirmed Actual Completed Footage.
Reply:
    6-11-2026 Final Footage Completed 7,623'--SiteTracker number is wrong.</t>
      </text>
    </comment>
    <comment ref="V58" authorId="114" shapeId="0" xr:uid="{2B10EE82-A3B0-42D7-AE42-96FAA772B9B4}">
      <text>
        <t>[Threaded comment]
Your version of Excel allows you to read this threaded comment; however, any edits to it will get removed if the file is opened in a newer version of Excel. Learn more: https://go.microsoft.com/fwlink/?linkid=870924
Comment:
    6-19-2026 Conduit Placement Confirmed Completed.</t>
      </text>
    </comment>
    <comment ref="U59" authorId="115" shapeId="0" xr:uid="{D5DB8625-BAC2-4EE9-9E08-96AC21BEBB53}">
      <text>
        <t>[Threaded comment]
Your version of Excel allows you to read this threaded comment; however, any edits to it will get removed if the file is opened in a newer version of Excel. Learn more: https://go.microsoft.com/fwlink/?linkid=870924
Comment:
    6-26-2026 Final Footage Completed 11,264'--SiteTracker number is wrong.
Reply:
    7-29-2026 Confirmed Actual Completed Footage.</t>
      </text>
    </comment>
    <comment ref="V59" authorId="116" shapeId="0" xr:uid="{8AFCB571-0E70-41FE-9096-6930DC0E145E}">
      <text>
        <t>[Threaded comment]
Your version of Excel allows you to read this threaded comment; however, any edits to it will get removed if the file is opened in a newer version of Excel. Learn more: https://go.microsoft.com/fwlink/?linkid=870924
Comment:
    7-29-2026 Conduit Placement Confirmed Completed.</t>
      </text>
    </comment>
    <comment ref="U60" authorId="117" shapeId="0" xr:uid="{9471FC24-2DFA-4074-BC8A-0E0C3F214904}">
      <text>
        <t>[Threaded comment]
Your version of Excel allows you to read this threaded comment; however, any edits to it will get removed if the file is opened in a newer version of Excel. Learn more: https://go.microsoft.com/fwlink/?linkid=870924
Comment:
    7-2-2026 Final Footage Completed 9,211'--SiteTracker number is wrong.
Reply:
    8-4-2026 Confirmed Actual Completed Footage.</t>
      </text>
    </comment>
    <comment ref="V60" authorId="118" shapeId="0" xr:uid="{3E3E4FB1-2CDB-443B-85E3-AFC0762B6A47}">
      <text>
        <t>[Threaded comment]
Your version of Excel allows you to read this threaded comment; however, any edits to it will get removed if the file is opened in a newer version of Excel. Learn more: https://go.microsoft.com/fwlink/?linkid=870924
Comment:
    8-4-2026 Conduit Placement Confirmed Completed.</t>
      </text>
    </comment>
    <comment ref="U61" authorId="119" shapeId="0" xr:uid="{4C0918E9-91EC-49AF-8B09-817AAF6C4A5A}">
      <text>
        <t>[Threaded comment]
Your version of Excel allows you to read this threaded comment; however, any edits to it will get removed if the file is opened in a newer version of Excel. Learn more: https://go.microsoft.com/fwlink/?linkid=870924
Comment:
    7-1-2026 Final Footage Completed 7,505'--SiteTracker number is wrong.
Reply:
    8-4-2026 Confirmed Actual Completed Footage.</t>
      </text>
    </comment>
    <comment ref="V61" authorId="120" shapeId="0" xr:uid="{47C5C213-1003-4261-AF50-EC0D8FFDCA98}">
      <text>
        <t>[Threaded comment]
Your version of Excel allows you to read this threaded comment; however, any edits to it will get removed if the file is opened in a newer version of Excel. Learn more: https://go.microsoft.com/fwlink/?linkid=870924
Comment:
    8-4-2026 Conduit Placement Confirmed Completed.</t>
      </text>
    </comment>
    <comment ref="U62" authorId="121" shapeId="0" xr:uid="{B7429A44-EB71-47FC-9105-4E1412028F71}">
      <text>
        <t>[Threaded comment]
Your version of Excel allows you to read this threaded comment; however, any edits to it will get removed if the file is opened in a newer version of Excel. Learn more: https://go.microsoft.com/fwlink/?linkid=870924
Comment:
    8-3-2026 Confirmed Actual Completed Footage.</t>
      </text>
    </comment>
    <comment ref="V62" authorId="122" shapeId="0" xr:uid="{2C805F89-4562-47D0-9008-017BB5DA287D}">
      <text>
        <t>[Threaded comment]
Your version of Excel allows you to read this threaded comment; however, any edits to it will get removed if the file is opened in a newer version of Excel. Learn more: https://go.microsoft.com/fwlink/?linkid=870924
Comment:
    8-3-2026 Conduit Placement Confirmed Completed.</t>
      </text>
    </comment>
    <comment ref="U63" authorId="123" shapeId="0" xr:uid="{40343B54-D8B2-47CA-B6AB-101278650AC1}">
      <text>
        <t>[Threaded comment]
Your version of Excel allows you to read this threaded comment; however, any edits to it will get removed if the file is opened in a newer version of Excel. Learn more: https://go.microsoft.com/fwlink/?linkid=870924
Comment:
    6-3-2025 Approx. 100' Added For Tie In To D-HWP701.
Reply:
    5-20-2025 Confirmed Actual Completed Footage.</t>
      </text>
    </comment>
    <comment ref="V63" authorId="124" shapeId="0" xr:uid="{2AF21A2F-B6B2-49FF-B99E-41A24B7862D0}">
      <text>
        <t>[Threaded comment]
Your version of Excel allows you to read this threaded comment; however, any edits to it will get removed if the file is opened in a newer version of Excel. Learn more: https://go.microsoft.com/fwlink/?linkid=870924
Comment:
    6-3-2025 Conduit Placement Confirmed Completed.
Reply:
    6-3-2025 Approx. 100' Added For Tie In To D-HWP701.</t>
      </text>
    </comment>
    <comment ref="U64" authorId="125" shapeId="0" xr:uid="{42750299-9342-4F35-9BC4-47BA8A1B69DA}">
      <text>
        <t>[Threaded comment]
Your version of Excel allows you to read this threaded comment; however, any edits to it will get removed if the file is opened in a newer version of Excel. Learn more: https://go.microsoft.com/fwlink/?linkid=870924
Comment:
    4-14-2025 Confirmed Actual Completed Footage.</t>
      </text>
    </comment>
    <comment ref="V64" authorId="126" shapeId="0" xr:uid="{2B53E856-E309-4D53-9B5A-6036D751714D}">
      <text>
        <t>[Threaded comment]
Your version of Excel allows you to read this threaded comment; however, any edits to it will get removed if the file is opened in a newer version of Excel. Learn more: https://go.microsoft.com/fwlink/?linkid=870924
Comment:
    4-14-2025 Conduit Placement Confirmed Completed.</t>
      </text>
    </comment>
    <comment ref="U65" authorId="127" shapeId="0" xr:uid="{1B97E829-4F8D-4845-B1AF-5858428474A4}">
      <text>
        <t xml:space="preserve">[Threaded comment]
Your version of Excel allows you to read this threaded comment; however, any edits to it will get removed if the file is opened in a newer version of Excel. Learn more: https://go.microsoft.com/fwlink/?linkid=870924
Comment:
    7-10-2025 Confirmed Actual Completed Footage. </t>
      </text>
    </comment>
    <comment ref="V65" authorId="128" shapeId="0" xr:uid="{0DDEFB14-9217-4280-A2A4-2EFF521E6E3C}">
      <text>
        <t>[Threaded comment]
Your version of Excel allows you to read this threaded comment; however, any edits to it will get removed if the file is opened in a newer version of Excel. Learn more: https://go.microsoft.com/fwlink/?linkid=870924
Comment:
    7-10-2025 Conduit Placement Confirmed Completed.</t>
      </text>
    </comment>
    <comment ref="U66" authorId="129" shapeId="0" xr:uid="{0163B805-352F-453C-BF2C-7E3EEA7357DB}">
      <text>
        <t>[Threaded comment]
Your version of Excel allows you to read this threaded comment; however, any edits to it will get removed if the file is opened in a newer version of Excel. Learn more: https://go.microsoft.com/fwlink/?linkid=870924
Comment:
    10-31-2025 Confirmed Actual Completed Footage.
Reply:
    Updated Footage On 2-5-2026.</t>
      </text>
    </comment>
    <comment ref="V66" authorId="130" shapeId="0" xr:uid="{90DC184C-BFA3-4CFD-981A-E4E21273524C}">
      <text>
        <t>[Threaded comment]
Your version of Excel allows you to read this threaded comment; however, any edits to it will get removed if the file is opened in a newer version of Excel. Learn more: https://go.microsoft.com/fwlink/?linkid=870924
Comment:
    10-31-2025 Conduit Placement Confirmed Completed.
Reply:
    Updated Footage On 2-5-2026.</t>
      </text>
    </comment>
    <comment ref="U67" authorId="131" shapeId="0" xr:uid="{F6CA4C13-066A-498B-9D3B-B5606C3F7E92}">
      <text>
        <t xml:space="preserve">[Threaded comment]
Your version of Excel allows you to read this threaded comment; however, any edits to it will get removed if the file is opened in a newer version of Excel. Learn more: https://go.microsoft.com/fwlink/?linkid=870924
Comment:
    6-18-2025 Confirmed Actual Completed Footage. </t>
      </text>
    </comment>
    <comment ref="V67" authorId="132" shapeId="0" xr:uid="{0168C5F2-B672-458D-A7FF-2A14395C6677}">
      <text>
        <t>[Threaded comment]
Your version of Excel allows you to read this threaded comment; however, any edits to it will get removed if the file is opened in a newer version of Excel. Learn more: https://go.microsoft.com/fwlink/?linkid=870924
Comment:
    6-18-2025 Conduit Placement Confirmed Completed.</t>
      </text>
    </comment>
    <comment ref="U68" authorId="133" shapeId="0" xr:uid="{F5167F24-7782-4595-8940-2A52B2F162BF}">
      <text>
        <t>[Threaded comment]
Your version of Excel allows you to read this threaded comment; however, any edits to it will get removed if the file is opened in a newer version of Excel. Learn more: https://go.microsoft.com/fwlink/?linkid=870924
Comment:
    10-20-2025 Confirmed Actual Completed Footage.</t>
      </text>
    </comment>
    <comment ref="V68" authorId="134" shapeId="0" xr:uid="{C9CC65D7-01B3-45F6-BE63-3750AFA3BA9D}">
      <text>
        <t>[Threaded comment]
Your version of Excel allows you to read this threaded comment; however, any edits to it will get removed if the file is opened in a newer version of Excel. Learn more: https://go.microsoft.com/fwlink/?linkid=870924
Comment:
    10-20-2025 Conduit Placement Confirmed Completed.</t>
      </text>
    </comment>
    <comment ref="J69" authorId="135" shapeId="0" xr:uid="{8A382ED8-9241-406C-9889-993873894611}">
      <text>
        <t>[Threaded comment]
Your version of Excel allows you to read this threaded comment; however, any edits to it will get removed if the file is opened in a newer version of Excel. Learn more: https://go.microsoft.com/fwlink/?linkid=870924
Comment:
    2-20-2025 Only the FDOT Permit Has Been Received--City Permit to Follow.
Reply:
    3-11-2025 City of Lakeland Permit Added to the Folder.
Reply:
    3-11-2025 City of Lakeland Permit Is Only the Cover Page.</t>
      </text>
    </comment>
    <comment ref="U69" authorId="136" shapeId="0" xr:uid="{D7B0F75C-664D-4C44-B701-E46D9512E4CD}">
      <text>
        <t>[Threaded comment]
Your version of Excel allows you to read this threaded comment; however, any edits to it will get removed if the file is opened in a newer version of Excel. Learn more: https://go.microsoft.com/fwlink/?linkid=870924
Comment:
    3-31-2025 Drill Footage Changed. Project Completed
Reply:
    4-9-2025 Confirmed Actual Completed Footage.</t>
      </text>
    </comment>
    <comment ref="V69" authorId="137" shapeId="0" xr:uid="{9FAE20EF-9C27-42AC-A2D2-D1F79D5C481F}">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U70" authorId="138" shapeId="0" xr:uid="{F12EBEC0-3CA6-40F6-8AAA-E5B925084020}">
      <text>
        <t>[Threaded comment]
Your version of Excel allows you to read this threaded comment; however, any edits to it will get removed if the file is opened in a newer version of Excel. Learn more: https://go.microsoft.com/fwlink/?linkid=870924
Comment:
    11-5-2025 Confirmed Actual Completed Footage.</t>
      </text>
    </comment>
    <comment ref="V70" authorId="139" shapeId="0" xr:uid="{D7730C75-E9EB-405E-93C1-6D90995F80AC}">
      <text>
        <t>[Threaded comment]
Your version of Excel allows you to read this threaded comment; however, any edits to it will get removed if the file is opened in a newer version of Excel. Learn more: https://go.microsoft.com/fwlink/?linkid=870924
Comment:
    11-5-2025 Conduit Placement Confirmed Completed.</t>
      </text>
    </comment>
    <comment ref="U71" authorId="140" shapeId="0" xr:uid="{1F40A3C5-D483-47E8-806C-08C65300C34E}">
      <text>
        <t>[Threaded comment]
Your version of Excel allows you to read this threaded comment; however, any edits to it will get removed if the file is opened in a newer version of Excel. Learn more: https://go.microsoft.com/fwlink/?linkid=870924
Comment:
    10-3-2025 Confirmed Actual Completed Footage.</t>
      </text>
    </comment>
    <comment ref="V71" authorId="141" shapeId="0" xr:uid="{73D2D275-601D-438F-BA88-F701D047AFE1}">
      <text>
        <t>[Threaded comment]
Your version of Excel allows you to read this threaded comment; however, any edits to it will get removed if the file is opened in a newer version of Excel. Learn more: https://go.microsoft.com/fwlink/?linkid=870924
Comment:
    10-3-2025 Conduit Placement Confirmed Completed.</t>
      </text>
    </comment>
    <comment ref="U72" authorId="142" shapeId="0" xr:uid="{7E20C1D6-F0DC-4FEE-8229-0D98DCCB94E6}">
      <text>
        <t>[Threaded comment]
Your version of Excel allows you to read this threaded comment; however, any edits to it will get removed if the file is opened in a newer version of Excel. Learn more: https://go.microsoft.com/fwlink/?linkid=870924
Comment:
    10-15-2025 Confirmed Actual Completed Footage.</t>
      </text>
    </comment>
    <comment ref="V72" authorId="143" shapeId="0" xr:uid="{AFFE3509-8434-4998-AA27-6BC67D7F09AA}">
      <text>
        <t>[Threaded comment]
Your version of Excel allows you to read this threaded comment; however, any edits to it will get removed if the file is opened in a newer version of Excel. Learn more: https://go.microsoft.com/fwlink/?linkid=870924
Comment:
    10-15-2025 Conduit Placement Confirmed Completed.</t>
      </text>
    </comment>
    <comment ref="U73" authorId="144" shapeId="0" xr:uid="{A0B77582-CA47-4C95-A64C-E95016D5E64A}">
      <text>
        <t>[Threaded comment]
Your version of Excel allows you to read this threaded comment; however, any edits to it will get removed if the file is opened in a newer version of Excel. Learn more: https://go.microsoft.com/fwlink/?linkid=870924
Comment:
    12-16-2025 Confirmed Actual Completed Footage. Change Order Submitted For Additional Footage Added To Project--Approved By Tillman.</t>
      </text>
    </comment>
    <comment ref="V73" authorId="145" shapeId="0" xr:uid="{188CDFB0-CA93-4591-A6C2-9D2D78005806}">
      <text>
        <t>[Threaded comment]
Your version of Excel allows you to read this threaded comment; however, any edits to it will get removed if the file is opened in a newer version of Excel. Learn more: https://go.microsoft.com/fwlink/?linkid=870924
Comment:
    12-16-2025 Conduit Placement Confirmed Completed.</t>
      </text>
    </comment>
    <comment ref="U74" authorId="146" shapeId="0" xr:uid="{2ED95B12-FC0F-425E-815A-9BF49DF4CF34}">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74" authorId="147" shapeId="0" xr:uid="{04A1E394-4B10-42DF-B878-CD59DB066AF7}">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R75" authorId="148" shapeId="0" xr:uid="{DBBDC5DB-88D3-4BA8-81CE-BD04F9C5E305}">
      <text>
        <t>[Threaded comment]
Your version of Excel allows you to read this threaded comment; however, any edits to it will get removed if the file is opened in a newer version of Excel. Learn more: https://go.microsoft.com/fwlink/?linkid=870924
Comment:
    Assigned To FDC On 2-5-2025.</t>
      </text>
    </comment>
    <comment ref="U75" authorId="149" shapeId="0" xr:uid="{FE35B967-C772-473C-AACF-201D040C2E22}">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75" authorId="150" shapeId="0" xr:uid="{F319343A-0FAD-4D18-8201-9FB6F3D5A89D}">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R76" authorId="151" shapeId="0" xr:uid="{E29B3197-BB94-4029-BFEA-4A4C1DC73D74}">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76" authorId="152" shapeId="0" xr:uid="{2BEF26C4-0CD0-4C94-AA90-CAD272EC18F7}">
      <text>
        <t>[Threaded comment]
Your version of Excel allows you to read this threaded comment; however, any edits to it will get removed if the file is opened in a newer version of Excel. Learn more: https://go.microsoft.com/fwlink/?linkid=870924
Comment:
    4-11-2025 Confirmed Actual Completed Footage.</t>
      </text>
    </comment>
    <comment ref="V76" authorId="153" shapeId="0" xr:uid="{399FED4B-7B8E-4398-80E5-102F0DD21DC1}">
      <text>
        <t>[Threaded comment]
Your version of Excel allows you to read this threaded comment; however, any edits to it will get removed if the file is opened in a newer version of Excel. Learn more: https://go.microsoft.com/fwlink/?linkid=870924
Comment:
    4-11-2025 Conduit Placement Confirmed Completed.</t>
      </text>
    </comment>
    <comment ref="U77" authorId="154" shapeId="0" xr:uid="{21F2B5B5-7FD9-42AD-8882-D594CA67A7D3}">
      <text>
        <t>[Threaded comment]
Your version of Excel allows you to read this threaded comment; however, any edits to it will get removed if the file is opened in a newer version of Excel. Learn more: https://go.microsoft.com/fwlink/?linkid=870924
Comment:
    4-14-2025 Confirmed Actual Completed Footage.</t>
      </text>
    </comment>
    <comment ref="V77" authorId="155" shapeId="0" xr:uid="{420DE243-6045-4B70-95C6-1F826765CDAF}">
      <text>
        <t>[Threaded comment]
Your version of Excel allows you to read this threaded comment; however, any edits to it will get removed if the file is opened in a newer version of Excel. Learn more: https://go.microsoft.com/fwlink/?linkid=870924
Comment:
    4-14-2025 Conduit Placement Confirmed Completed.</t>
      </text>
    </comment>
    <comment ref="U78" authorId="156" shapeId="0" xr:uid="{C2D1F097-573B-4CA9-BC20-0C35972AAE29}">
      <text>
        <t>[Threaded comment]
Your version of Excel allows you to read this threaded comment; however, any edits to it will get removed if the file is opened in a newer version of Excel. Learn more: https://go.microsoft.com/fwlink/?linkid=870924
Comment:
    3-25-2026 Confirmed Actual Completed Footage.</t>
      </text>
    </comment>
    <comment ref="V78" authorId="157" shapeId="0" xr:uid="{F3AC5D29-B9B7-4125-939F-74EA19602603}">
      <text>
        <t>[Threaded comment]
Your version of Excel allows you to read this threaded comment; however, any edits to it will get removed if the file is opened in a newer version of Excel. Learn more: https://go.microsoft.com/fwlink/?linkid=870924
Comment:
    3-25-2026 Conduit Placement Confirmed Completed.</t>
      </text>
    </comment>
    <comment ref="U79" authorId="158" shapeId="0" xr:uid="{BA34D892-475B-4EFA-9ED8-ADA459624909}">
      <text>
        <t>[Threaded comment]
Your version of Excel allows you to read this threaded comment; however, any edits to it will get removed if the file is opened in a newer version of Excel. Learn more: https://go.microsoft.com/fwlink/?linkid=870924
Comment:
    3-13-2026 Confirmed Actual Completed Footage.</t>
      </text>
    </comment>
    <comment ref="V79" authorId="159" shapeId="0" xr:uid="{5C40625F-FEE9-4181-BFD6-048F4847B704}">
      <text>
        <t>[Threaded comment]
Your version of Excel allows you to read this threaded comment; however, any edits to it will get removed if the file is opened in a newer version of Excel. Learn more: https://go.microsoft.com/fwlink/?linkid=870924
Comment:
    3-13-2026 Conduit Placement Confirmed Completed.</t>
      </text>
    </comment>
    <comment ref="U80" authorId="160" shapeId="0" xr:uid="{D5EB76EC-56D7-4D68-82F0-CD1ACD508FC7}">
      <text>
        <t>[Threaded comment]
Your version of Excel allows you to read this threaded comment; however, any edits to it will get removed if the file is opened in a newer version of Excel. Learn more: https://go.microsoft.com/fwlink/?linkid=870924
Comment:
    3-23-2026 Confirmed Actual Completed Footage.</t>
      </text>
    </comment>
    <comment ref="V80" authorId="161" shapeId="0" xr:uid="{25BDB850-934C-493E-B04B-3A0BB201569B}">
      <text>
        <t>[Threaded comment]
Your version of Excel allows you to read this threaded comment; however, any edits to it will get removed if the file is opened in a newer version of Excel. Learn more: https://go.microsoft.com/fwlink/?linkid=870924
Comment:
    3-23-2026 Conduit Placement Confirmed Completed.</t>
      </text>
    </comment>
    <comment ref="T81" authorId="162" shapeId="0" xr:uid="{13F114B0-F875-4563-89E7-C23630B6DFCD}">
      <text>
        <t>[Threaded comment]
Your version of Excel allows you to read this threaded comment; however, any edits to it will get removed if the file is opened in a newer version of Excel. Learn more: https://go.microsoft.com/fwlink/?linkid=870924
Comment:
    2-23-2026 Footage Changed Due To Adding 150' Of Additional Conduit To The Project.</t>
      </text>
    </comment>
    <comment ref="U81" authorId="163" shapeId="0" xr:uid="{C3C3C483-2BB8-4B52-8914-528CBCC2460B}">
      <text>
        <t>[Threaded comment]
Your version of Excel allows you to read this threaded comment; however, any edits to it will get removed if the file is opened in a newer version of Excel. Learn more: https://go.microsoft.com/fwlink/?linkid=870924
Comment:
    3-6-2026 Confirmed Actual Completed Footage.</t>
      </text>
    </comment>
    <comment ref="V81" authorId="164" shapeId="0" xr:uid="{DDFE651E-2D84-4AD8-B0E5-198DD1BC61F4}">
      <text>
        <t>[Threaded comment]
Your version of Excel allows you to read this threaded comment; however, any edits to it will get removed if the file is opened in a newer version of Excel. Learn more: https://go.microsoft.com/fwlink/?linkid=870924
Comment:
    3-6-2026 Conduit Placement Confirmed Completed.</t>
      </text>
    </comment>
    <comment ref="U82" authorId="165" shapeId="0" xr:uid="{F0FEDCC3-D841-4DF8-8A2E-0A7CB95E882A}">
      <text>
        <t>[Threaded comment]
Your version of Excel allows you to read this threaded comment; however, any edits to it will get removed if the file is opened in a newer version of Excel. Learn more: https://go.microsoft.com/fwlink/?linkid=870924
Comment:
    3-23-2026 Confirmed Actual Completed Footage.</t>
      </text>
    </comment>
    <comment ref="V82" authorId="166" shapeId="0" xr:uid="{4E084305-7909-4C4B-B606-3ABF3FC7BC8E}">
      <text>
        <t>[Threaded comment]
Your version of Excel allows you to read this threaded comment; however, any edits to it will get removed if the file is opened in a newer version of Excel. Learn more: https://go.microsoft.com/fwlink/?linkid=870924
Comment:
    3-23-2026 Conduit Placement Confirmed Completed.</t>
      </text>
    </comment>
    <comment ref="U83" authorId="167" shapeId="0" xr:uid="{ECD3A857-C27D-42D7-87C3-D13D47DA5473}">
      <text>
        <t>[Threaded comment]
Your version of Excel allows you to read this threaded comment; however, any edits to it will get removed if the file is opened in a newer version of Excel. Learn more: https://go.microsoft.com/fwlink/?linkid=870924
Comment:
    4-14-2025 Confirmed Actual Completed Footage.</t>
      </text>
    </comment>
    <comment ref="V83" authorId="168" shapeId="0" xr:uid="{86B44389-35D9-4E3D-B86E-B8F5889E0D7D}">
      <text>
        <t>[Threaded comment]
Your version of Excel allows you to read this threaded comment; however, any edits to it will get removed if the file is opened in a newer version of Excel. Learn more: https://go.microsoft.com/fwlink/?linkid=870924
Comment:
    4-14-2025 Conduit Placement Confirmed Completed.</t>
      </text>
    </comment>
    <comment ref="U84" authorId="169" shapeId="0" xr:uid="{79FB3A3C-7B7D-4AD0-9C66-AAA649AEEFFB}">
      <text>
        <t>[Threaded comment]
Your version of Excel allows you to read this threaded comment; however, any edits to it will get removed if the file is opened in a newer version of Excel. Learn more: https://go.microsoft.com/fwlink/?linkid=870924
Comment:
    4-11-2025 Confirmed Actual Completed Footage.</t>
      </text>
    </comment>
    <comment ref="V84" authorId="170" shapeId="0" xr:uid="{E633E3DD-3579-4532-9897-3EC7D9B156D5}">
      <text>
        <t>[Threaded comment]
Your version of Excel allows you to read this threaded comment; however, any edits to it will get removed if the file is opened in a newer version of Excel. Learn more: https://go.microsoft.com/fwlink/?linkid=870924
Comment:
    4-11-2025 Conduit Placement Confirmed Completed.</t>
      </text>
    </comment>
    <comment ref="R85" authorId="171" shapeId="0" xr:uid="{CE68F104-0C72-4B37-9815-B41D7816B33A}">
      <text>
        <t>[Threaded comment]
Your version of Excel allows you to read this threaded comment; however, any edits to it will get removed if the file is opened in a newer version of Excel. Learn more: https://go.microsoft.com/fwlink/?linkid=870924
Comment:
    Project Completed As Per Brothers On 2-3-2025.</t>
      </text>
    </comment>
    <comment ref="U85" authorId="172" shapeId="0" xr:uid="{BDCABCBE-DF5C-41C6-9B19-584BAAB40306}">
      <text>
        <t>[Threaded comment]
Your version of Excel allows you to read this threaded comment; however, any edits to it will get removed if the file is opened in a newer version of Excel. Learn more: https://go.microsoft.com/fwlink/?linkid=870924
Comment:
    4-11-2025 Confirmed Actual Completed Footage.</t>
      </text>
    </comment>
    <comment ref="V85" authorId="173" shapeId="0" xr:uid="{0B89C843-BFBB-43B8-9E6A-E1CA5334F658}">
      <text>
        <t>[Threaded comment]
Your version of Excel allows you to read this threaded comment; however, any edits to it will get removed if the file is opened in a newer version of Excel. Learn more: https://go.microsoft.com/fwlink/?linkid=870924
Comment:
    4-11-2025 Conduit Placement Confirmed Completed.</t>
      </text>
    </comment>
    <comment ref="U86" authorId="174" shapeId="0" xr:uid="{0FBBF978-BEEC-4AEB-9464-1283FCD03554}">
      <text>
        <t>[Threaded comment]
Your version of Excel allows you to read this threaded comment; however, any edits to it will get removed if the file is opened in a newer version of Excel. Learn more: https://go.microsoft.com/fwlink/?linkid=870924
Comment:
    4-15-2025 Confirmed Actual Completed Footage.</t>
      </text>
    </comment>
    <comment ref="V86" authorId="175" shapeId="0" xr:uid="{472929E2-1E0C-4637-8735-930194C370D0}">
      <text>
        <t>[Threaded comment]
Your version of Excel allows you to read this threaded comment; however, any edits to it will get removed if the file is opened in a newer version of Excel. Learn more: https://go.microsoft.com/fwlink/?linkid=870924
Comment:
    4-15-2025 Conduit Placement Confirmed Completed.</t>
      </text>
    </comment>
    <comment ref="U87" authorId="176" shapeId="0" xr:uid="{3FA55F1D-F04C-4776-B947-CAC9FEE6B7A9}">
      <text>
        <t>[Threaded comment]
Your version of Excel allows you to read this threaded comment; however, any edits to it will get removed if the file is opened in a newer version of Excel. Learn more: https://go.microsoft.com/fwlink/?linkid=870924
Comment:
    4-11-2025 Confirmed Actual Completed Footage.</t>
      </text>
    </comment>
    <comment ref="V87" authorId="177" shapeId="0" xr:uid="{68110DE2-CB8A-4AC2-A0B7-C984B4E1339B}">
      <text>
        <t>[Threaded comment]
Your version of Excel allows you to read this threaded comment; however, any edits to it will get removed if the file is opened in a newer version of Excel. Learn more: https://go.microsoft.com/fwlink/?linkid=870924
Comment:
    4-11-2025 Conduit Placement Confirmed Completed.</t>
      </text>
    </comment>
    <comment ref="R88" authorId="178" shapeId="0" xr:uid="{F53CE28D-603F-45F0-90A8-12766FAD8A96}">
      <text>
        <t>[Threaded comment]
Your version of Excel allows you to read this threaded comment; however, any edits to it will get removed if the file is opened in a newer version of Excel. Learn more: https://go.microsoft.com/fwlink/?linkid=870924
Comment:
    Assigned To Brothers As Per Tom On 2-3-2025. Locates To Be Called In On 2-6-2025.</t>
      </text>
    </comment>
    <comment ref="U88" authorId="179" shapeId="0" xr:uid="{3D9B7B41-5EA6-4B0F-B236-A5795A72367F}">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88" authorId="180" shapeId="0" xr:uid="{E6DC54A9-6994-4909-AB3D-722A758DC7BD}">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U89" authorId="181" shapeId="0" xr:uid="{85795B72-457D-4F47-8E97-F034B2084962}">
      <text>
        <t>[Threaded comment]
Your version of Excel allows you to read this threaded comment; however, any edits to it will get removed if the file is opened in a newer version of Excel. Learn more: https://go.microsoft.com/fwlink/?linkid=870924
Comment:
    4-9-2025 Confirmed Actual Completed Footage.</t>
      </text>
    </comment>
    <comment ref="V89" authorId="182" shapeId="0" xr:uid="{A5517846-4341-455E-B93E-2E9B2955F7B5}">
      <text>
        <t>[Threaded comment]
Your version of Excel allows you to read this threaded comment; however, any edits to it will get removed if the file is opened in a newer version of Excel. Learn more: https://go.microsoft.com/fwlink/?linkid=870924
Comment:
    4-9-2025 Conduit Placement Confirmed Completed.</t>
      </text>
    </comment>
    <comment ref="U90" authorId="183" shapeId="0" xr:uid="{4D44D8A4-BEC4-4399-9F3A-2FB877E19773}">
      <text>
        <t>[Threaded comment]
Your version of Excel allows you to read this threaded comment; however, any edits to it will get removed if the file is opened in a newer version of Excel. Learn more: https://go.microsoft.com/fwlink/?linkid=870924
Comment:
    4-23-2025 Confirmed Actual Completed Footage.</t>
      </text>
    </comment>
    <comment ref="V90" authorId="184" shapeId="0" xr:uid="{CF30E5BA-2B9A-4CF2-970D-4BEE5B306658}">
      <text>
        <t>[Threaded comment]
Your version of Excel allows you to read this threaded comment; however, any edits to it will get removed if the file is opened in a newer version of Excel. Learn more: https://go.microsoft.com/fwlink/?linkid=870924
Comment:
    4-23-2025 Conduit Placement Confirmed Completed.</t>
      </text>
    </comment>
    <comment ref="U91" authorId="185" shapeId="0" xr:uid="{212AA3E8-7373-4EF7-84C8-190E662DC3C0}">
      <text>
        <t>[Threaded comment]
Your version of Excel allows you to read this threaded comment; however, any edits to it will get removed if the file is opened in a newer version of Excel. Learn more: https://go.microsoft.com/fwlink/?linkid=870924
Comment:
    4-9-2025 Confirmed Actual Completed Footage.</t>
      </text>
    </comment>
    <comment ref="V91" authorId="186" shapeId="0" xr:uid="{7753545C-D8C1-49F1-965A-EFA63604E08A}">
      <text>
        <t>[Threaded comment]
Your version of Excel allows you to read this threaded comment; however, any edits to it will get removed if the file is opened in a newer version of Excel. Learn more: https://go.microsoft.com/fwlink/?linkid=870924
Comment:
    4-9-2025 Conduit Placement Confirmed Completed.</t>
      </text>
    </comment>
    <comment ref="T92" authorId="187" shapeId="0" xr:uid="{A06C4EA0-F925-44E9-A541-DB87B405133C}">
      <text>
        <t>[Threaded comment]
Your version of Excel allows you to read this threaded comment; however, any edits to it will get removed if the file is opened in a newer version of Excel. Learn more: https://go.microsoft.com/fwlink/?linkid=870924
Comment:
    4-17-2025 SiteTracker Footage Has 4,123'.</t>
      </text>
    </comment>
    <comment ref="U92" authorId="188" shapeId="0" xr:uid="{D334CD67-902D-4423-904F-18435E3EEB7E}">
      <text>
        <t>[Threaded comment]
Your version of Excel allows you to read this threaded comment; however, any edits to it will get removed if the file is opened in a newer version of Excel. Learn more: https://go.microsoft.com/fwlink/?linkid=870924
Comment:
    4-17-2025 Confirmed Actual Completed Footage.</t>
      </text>
    </comment>
    <comment ref="V92" authorId="189" shapeId="0" xr:uid="{3F94F920-FA6A-4443-ADA6-995AAA9C7221}">
      <text>
        <t>[Threaded comment]
Your version of Excel allows you to read this threaded comment; however, any edits to it will get removed if the file is opened in a newer version of Excel. Learn more: https://go.microsoft.com/fwlink/?linkid=870924
Comment:
    4-17-2025 Conduit Placement Confirmed Completed.</t>
      </text>
    </comment>
    <comment ref="U93" authorId="190" shapeId="0" xr:uid="{59EFE1F4-B698-4527-B5BB-B358A5E198E9}">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93" authorId="191" shapeId="0" xr:uid="{E5BB0490-F0AD-46A7-A598-060619792EC9}">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R94" authorId="192" shapeId="0" xr:uid="{EDD592A8-9F22-4015-8129-D74B5C7F2FBB}">
      <text>
        <t>[Threaded comment]
Your version of Excel allows you to read this threaded comment; however, any edits to it will get removed if the file is opened in a newer version of Excel. Learn more: https://go.microsoft.com/fwlink/?linkid=870924
Comment:
    Assigned To Brothers As Per Tom On 2-3-2025. Locates To Be Called In On 2-6-2025.</t>
      </text>
    </comment>
    <comment ref="U94" authorId="193" shapeId="0" xr:uid="{69648F2D-B417-41F3-8F5F-E4075C94DD8C}">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94" authorId="194" shapeId="0" xr:uid="{5947898B-BE2B-4D08-B272-2860B82A9D17}">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A95" authorId="195" shapeId="0" xr:uid="{3B5ED29E-E21B-4A8F-95BF-BC794B997AF4}">
      <text>
        <t>[Threaded comment]
Your version of Excel allows you to read this threaded comment; however, any edits to it will get removed if the file is opened in a newer version of Excel. Learn more: https://go.microsoft.com/fwlink/?linkid=870924
Comment:
    8-20-2025 Pending SiteTracker Change By Tillman.</t>
      </text>
    </comment>
    <comment ref="U95" authorId="196" shapeId="0" xr:uid="{1F039E80-9414-4940-9FC9-127179B1D0E6}">
      <text>
        <t>[Threaded comment]
Your version of Excel allows you to read this threaded comment; however, any edits to it will get removed if the file is opened in a newer version of Excel. Learn more: https://go.microsoft.com/fwlink/?linkid=870924
Comment:
    7-9-2025 Confirmed Actual Completed Footage.</t>
      </text>
    </comment>
    <comment ref="V95" authorId="197" shapeId="0" xr:uid="{60CBCF6B-FA94-4D6A-AEF0-B34C13390827}">
      <text>
        <t>[Threaded comment]
Your version of Excel allows you to read this threaded comment; however, any edits to it will get removed if the file is opened in a newer version of Excel. Learn more: https://go.microsoft.com/fwlink/?linkid=870924
Comment:
    7-9-2025 Conduit Placement Confirmed Completed.</t>
      </text>
    </comment>
    <comment ref="U96" authorId="198" shapeId="0" xr:uid="{6E0EB163-2B5B-48F0-BDC8-4279A51FB630}">
      <text>
        <t>[Threaded comment]
Your version of Excel allows you to read this threaded comment; however, any edits to it will get removed if the file is opened in a newer version of Excel. Learn more: https://go.microsoft.com/fwlink/?linkid=870924
Comment:
    12-29-2025 Confirmed Actual Completed Footage.</t>
      </text>
    </comment>
    <comment ref="V96" authorId="199" shapeId="0" xr:uid="{558766B7-B26B-4CF7-BBFB-B871AA4BFA7A}">
      <text>
        <t>[Threaded comment]
Your version of Excel allows you to read this threaded comment; however, any edits to it will get removed if the file is opened in a newer version of Excel. Learn more: https://go.microsoft.com/fwlink/?linkid=870924
Comment:
    12-29-2025 Conduit Placement Confirmed Completed.</t>
      </text>
    </comment>
    <comment ref="U97" authorId="200" shapeId="0" xr:uid="{5E3EC54B-6484-4C47-8F50-6CE6E5CE2656}">
      <text>
        <t>[Threaded comment]
Your version of Excel allows you to read this threaded comment; however, any edits to it will get removed if the file is opened in a newer version of Excel. Learn more: https://go.microsoft.com/fwlink/?linkid=870924
Comment:
    9-17-2025 673' Was Removed From The Project As Per Travis.
Reply:
    10-15-2025 Confirmed Actual Completed Footage.</t>
      </text>
    </comment>
    <comment ref="V97" authorId="201" shapeId="0" xr:uid="{702B8923-7C3C-490A-A34D-7522242C7DB2}">
      <text>
        <t>[Threaded comment]
Your version of Excel allows you to read this threaded comment; however, any edits to it will get removed if the file is opened in a newer version of Excel. Learn more: https://go.microsoft.com/fwlink/?linkid=870924
Comment:
    10-15-2025 Conduit Placement Confirmed Completed.</t>
      </text>
    </comment>
    <comment ref="U98" authorId="202" shapeId="0" xr:uid="{721B6CF0-A470-4FE7-B195-5A455B5404DC}">
      <text>
        <t>[Threaded comment]
Your version of Excel allows you to read this threaded comment; however, any edits to it will get removed if the file is opened in a newer version of Excel. Learn more: https://go.microsoft.com/fwlink/?linkid=870924
Comment:
Reply:
    10-21-2025 Project omitted the below path(need 12way) going south and also west from the SW corner of Patterson and South Blvd. 
Reply:
    10-21-2025 Confirmed Actual Completed Footage.</t>
      </text>
    </comment>
    <comment ref="V98" authorId="203" shapeId="0" xr:uid="{2442D0B1-F398-4E31-AFE2-615D8922C1A7}">
      <text>
        <t>[Threaded comment]
Your version of Excel allows you to read this threaded comment; however, any edits to it will get removed if the file is opened in a newer version of Excel. Learn more: https://go.microsoft.com/fwlink/?linkid=870924
Comment:
    10-21-2025 Conduit Placement Confirmed Completed.</t>
      </text>
    </comment>
    <comment ref="U99" authorId="204" shapeId="0" xr:uid="{3F649566-4D9F-4225-9BF6-30DD410A63E1}">
      <text>
        <t>[Threaded comment]
Your version of Excel allows you to read this threaded comment; however, any edits to it will get removed if the file is opened in a newer version of Excel. Learn more: https://go.microsoft.com/fwlink/?linkid=870924
Comment:
    11-4-2025 Confirmed Actual Completed Footage.</t>
      </text>
    </comment>
    <comment ref="V99" authorId="205" shapeId="0" xr:uid="{B737F387-0476-4D1C-BE8B-47E5DF41CB16}">
      <text>
        <t>[Threaded comment]
Your version of Excel allows you to read this threaded comment; however, any edits to it will get removed if the file is opened in a newer version of Excel. Learn more: https://go.microsoft.com/fwlink/?linkid=870924
Comment:
    11-4-2025 Conduit Placement Confirmed Completed.</t>
      </text>
    </comment>
    <comment ref="U100" authorId="206" shapeId="0" xr:uid="{CE0343C7-29A3-49F4-A8D5-386F0FA23011}">
      <text>
        <t>[Threaded comment]
Your version of Excel allows you to read this threaded comment; however, any edits to it will get removed if the file is opened in a newer version of Excel. Learn more: https://go.microsoft.com/fwlink/?linkid=870924
Comment:
    10-6-2025 Confirmed Actual Completed Footage.</t>
      </text>
    </comment>
    <comment ref="V100" authorId="207" shapeId="0" xr:uid="{5B5FAA8D-330D-4783-B769-DBFEE5302BA4}">
      <text>
        <t>[Threaded comment]
Your version of Excel allows you to read this threaded comment; however, any edits to it will get removed if the file is opened in a newer version of Excel. Learn more: https://go.microsoft.com/fwlink/?linkid=870924
Comment:
    10-6-2025 Conduit Placement Confirmed Completed.</t>
      </text>
    </comment>
    <comment ref="T101" authorId="208" shapeId="0" xr:uid="{95EEAED7-54BC-4048-B2D1-A5705A4B8EA3}">
      <text>
        <t>[Threaded comment]
Your version of Excel allows you to read this threaded comment; however, any edits to it will get removed if the file is opened in a newer version of Excel. Learn more: https://go.microsoft.com/fwlink/?linkid=870924
Comment:
    9-24-2025 Design Change--Part of The Footage On Project D-HWP811 Was Removed And Changed To Project D-HWP808. Approx 1000' As Per Anthony.</t>
      </text>
    </comment>
    <comment ref="U101" authorId="209" shapeId="0" xr:uid="{3C5558F0-4D01-4716-9C5B-E7DB1D28EC12}">
      <text>
        <t>[Threaded comment]
Your version of Excel allows you to read this threaded comment; however, any edits to it will get removed if the file is opened in a newer version of Excel. Learn more: https://go.microsoft.com/fwlink/?linkid=870924
Comment:
    11-4-2025 Confirmed Actual Completed Footage.</t>
      </text>
    </comment>
    <comment ref="V101" authorId="210" shapeId="0" xr:uid="{9FC90446-0B0F-4559-8C8F-760239A23FB6}">
      <text>
        <t>[Threaded comment]
Your version of Excel allows you to read this threaded comment; however, any edits to it will get removed if the file is opened in a newer version of Excel. Learn more: https://go.microsoft.com/fwlink/?linkid=870924
Comment:
    11-4-2025 Conduit Placement Confirmed Completed.</t>
      </text>
    </comment>
    <comment ref="U102" authorId="211" shapeId="0" xr:uid="{B08AC84A-6163-4EFB-B6A1-0B3790DE07DB}">
      <text>
        <t>[Threaded comment]
Your version of Excel allows you to read this threaded comment; however, any edits to it will get removed if the file is opened in a newer version of Excel. Learn more: https://go.microsoft.com/fwlink/?linkid=870924
Comment:
    8-8-2025 Confirmed Actual Completed Footage.</t>
      </text>
    </comment>
    <comment ref="V102" authorId="212" shapeId="0" xr:uid="{0FDEAFC7-62E1-4D52-8D27-4E3D69B63078}">
      <text>
        <t>[Threaded comment]
Your version of Excel allows you to read this threaded comment; however, any edits to it will get removed if the file is opened in a newer version of Excel. Learn more: https://go.microsoft.com/fwlink/?linkid=870924
Comment:
    8-8-2025 Conduit Placement Confirmed Completed.</t>
      </text>
    </comment>
    <comment ref="U103" authorId="213" shapeId="0" xr:uid="{6471A576-87A0-44DA-BC69-8C1EA7BE0E57}">
      <text>
        <t>[Threaded comment]
Your version of Excel allows you to read this threaded comment; however, any edits to it will get removed if the file is opened in a newer version of Excel. Learn more: https://go.microsoft.com/fwlink/?linkid=870924
Comment:
    10-10-2025 Confirmed Actual Completed Footage.</t>
      </text>
    </comment>
    <comment ref="V103" authorId="214" shapeId="0" xr:uid="{EC3D6AAA-9A17-4719-BF7C-CBE9368C67E1}">
      <text>
        <t>[Threaded comment]
Your version of Excel allows you to read this threaded comment; however, any edits to it will get removed if the file is opened in a newer version of Excel. Learn more: https://go.microsoft.com/fwlink/?linkid=870924
Comment:
    10-10-2025 Conduit Placement Confirmed Completed.</t>
      </text>
    </comment>
    <comment ref="U104" authorId="215" shapeId="0" xr:uid="{B5F2525C-350F-4205-8E5E-DE7B8798B6FE}">
      <text>
        <t xml:space="preserve">[Threaded comment]
Your version of Excel allows you to read this threaded comment; however, any edits to it will get removed if the file is opened in a newer version of Excel. Learn more: https://go.microsoft.com/fwlink/?linkid=870924
Comment:
    8-26-2025 Confirmed Actual Completed Footage. </t>
      </text>
    </comment>
    <comment ref="V104" authorId="216" shapeId="0" xr:uid="{FF158BAF-8FB5-4CA3-A052-EC971EDA8EEA}">
      <text>
        <t>[Threaded comment]
Your version of Excel allows you to read this threaded comment; however, any edits to it will get removed if the file is opened in a newer version of Excel. Learn more: https://go.microsoft.com/fwlink/?linkid=870924
Comment:
    8-26-2025 Conduit Placement Confirmed Completed.</t>
      </text>
    </comment>
    <comment ref="U105" authorId="217" shapeId="0" xr:uid="{099A5C6D-926C-4BC2-8191-C5CF4FD72724}">
      <text>
        <t>[Threaded comment]
Your version of Excel allows you to read this threaded comment; however, any edits to it will get removed if the file is opened in a newer version of Excel. Learn more: https://go.microsoft.com/fwlink/?linkid=870924
Comment:
    8-8-2025 Confirmed Actual Completed Footage.</t>
      </text>
    </comment>
    <comment ref="V105" authorId="218" shapeId="0" xr:uid="{68EC9C50-22C8-41EA-A0B7-C08FCBC711FB}">
      <text>
        <t>[Threaded comment]
Your version of Excel allows you to read this threaded comment; however, any edits to it will get removed if the file is opened in a newer version of Excel. Learn more: https://go.microsoft.com/fwlink/?linkid=870924
Comment:
    8-8-2025 Conduit Placement Confirmed Completed.</t>
      </text>
    </comment>
    <comment ref="U106" authorId="219" shapeId="0" xr:uid="{75A8A171-61F3-4481-8A8A-F349E975D827}">
      <text>
        <t>[Threaded comment]
Your version of Excel allows you to read this threaded comment; however, any edits to it will get removed if the file is opened in a newer version of Excel. Learn more: https://go.microsoft.com/fwlink/?linkid=870924
Comment:
    10-20-2025 Confirmed Actual Completed Footage.</t>
      </text>
    </comment>
    <comment ref="V106" authorId="220" shapeId="0" xr:uid="{879531EF-DEA2-4AA0-87B1-8BB538343DD3}">
      <text>
        <t>[Threaded comment]
Your version of Excel allows you to read this threaded comment; however, any edits to it will get removed if the file is opened in a newer version of Excel. Learn more: https://go.microsoft.com/fwlink/?linkid=870924
Comment:
    10-20-2025 Conduit Placement Confirmed Completed.</t>
      </text>
    </comment>
    <comment ref="U107" authorId="221" shapeId="0" xr:uid="{F2D44D36-3847-44F6-BAB8-AD331D5B8C23}">
      <text>
        <t>[Threaded comment]
Your version of Excel allows you to read this threaded comment; however, any edits to it will get removed if the file is opened in a newer version of Excel. Learn more: https://go.microsoft.com/fwlink/?linkid=870924
Comment:
    1-2-2025 Confirmed Actual Completed Footage.</t>
      </text>
    </comment>
    <comment ref="V107" authorId="222" shapeId="0" xr:uid="{B39099BD-BB8A-47F1-A019-8919C505D40E}">
      <text>
        <t>[Threaded comment]
Your version of Excel allows you to read this threaded comment; however, any edits to it will get removed if the file is opened in a newer version of Excel. Learn more: https://go.microsoft.com/fwlink/?linkid=870924
Comment:
    1-2-2025 Conduit Placement Confirmed Completed.</t>
      </text>
    </comment>
    <comment ref="U108" authorId="223" shapeId="0" xr:uid="{B3897EE0-D19A-478D-8367-4F73FBAAC7A6}">
      <text>
        <t>[Threaded comment]
Your version of Excel allows you to read this threaded comment; however, any edits to it will get removed if the file is opened in a newer version of Excel. Learn more: https://go.microsoft.com/fwlink/?linkid=870924
Comment:
    10-15-2025 Confirmed Actual Completed Footage.</t>
      </text>
    </comment>
    <comment ref="V108" authorId="224" shapeId="0" xr:uid="{828643D3-E5EA-4361-AB73-163BD1B5287C}">
      <text>
        <t>[Threaded comment]
Your version of Excel allows you to read this threaded comment; however, any edits to it will get removed if the file is opened in a newer version of Excel. Learn more: https://go.microsoft.com/fwlink/?linkid=870924
Comment:
    10-15-2025 Conduit Placement Confirmed Completed.</t>
      </text>
    </comment>
    <comment ref="U109" authorId="225" shapeId="0" xr:uid="{35CF59F7-44A4-45FC-89E2-AC9A06E79F40}">
      <text>
        <t>[Threaded comment]
Your version of Excel allows you to read this threaded comment; however, any edits to it will get removed if the file is opened in a newer version of Excel. Learn more: https://go.microsoft.com/fwlink/?linkid=870924
Comment:
    12-31-2025 Confirmed Actual Completed Footage.</t>
      </text>
    </comment>
    <comment ref="V109" authorId="226" shapeId="0" xr:uid="{4F567BEE-6F85-4F79-A8FF-4F2C18CF045C}">
      <text>
        <t>[Threaded comment]
Your version of Excel allows you to read this threaded comment; however, any edits to it will get removed if the file is opened in a newer version of Excel. Learn more: https://go.microsoft.com/fwlink/?linkid=870924
Comment:
    12-31-2025 Conduit Placement Confirmed Completed.</t>
      </text>
    </comment>
    <comment ref="U110" authorId="227" shapeId="0" xr:uid="{3B136B8D-DBBB-4EF6-9474-8A581875965E}">
      <text>
        <t>[Threaded comment]
Your version of Excel allows you to read this threaded comment; however, any edits to it will get removed if the file is opened in a newer version of Excel. Learn more: https://go.microsoft.com/fwlink/?linkid=870924
Comment:
    1-2-2025 Confirmed Actual Completed Footage.</t>
      </text>
    </comment>
    <comment ref="V110" authorId="228" shapeId="0" xr:uid="{C4DF35E9-08F5-4300-B197-4CF9C1FDCF1B}">
      <text>
        <t>[Threaded comment]
Your version of Excel allows you to read this threaded comment; however, any edits to it will get removed if the file is opened in a newer version of Excel. Learn more: https://go.microsoft.com/fwlink/?linkid=870924
Comment:
    1-2-2025 Conduit Placement Confirmed Completed.</t>
      </text>
    </comment>
    <comment ref="U111" authorId="229" shapeId="0" xr:uid="{3E364F60-27BE-4724-96C7-71A6E76BF635}">
      <text>
        <t>[Threaded comment]
Your version of Excel allows you to read this threaded comment; however, any edits to it will get removed if the file is opened in a newer version of Excel. Learn more: https://go.microsoft.com/fwlink/?linkid=870924
Comment:
    12-12-2025 Confirmed Actual Completed Footage.</t>
      </text>
    </comment>
    <comment ref="V111" authorId="230" shapeId="0" xr:uid="{2A240D32-E9AB-42A7-9B6B-F1A0E2F4567B}">
      <text>
        <t>[Threaded comment]
Your version of Excel allows you to read this threaded comment; however, any edits to it will get removed if the file is opened in a newer version of Excel. Learn more: https://go.microsoft.com/fwlink/?linkid=870924
Comment:
    12-12-2025 Conduit Placement Confirmed Completed.</t>
      </text>
    </comment>
    <comment ref="U112" authorId="231" shapeId="0" xr:uid="{DA9BFCB2-DBAC-46C0-9C23-1695654D3A46}">
      <text>
        <t>[Threaded comment]
Your version of Excel allows you to read this threaded comment; however, any edits to it will get removed if the file is opened in a newer version of Excel. Learn more: https://go.microsoft.com/fwlink/?linkid=870924
Comment:
    9-16-2025 Confirmed Actual Completed Footage.</t>
      </text>
    </comment>
    <comment ref="V112" authorId="232" shapeId="0" xr:uid="{63CE3849-F50B-4441-89B3-90B1B2239DCB}">
      <text>
        <t>[Threaded comment]
Your version of Excel allows you to read this threaded comment; however, any edits to it will get removed if the file is opened in a newer version of Excel. Learn more: https://go.microsoft.com/fwlink/?linkid=870924
Comment:
    9-16-2025 Conduit Placement Confirmed Completed.</t>
      </text>
    </comment>
    <comment ref="U113" authorId="233" shapeId="0" xr:uid="{68C3204C-C2EE-41E6-B015-7AF11BDEAD2C}">
      <text>
        <t>[Threaded comment]
Your version of Excel allows you to read this threaded comment; however, any edits to it will get removed if the file is opened in a newer version of Excel. Learn more: https://go.microsoft.com/fwlink/?linkid=870924
Comment:
    10-10-2025 Confirmed Actual Completed Footage.</t>
      </text>
    </comment>
    <comment ref="V113" authorId="234" shapeId="0" xr:uid="{24B82FCD-F4B1-4D04-B582-EF01D9764122}">
      <text>
        <t>[Threaded comment]
Your version of Excel allows you to read this threaded comment; however, any edits to it will get removed if the file is opened in a newer version of Excel. Learn more: https://go.microsoft.com/fwlink/?linkid=870924
Comment:
    10-10-2025 Conduit Placement Confirmed Completed.</t>
      </text>
    </comment>
    <comment ref="U114" authorId="235" shapeId="0" xr:uid="{EBEAA5E4-D404-417D-877C-F4418B0A3F20}">
      <text>
        <t>[Threaded comment]
Your version of Excel allows you to read this threaded comment; however, any edits to it will get removed if the file is opened in a newer version of Excel. Learn more: https://go.microsoft.com/fwlink/?linkid=870924
Comment:
    10-10-2025 Confirmed Actual Completed Footage.</t>
      </text>
    </comment>
    <comment ref="V114" authorId="236" shapeId="0" xr:uid="{996E2229-74AF-4C7F-8F42-47037141EAA5}">
      <text>
        <t>[Threaded comment]
Your version of Excel allows you to read this threaded comment; however, any edits to it will get removed if the file is opened in a newer version of Excel. Learn more: https://go.microsoft.com/fwlink/?linkid=870924
Comment:
    10-10-2025 Conduit Placement Confirmed Completed.</t>
      </text>
    </comment>
    <comment ref="U115" authorId="237" shapeId="0" xr:uid="{48FBF448-2981-493E-9132-3CE07F98E31B}">
      <text>
        <t>[Threaded comment]
Your version of Excel allows you to read this threaded comment; however, any edits to it will get removed if the file is opened in a newer version of Excel. Learn more: https://go.microsoft.com/fwlink/?linkid=870924
Comment:
    9-11-2025 As Per Anthony Part Of The Project Was Removed By Tillman--Approved By Jessie.
Reply:
    10-13-2025 Confirmed Actual Completed Footage.</t>
      </text>
    </comment>
    <comment ref="V115" authorId="238" shapeId="0" xr:uid="{1DDF2DC7-986E-458C-B43D-F631EEFF392E}">
      <text>
        <t>[Threaded comment]
Your version of Excel allows you to read this threaded comment; however, any edits to it will get removed if the file is opened in a newer version of Excel. Learn more: https://go.microsoft.com/fwlink/?linkid=870924
Comment:
    10-13-2025 Conduit Placement Confirmed Completed.</t>
      </text>
    </comment>
    <comment ref="U116" authorId="239" shapeId="0" xr:uid="{3D21F3DE-FDD4-4856-A05F-400D7FE5F00E}">
      <text>
        <t>[Threaded comment]
Your version of Excel allows you to read this threaded comment; however, any edits to it will get removed if the file is opened in a newer version of Excel. Learn more: https://go.microsoft.com/fwlink/?linkid=870924
Comment:
    10-23-2025 Confirmed Actual Completed Footage.</t>
      </text>
    </comment>
    <comment ref="V116" authorId="240" shapeId="0" xr:uid="{E97F057E-B6C6-44AB-85A3-BC141315D908}">
      <text>
        <t>[Threaded comment]
Your version of Excel allows you to read this threaded comment; however, any edits to it will get removed if the file is opened in a newer version of Excel. Learn more: https://go.microsoft.com/fwlink/?linkid=870924
Comment:
    10-23-2025 Conduit Placement Confirmed Completed.</t>
      </text>
    </comment>
    <comment ref="U117" authorId="241" shapeId="0" xr:uid="{59B1D57C-E355-42AE-AC84-4553D2159F6B}">
      <text>
        <t>[Threaded comment]
Your version of Excel allows you to read this threaded comment; however, any edits to it will get removed if the file is opened in a newer version of Excel. Learn more: https://go.microsoft.com/fwlink/?linkid=870924
Comment:
    9-18-2025 Additional Conduit Placement Has Been Added Due To Existing Utility Conflicts, This Additional Conduit Placement Has Been Approved By Tillman As Per Anthony.
Reply:
    10-9-2025 Confirmed Actual Completed Footage.</t>
      </text>
    </comment>
    <comment ref="V117" authorId="242" shapeId="0" xr:uid="{C6E45596-8333-4363-905E-F40BC9435A9B}">
      <text>
        <t>[Threaded comment]
Your version of Excel allows you to read this threaded comment; however, any edits to it will get removed if the file is opened in a newer version of Excel. Learn more: https://go.microsoft.com/fwlink/?linkid=870924
Comment:
    10-9-2025 Conduit Placement Confirmed Completed.</t>
      </text>
    </comment>
    <comment ref="U118" authorId="243" shapeId="0" xr:uid="{B120B1CA-ACAC-4A52-9C6D-AB09412940CB}">
      <text>
        <t>[Threaded comment]
Your version of Excel allows you to read this threaded comment; however, any edits to it will get removed if the file is opened in a newer version of Excel. Learn more: https://go.microsoft.com/fwlink/?linkid=870924
Comment:
    12-30-2025 Confirmed Actual Completed Footage.</t>
      </text>
    </comment>
    <comment ref="V118" authorId="244" shapeId="0" xr:uid="{FA3F68DE-7D1E-40AA-96B9-8306E906B94F}">
      <text>
        <t>[Threaded comment]
Your version of Excel allows you to read this threaded comment; however, any edits to it will get removed if the file is opened in a newer version of Excel. Learn more: https://go.microsoft.com/fwlink/?linkid=870924
Comment:
    12-30-2025 Conduit Placement Confirmed Completed.</t>
      </text>
    </comment>
    <comment ref="U119" authorId="245" shapeId="0" xr:uid="{28849541-6870-4CAC-BEC9-0735FF966567}">
      <text>
        <t>[Threaded comment]
Your version of Excel allows you to read this threaded comment; however, any edits to it will get removed if the file is opened in a newer version of Excel. Learn more: https://go.microsoft.com/fwlink/?linkid=870924
Comment:
    6-5-2025 Confirmed Actual Completed Footage.</t>
      </text>
    </comment>
    <comment ref="V119" authorId="246" shapeId="0" xr:uid="{A33692D2-C2F6-4EA3-865F-94B171D505F9}">
      <text>
        <t>[Threaded comment]
Your version of Excel allows you to read this threaded comment; however, any edits to it will get removed if the file is opened in a newer version of Excel. Learn more: https://go.microsoft.com/fwlink/?linkid=870924
Comment:
    6-5-2025 Conduit Placement Confirmed Completed.</t>
      </text>
    </comment>
    <comment ref="U120" authorId="247" shapeId="0" xr:uid="{CC64C597-726B-4ABC-B74C-08208068C6EC}">
      <text>
        <t>[Threaded comment]
Your version of Excel allows you to read this threaded comment; however, any edits to it will get removed if the file is opened in a newer version of Excel. Learn more: https://go.microsoft.com/fwlink/?linkid=870924
Comment:
    5-19-2025 Confirmed Actual Completed Footage.</t>
      </text>
    </comment>
    <comment ref="V120" authorId="248" shapeId="0" xr:uid="{695A66FE-D8C4-4C55-A820-51F090FEB240}">
      <text>
        <t>[Threaded comment]
Your version of Excel allows you to read this threaded comment; however, any edits to it will get removed if the file is opened in a newer version of Excel. Learn more: https://go.microsoft.com/fwlink/?linkid=870924
Comment:
    5-19-2025 Conduit Placement Confirmed Completed.</t>
      </text>
    </comment>
    <comment ref="R121" authorId="249" shapeId="0" xr:uid="{34B1B24D-0B1A-4011-8EA4-14E395FC0DC4}">
      <text>
        <t>[Threaded comment]
Your version of Excel allows you to read this threaded comment; however, any edits to it will get removed if the file is opened in a newer version of Excel. Learn more: https://go.microsoft.com/fwlink/?linkid=870924
Comment:
    Assigned To Brothers As Per Tom On 2-3-2025. Locates To Be Called In On 2-6-2025.</t>
      </text>
    </comment>
    <comment ref="U121" authorId="250" shapeId="0" xr:uid="{7D7AB3CB-62DD-4C27-8426-228C8BA15157}">
      <text>
        <t>[Threaded comment]
Your version of Excel allows you to read this threaded comment; however, any edits to it will get removed if the file is opened in a newer version of Excel. Learn more: https://go.microsoft.com/fwlink/?linkid=870924
Comment:
    5-16-2025 Confirmed Actual Completed Footage.</t>
      </text>
    </comment>
    <comment ref="V121" authorId="251" shapeId="0" xr:uid="{0660EC26-84B7-42BF-BE09-181C4E2ECEE9}">
      <text>
        <t>[Threaded comment]
Your version of Excel allows you to read this threaded comment; however, any edits to it will get removed if the file is opened in a newer version of Excel. Learn more: https://go.microsoft.com/fwlink/?linkid=870924
Comment:
    5-16-2025 Conduit Placement Confirmed Completed.</t>
      </text>
    </comment>
    <comment ref="U122" authorId="252" shapeId="0" xr:uid="{213574C7-F9A0-4D97-ADFE-307F6BDAA40E}">
      <text>
        <t>[Threaded comment]
Your version of Excel allows you to read this threaded comment; however, any edits to it will get removed if the file is opened in a newer version of Excel. Learn more: https://go.microsoft.com/fwlink/?linkid=870924
Comment:
    6-16-2025 Confirmed Actual Completed Footage.</t>
      </text>
    </comment>
    <comment ref="V122" authorId="253" shapeId="0" xr:uid="{F786086C-654F-4FAA-AA4B-1424FDDEC757}">
      <text>
        <t>[Threaded comment]
Your version of Excel allows you to read this threaded comment; however, any edits to it will get removed if the file is opened in a newer version of Excel. Learn more: https://go.microsoft.com/fwlink/?linkid=870924
Comment:
    6-16-2025 Conduit Placement Confirmed Completed.</t>
      </text>
    </comment>
    <comment ref="U123" authorId="254" shapeId="0" xr:uid="{B240D625-4470-48CA-B2A2-F9AF71930105}">
      <text>
        <t>[Threaded comment]
Your version of Excel allows you to read this threaded comment; however, any edits to it will get removed if the file is opened in a newer version of Excel. Learn more: https://go.microsoft.com/fwlink/?linkid=870924
Comment:
    12-15-2025 Confirmed Actual Completed Footage.</t>
      </text>
    </comment>
    <comment ref="V123" authorId="255" shapeId="0" xr:uid="{66249DCC-FDDC-46F4-BB0F-222E54BF0C56}">
      <text>
        <t>[Threaded comment]
Your version of Excel allows you to read this threaded comment; however, any edits to it will get removed if the file is opened in a newer version of Excel. Learn more: https://go.microsoft.com/fwlink/?linkid=870924
Comment:
    12-15-2025 Conduit Placement Confirmed Completed.</t>
      </text>
    </comment>
    <comment ref="U124" authorId="256" shapeId="0" xr:uid="{EA5A9EFC-F11C-4F35-BA03-124F12394284}">
      <text>
        <t>[Threaded comment]
Your version of Excel allows you to read this threaded comment; however, any edits to it will get removed if the file is opened in a newer version of Excel. Learn more: https://go.microsoft.com/fwlink/?linkid=870924
Comment:
    1-20-2026 Confirmed Actual Completed Footage.</t>
      </text>
    </comment>
    <comment ref="V124" authorId="257" shapeId="0" xr:uid="{EF65854E-FEFA-45B3-A2A9-F0A3A534C57A}">
      <text>
        <t>[Threaded comment]
Your version of Excel allows you to read this threaded comment; however, any edits to it will get removed if the file is opened in a newer version of Excel. Learn more: https://go.microsoft.com/fwlink/?linkid=870924
Comment:
    1-20-202 6Conduit Placement Confirmed Completed.</t>
      </text>
    </comment>
    <comment ref="U125" authorId="258" shapeId="0" xr:uid="{734223E3-A042-40B1-93ED-2335DBE30EDE}">
      <text>
        <t>[Threaded comment]
Your version of Excel allows you to read this threaded comment; however, any edits to it will get removed if the file is opened in a newer version of Excel. Learn more: https://go.microsoft.com/fwlink/?linkid=870924
Comment:
    10-14-2025 Confirmed Actual Completed Footage.</t>
      </text>
    </comment>
    <comment ref="V125" authorId="259" shapeId="0" xr:uid="{5E96B71D-09AD-45E7-A1BB-CC91CE414FCB}">
      <text>
        <t>[Threaded comment]
Your version of Excel allows you to read this threaded comment; however, any edits to it will get removed if the file is opened in a newer version of Excel. Learn more: https://go.microsoft.com/fwlink/?linkid=870924
Comment:
    10-14-2025 Conduit Placement Confirmed Completed.</t>
      </text>
    </comment>
    <comment ref="U126" authorId="260" shapeId="0" xr:uid="{4E50FB0B-F8CD-474A-B4CE-7664360EF0B7}">
      <text>
        <t>[Threaded comment]
Your version of Excel allows you to read this threaded comment; however, any edits to it will get removed if the file is opened in a newer version of Excel. Learn more: https://go.microsoft.com/fwlink/?linkid=870924
Comment:
    11-4-2025 Confirmed Actual Completed Footage.</t>
      </text>
    </comment>
    <comment ref="V126" authorId="261" shapeId="0" xr:uid="{211FE031-56ED-4E32-B6D1-50208BE11541}">
      <text>
        <t>[Threaded comment]
Your version of Excel allows you to read this threaded comment; however, any edits to it will get removed if the file is opened in a newer version of Excel. Learn more: https://go.microsoft.com/fwlink/?linkid=870924
Comment:
    11-4-2025 Conduit Placement Confirmed Completed.</t>
      </text>
    </comment>
    <comment ref="T127" authorId="262" shapeId="0" xr:uid="{11DA83E6-3A21-406D-AAB7-04DF8EA3E26D}">
      <text>
        <t>[Threaded comment]
Your version of Excel allows you to read this threaded comment; however, any edits to it will get removed if the file is opened in a newer version of Excel. Learn more: https://go.microsoft.com/fwlink/?linkid=870924
Comment:
    10-8-2025 As Per Anthony Footage Removed Per Mike Garrison.</t>
      </text>
    </comment>
    <comment ref="U127" authorId="263" shapeId="0" xr:uid="{78B98A70-8788-476F-A5A3-D4A13B1243FF}">
      <text>
        <t>[Threaded comment]
Your version of Excel allows you to read this threaded comment; however, any edits to it will get removed if the file is opened in a newer version of Excel. Learn more: https://go.microsoft.com/fwlink/?linkid=870924
Comment:
    10-20-2025 Confirmed Actual Completed Footage.</t>
      </text>
    </comment>
    <comment ref="V127" authorId="264" shapeId="0" xr:uid="{AC0C8252-ACF3-410D-8DB1-FFB791059D25}">
      <text>
        <t>[Threaded comment]
Your version of Excel allows you to read this threaded comment; however, any edits to it will get removed if the file is opened in a newer version of Excel. Learn more: https://go.microsoft.com/fwlink/?linkid=870924
Comment:
    10-20-2025 Conduit Placement Confirmed Completed.</t>
      </text>
    </comment>
    <comment ref="U128" authorId="265" shapeId="0" xr:uid="{DB537554-0711-4614-8162-CB74004C7048}">
      <text>
        <t>[Threaded comment]
Your version of Excel allows you to read this threaded comment; however, any edits to it will get removed if the file is opened in a newer version of Excel. Learn more: https://go.microsoft.com/fwlink/?linkid=870924
Comment:
    11-5-2025 Confirmed Actual Completed Footage.</t>
      </text>
    </comment>
    <comment ref="V128" authorId="266" shapeId="0" xr:uid="{F0403E7A-FA49-404A-AF06-A44B50EDCFEC}">
      <text>
        <t>[Threaded comment]
Your version of Excel allows you to read this threaded comment; however, any edits to it will get removed if the file is opened in a newer version of Excel. Learn more: https://go.microsoft.com/fwlink/?linkid=870924
Comment:
    11-5-2025 Conduit Placement Confirmed Completed.</t>
      </text>
    </comment>
    <comment ref="U129" authorId="267" shapeId="0" xr:uid="{610D18D0-C436-4958-9D79-7B671477220B}">
      <text>
        <t>[Threaded comment]
Your version of Excel allows you to read this threaded comment; however, any edits to it will get removed if the file is opened in a newer version of Excel. Learn more: https://go.microsoft.com/fwlink/?linkid=870924
Comment:
    11-3-2025 Confirmed Actual Completed Footage.</t>
      </text>
    </comment>
    <comment ref="V129" authorId="268" shapeId="0" xr:uid="{FF9F06F4-4A53-49E8-A57B-045F6291B083}">
      <text>
        <t>[Threaded comment]
Your version of Excel allows you to read this threaded comment; however, any edits to it will get removed if the file is opened in a newer version of Excel. Learn more: https://go.microsoft.com/fwlink/?linkid=870924
Comment:
    11-3-2025 Conduit Placement Confirmed Completed.</t>
      </text>
    </comment>
    <comment ref="U130" authorId="269" shapeId="0" xr:uid="{1AA11FAE-CF00-4BA7-8408-DF74BF335E37}">
      <text>
        <t>[Threaded comment]
Your version of Excel allows you to read this threaded comment; however, any edits to it will get removed if the file is opened in a newer version of Excel. Learn more: https://go.microsoft.com/fwlink/?linkid=870924
Comment:
    11-6-2025 Confirmed Actual Completed Footage.</t>
      </text>
    </comment>
    <comment ref="V130" authorId="270" shapeId="0" xr:uid="{3844E1CB-370D-43BD-B480-3238299E0664}">
      <text>
        <t>[Threaded comment]
Your version of Excel allows you to read this threaded comment; however, any edits to it will get removed if the file is opened in a newer version of Excel. Learn more: https://go.microsoft.com/fwlink/?linkid=870924
Comment:
    11-6-2025 Conduit Placement Confirmed Completed.</t>
      </text>
    </comment>
    <comment ref="U131" authorId="271" shapeId="0" xr:uid="{11BD7707-9044-4E78-98C0-279738F41EF5}">
      <text>
        <t>[Threaded comment]
Your version of Excel allows you to read this threaded comment; however, any edits to it will get removed if the file is opened in a newer version of Excel. Learn more: https://go.microsoft.com/fwlink/?linkid=870924
Comment:
    11-10-2025 Confirmed Actual Completed Footage.</t>
      </text>
    </comment>
    <comment ref="V131" authorId="272" shapeId="0" xr:uid="{66BCB729-3AC0-47CE-8917-C10FC2680ACC}">
      <text>
        <t>[Threaded comment]
Your version of Excel allows you to read this threaded comment; however, any edits to it will get removed if the file is opened in a newer version of Excel. Learn more: https://go.microsoft.com/fwlink/?linkid=870924
Comment:
    11-10-2025 Conduit Placement Confirmed Completed.</t>
      </text>
    </comment>
    <comment ref="U132" authorId="273" shapeId="0" xr:uid="{80C533E3-945C-4DF2-849D-54BDFD48E952}">
      <text>
        <t>[Threaded comment]
Your version of Excel allows you to read this threaded comment; however, any edits to it will get removed if the file is opened in a newer version of Excel. Learn more: https://go.microsoft.com/fwlink/?linkid=870924
Comment:
    11-7-2025 Confirmed Actual Completed Footage.</t>
      </text>
    </comment>
    <comment ref="V132" authorId="274" shapeId="0" xr:uid="{14EF7CB3-07F3-422C-8707-DEFC259468A0}">
      <text>
        <t>[Threaded comment]
Your version of Excel allows you to read this threaded comment; however, any edits to it will get removed if the file is opened in a newer version of Excel. Learn more: https://go.microsoft.com/fwlink/?linkid=870924
Comment:
    11-7-2025 Conduit Placement Confirmed Completed.</t>
      </text>
    </comment>
    <comment ref="U133" authorId="275" shapeId="0" xr:uid="{8AB3D5D0-9ABA-4099-937E-2DCB940A8A70}">
      <text>
        <t>[Threaded comment]
Your version of Excel allows you to read this threaded comment; however, any edits to it will get removed if the file is opened in a newer version of Excel. Learn more: https://go.microsoft.com/fwlink/?linkid=870924
Comment:
    12-4-2025 Confirmed Actual Completed Footage.</t>
      </text>
    </comment>
    <comment ref="V133" authorId="276" shapeId="0" xr:uid="{80A1C06A-AC90-4C31-905C-B156A268788A}">
      <text>
        <t>[Threaded comment]
Your version of Excel allows you to read this threaded comment; however, any edits to it will get removed if the file is opened in a newer version of Excel. Learn more: https://go.microsoft.com/fwlink/?linkid=870924
Comment:
    12-4-2025 Conduit Placement Confirmed Completed.</t>
      </text>
    </comment>
    <comment ref="U134" authorId="277" shapeId="0" xr:uid="{9642328E-2E6B-4520-AD1B-5F74B3CE212C}">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134" authorId="278" shapeId="0" xr:uid="{9BA32001-B3ED-4824-A66F-F0DBD3CDC29C}">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U135" authorId="279" shapeId="0" xr:uid="{A3587522-B544-40E4-BA45-CD7314C09A2E}">
      <text>
        <t>[Threaded comment]
Your version of Excel allows you to read this threaded comment; however, any edits to it will get removed if the file is opened in a newer version of Excel. Learn more: https://go.microsoft.com/fwlink/?linkid=870924
Comment:
    12-4-2025 Confirmed Actual Completed Footage.</t>
      </text>
    </comment>
    <comment ref="V135" authorId="280" shapeId="0" xr:uid="{B9EF62D5-04E8-4EA6-BAB8-B5075B6BCFFF}">
      <text>
        <t>[Threaded comment]
Your version of Excel allows you to read this threaded comment; however, any edits to it will get removed if the file is opened in a newer version of Excel. Learn more: https://go.microsoft.com/fwlink/?linkid=870924
Comment:
    12-4-2025 Conduit Placement Confirmed Completed.</t>
      </text>
    </comment>
    <comment ref="U136" authorId="281" shapeId="0" xr:uid="{A735367D-E7EA-4EFB-AC7B-D5643472925D}">
      <text>
        <t>[Threaded comment]
Your version of Excel allows you to read this threaded comment; however, any edits to it will get removed if the file is opened in a newer version of Excel. Learn more: https://go.microsoft.com/fwlink/?linkid=870924
Comment:
    4-13-2026 Confirmed Actual Completed Footage.</t>
      </text>
    </comment>
    <comment ref="V136" authorId="282" shapeId="0" xr:uid="{53065803-5C59-4DE1-AD70-61023B139D3A}">
      <text>
        <t>[Threaded comment]
Your version of Excel allows you to read this threaded comment; however, any edits to it will get removed if the file is opened in a newer version of Excel. Learn more: https://go.microsoft.com/fwlink/?linkid=870924
Comment:
    4-13-2026 Conduit Placement Confirmed Completed.</t>
      </text>
    </comment>
    <comment ref="U137" authorId="283" shapeId="0" xr:uid="{E4F767F1-BE42-460C-AF38-B5357148EC53}">
      <text>
        <t>[Threaded comment]
Your version of Excel allows you to read this threaded comment; however, any edits to it will get removed if the file is opened in a newer version of Excel. Learn more: https://go.microsoft.com/fwlink/?linkid=870924
Comment:
    1-28-2026 Confirmed Actual Completed Footage.</t>
      </text>
    </comment>
    <comment ref="V137" authorId="284" shapeId="0" xr:uid="{1634A14F-46B5-4B3E-B8B5-066D3D3C0CC9}">
      <text>
        <t>[Threaded comment]
Your version of Excel allows you to read this threaded comment; however, any edits to it will get removed if the file is opened in a newer version of Excel. Learn more: https://go.microsoft.com/fwlink/?linkid=870924
Comment:
    1-28-2026 Conduit Placement Confirmed Completed.</t>
      </text>
    </comment>
    <comment ref="U138" authorId="285" shapeId="0" xr:uid="{9B58C99D-7B25-43F0-9A3E-8F00F456D176}">
      <text>
        <t>[Threaded comment]
Your version of Excel allows you to read this threaded comment; however, any edits to it will get removed if the file is opened in a newer version of Excel. Learn more: https://go.microsoft.com/fwlink/?linkid=870924
Comment:
    1-22-2026 Confirmed Actual Completed Footage.</t>
      </text>
    </comment>
    <comment ref="V138" authorId="286" shapeId="0" xr:uid="{B3C3FE0E-00E9-4AFC-BBB6-DEACC2B1FDB3}">
      <text>
        <t>[Threaded comment]
Your version of Excel allows you to read this threaded comment; however, any edits to it will get removed if the file is opened in a newer version of Excel. Learn more: https://go.microsoft.com/fwlink/?linkid=870924
Comment:
    1-22-2026 Conduit Placement Confirmed Completed.</t>
      </text>
    </comment>
    <comment ref="U139" authorId="287" shapeId="0" xr:uid="{2B31EF3E-CC02-4547-8DDD-3B5B5A67544E}">
      <text>
        <t>[Threaded comment]
Your version of Excel allows you to read this threaded comment; however, any edits to it will get removed if the file is opened in a newer version of Excel. Learn more: https://go.microsoft.com/fwlink/?linkid=870924
Comment:
    2-3-2026 Confirmed Actual Completed Footage.</t>
      </text>
    </comment>
    <comment ref="V139" authorId="288" shapeId="0" xr:uid="{9D41D3FB-E634-4135-8016-728252345E5D}">
      <text>
        <t>[Threaded comment]
Your version of Excel allows you to read this threaded comment; however, any edits to it will get removed if the file is opened in a newer version of Excel. Learn more: https://go.microsoft.com/fwlink/?linkid=870924
Comment:
    2-3-2026 Conduit Placement Confirmed Completed.</t>
      </text>
    </comment>
    <comment ref="U140" authorId="289" shapeId="0" xr:uid="{AD5C485F-A258-4727-97D3-07E63CE576A2}">
      <text>
        <t>[Threaded comment]
Your version of Excel allows you to read this threaded comment; however, any edits to it will get removed if the file is opened in a newer version of Excel. Learn more: https://go.microsoft.com/fwlink/?linkid=870924
Comment:
    2-5-2026 Confirmed Actual Completed Footage.</t>
      </text>
    </comment>
    <comment ref="V140" authorId="290" shapeId="0" xr:uid="{B03AB5E3-25AF-4315-B53A-951530DBD3DF}">
      <text>
        <t>[Threaded comment]
Your version of Excel allows you to read this threaded comment; however, any edits to it will get removed if the file is opened in a newer version of Excel. Learn more: https://go.microsoft.com/fwlink/?linkid=870924
Comment:
    2-5-2026 Conduit Placement Confirmed Completed.</t>
      </text>
    </comment>
    <comment ref="U141" authorId="291" shapeId="0" xr:uid="{B77B511D-EE53-4B5A-8472-379DEBD96552}">
      <text>
        <t>[Threaded comment]
Your version of Excel allows you to read this threaded comment; however, any edits to it will get removed if the file is opened in a newer version of Excel. Learn more: https://go.microsoft.com/fwlink/?linkid=870924
Comment:
    2-3-2026 Confirmed Actual Completed Footage.</t>
      </text>
    </comment>
    <comment ref="V141" authorId="292" shapeId="0" xr:uid="{FE771502-F8BC-46B8-B4B7-F7646D117A77}">
      <text>
        <t>[Threaded comment]
Your version of Excel allows you to read this threaded comment; however, any edits to it will get removed if the file is opened in a newer version of Excel. Learn more: https://go.microsoft.com/fwlink/?linkid=870924
Comment:
    2-3-2026 Conduit Placement Confirmed Completed.</t>
      </text>
    </comment>
    <comment ref="U142" authorId="293" shapeId="0" xr:uid="{6114583A-3C34-4D69-92A0-A22F40DA31E2}">
      <text>
        <t>[Threaded comment]
Your version of Excel allows you to read this threaded comment; however, any edits to it will get removed if the file is opened in a newer version of Excel. Learn more: https://go.microsoft.com/fwlink/?linkid=870924
Comment:
    4-14-2026 Confirmed Actual Completed Footage.</t>
      </text>
    </comment>
    <comment ref="V142" authorId="294" shapeId="0" xr:uid="{8A63DDE1-778C-48CC-BB92-A9DF9A786D56}">
      <text>
        <t>[Threaded comment]
Your version of Excel allows you to read this threaded comment; however, any edits to it will get removed if the file is opened in a newer version of Excel. Learn more: https://go.microsoft.com/fwlink/?linkid=870924
Comment:
    4-14-2026 Conduit Placement Confirmed Completed.</t>
      </text>
    </comment>
    <comment ref="U143" authorId="295" shapeId="0" xr:uid="{93550E37-D9F5-410E-918A-10BDEFA369F3}">
      <text>
        <t>[Threaded comment]
Your version of Excel allows you to read this threaded comment; however, any edits to it will get removed if the file is opened in a newer version of Excel. Learn more: https://go.microsoft.com/fwlink/?linkid=870924
Comment:
    5-15-2025 Confirmed Actual Completed Footage.</t>
      </text>
    </comment>
    <comment ref="V143" authorId="296" shapeId="0" xr:uid="{0B47372D-F8A4-4269-ADAD-61A416F63DFE}">
      <text>
        <t>[Threaded comment]
Your version of Excel allows you to read this threaded comment; however, any edits to it will get removed if the file is opened in a newer version of Excel. Learn more: https://go.microsoft.com/fwlink/?linkid=870924
Comment:
    5-15-2025 Conduit Placement Confirmed Completed.</t>
      </text>
    </comment>
    <comment ref="U144" authorId="297" shapeId="0" xr:uid="{19E2DE73-DE3C-437E-8951-1CCBF81B737D}">
      <text>
        <t>[Threaded comment]
Your version of Excel allows you to read this threaded comment; however, any edits to it will get removed if the file is opened in a newer version of Excel. Learn more: https://go.microsoft.com/fwlink/?linkid=870924
Comment:
    6-4-2025 Confirmed Actual Completed Footage.</t>
      </text>
    </comment>
    <comment ref="V144" authorId="298" shapeId="0" xr:uid="{7F4CE606-7CDE-421D-BF38-DA3658CB5AEF}">
      <text>
        <t>[Threaded comment]
Your version of Excel allows you to read this threaded comment; however, any edits to it will get removed if the file is opened in a newer version of Excel. Learn more: https://go.microsoft.com/fwlink/?linkid=870924
Comment:
    6-4-2025 Conduit Placement Confirmed Completed.</t>
      </text>
    </comment>
    <comment ref="U145" authorId="299" shapeId="0" xr:uid="{29580D0C-08FD-4010-9FB2-AA75C7A71056}">
      <text>
        <t>[Threaded comment]
Your version of Excel allows you to read this threaded comment; however, any edits to it will get removed if the file is opened in a newer version of Excel. Learn more: https://go.microsoft.com/fwlink/?linkid=870924
Comment:
    1-20-2025 Confirmed Actual Completed Footage.</t>
      </text>
    </comment>
    <comment ref="V145" authorId="300" shapeId="0" xr:uid="{E5D40BAD-134C-4962-9D16-B914F4A0B804}">
      <text>
        <t>[Threaded comment]
Your version of Excel allows you to read this threaded comment; however, any edits to it will get removed if the file is opened in a newer version of Excel. Learn more: https://go.microsoft.com/fwlink/?linkid=870924
Comment:
    1-20-2025 Conduit Placement Confirmed Completed.</t>
      </text>
    </comment>
    <comment ref="U146" authorId="301" shapeId="0" xr:uid="{871FF307-8EA7-4854-A816-B10DE464F7B9}">
      <text>
        <t>[Threaded comment]
Your version of Excel allows you to read this threaded comment; however, any edits to it will get removed if the file is opened in a newer version of Excel. Learn more: https://go.microsoft.com/fwlink/?linkid=870924
Comment:
    5-5-2025 Confirmed Actual Completed Footage.</t>
      </text>
    </comment>
    <comment ref="V146" authorId="302" shapeId="0" xr:uid="{80E35ABE-825C-43BB-947A-67AE7DD8C17D}">
      <text>
        <t>[Threaded comment]
Your version of Excel allows you to read this threaded comment; however, any edits to it will get removed if the file is opened in a newer version of Excel. Learn more: https://go.microsoft.com/fwlink/?linkid=870924
Comment:
    5-5-2025 Conduit Placement Confirmed Completed.</t>
      </text>
    </comment>
    <comment ref="U147" authorId="303" shapeId="0" xr:uid="{8D318A13-71F0-4390-A9A6-71A3EF209EE5}">
      <text>
        <t>[Threaded comment]
Your version of Excel allows you to read this threaded comment; however, any edits to it will get removed if the file is opened in a newer version of Excel. Learn more: https://go.microsoft.com/fwlink/?linkid=870924
Comment:
    9-17-2025 Footage Changed Due To Adding Additional Conduit To Project BHZD-FWP-13-W.
Reply:
    9-30-2025 Confirmed Actual Completed Footage.</t>
      </text>
    </comment>
    <comment ref="V147" authorId="304" shapeId="0" xr:uid="{0AEBBCB9-5758-4AB9-8454-C9E3F9AE1D2E}">
      <text>
        <t>[Threaded comment]
Your version of Excel allows you to read this threaded comment; however, any edits to it will get removed if the file is opened in a newer version of Excel. Learn more: https://go.microsoft.com/fwlink/?linkid=870924
Comment:
    9-30-2025 Conduit Placement Confirmed Completed.</t>
      </text>
    </comment>
    <comment ref="U148" authorId="305" shapeId="0" xr:uid="{A77B638E-B041-49A4-AF9E-569572D33E4F}">
      <text>
        <t>[Threaded comment]
Your version of Excel allows you to read this threaded comment; however, any edits to it will get removed if the file is opened in a newer version of Excel. Learn more: https://go.microsoft.com/fwlink/?linkid=870924
Comment:
    12-16-2025 Confirmed Actual Completed Footage.</t>
      </text>
    </comment>
    <comment ref="V148" authorId="306" shapeId="0" xr:uid="{4135E2B5-54FF-464B-BEBD-4FE81EC486B3}">
      <text>
        <t>[Threaded comment]
Your version of Excel allows you to read this threaded comment; however, any edits to it will get removed if the file is opened in a newer version of Excel. Learn more: https://go.microsoft.com/fwlink/?linkid=870924
Comment:
    12-16-2025 Conduit Placement Confirmed Completed.</t>
      </text>
    </comment>
    <comment ref="U149" authorId="307" shapeId="0" xr:uid="{DE6701EF-E609-43B0-BAAA-C9DD808B2B17}">
      <text>
        <t>[Threaded comment]
Your version of Excel allows you to read this threaded comment; however, any edits to it will get removed if the file is opened in a newer version of Excel. Learn more: https://go.microsoft.com/fwlink/?linkid=870924
Comment:
    12-16-2025 Confirmed Actual Completed Footage.</t>
      </text>
    </comment>
    <comment ref="V149" authorId="308" shapeId="0" xr:uid="{B02B7AE0-3C10-4F75-AD25-343C18329B29}">
      <text>
        <t>[Threaded comment]
Your version of Excel allows you to read this threaded comment; however, any edits to it will get removed if the file is opened in a newer version of Excel. Learn more: https://go.microsoft.com/fwlink/?linkid=870924
Comment:
    12-16-2025 Conduit Placement Confirmed Completed.</t>
      </text>
    </comment>
    <comment ref="U150" authorId="309" shapeId="0" xr:uid="{E35C08AA-23CC-41D1-BD91-66600F995ABB}">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150" authorId="310" shapeId="0" xr:uid="{528883EE-D8EE-42DE-B570-84F26D1EF47A}">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U151" authorId="311" shapeId="0" xr:uid="{EF4010C9-34E9-4D8F-B51C-ABCA98099614}">
      <text>
        <t>[Threaded comment]
Your version of Excel allows you to read this threaded comment; however, any edits to it will get removed if the file is opened in a newer version of Excel. Learn more: https://go.microsoft.com/fwlink/?linkid=870924
Comment:
    12-12-2025 Confirmed Actual Completed Footage.</t>
      </text>
    </comment>
    <comment ref="V151" authorId="312" shapeId="0" xr:uid="{C1F45353-46C3-406E-B298-F817B1E4D00F}">
      <text>
        <t>[Threaded comment]
Your version of Excel allows you to read this threaded comment; however, any edits to it will get removed if the file is opened in a newer version of Excel. Learn more: https://go.microsoft.com/fwlink/?linkid=870924
Comment:
    12-12-2025 Conduit Placement Confirmed Completed.</t>
      </text>
    </comment>
    <comment ref="U152" authorId="313" shapeId="0" xr:uid="{B862482D-8254-4C3A-B373-EDA3803FD838}">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152" authorId="314" shapeId="0" xr:uid="{0D956119-46F8-4F73-8A92-B3751807DF29}">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U153" authorId="315" shapeId="0" xr:uid="{1AAC3112-5F0D-443D-9D52-E7035F938B0A}">
      <text>
        <t>[Threaded comment]
Your version of Excel allows you to read this threaded comment; however, any edits to it will get removed if the file is opened in a newer version of Excel. Learn more: https://go.microsoft.com/fwlink/?linkid=870924
Comment:
    1-2-2026 Confirmed Actual Completed Footage.</t>
      </text>
    </comment>
    <comment ref="V153" authorId="316" shapeId="0" xr:uid="{C44775ED-D5C0-4C9E-95EB-9C27943B6D18}">
      <text>
        <t>[Threaded comment]
Your version of Excel allows you to read this threaded comment; however, any edits to it will get removed if the file is opened in a newer version of Excel. Learn more: https://go.microsoft.com/fwlink/?linkid=870924
Comment:
    1-2-2026 Conduit Placement Confirmed Completed.</t>
      </text>
    </comment>
    <comment ref="T154" authorId="317" shapeId="0" xr:uid="{445BD3E2-B6D0-4CCE-B2B7-8EAEBA25F44C}">
      <text>
        <t>[Threaded comment]
Your version of Excel allows you to read this threaded comment; however, any edits to it will get removed if the file is opened in a newer version of Excel. Learn more: https://go.microsoft.com/fwlink/?linkid=870924
Comment:
    12-29-2025 Sheet 9 and Sheet 10 Were Captured Under A Previous Project.</t>
      </text>
    </comment>
    <comment ref="U154" authorId="318" shapeId="0" xr:uid="{B818C233-BA94-4C2D-B19B-BD6BFFB32B22}">
      <text>
        <t>[Threaded comment]
Your version of Excel allows you to read this threaded comment; however, any edits to it will get removed if the file is opened in a newer version of Excel. Learn more: https://go.microsoft.com/fwlink/?linkid=870924
Comment:
    1-2-2026 Confirmed Actual Completed Footage.</t>
      </text>
    </comment>
    <comment ref="V154" authorId="319" shapeId="0" xr:uid="{6D6A1FF4-3938-40FD-8C95-A2461FD3CE29}">
      <text>
        <t>[Threaded comment]
Your version of Excel allows you to read this threaded comment; however, any edits to it will get removed if the file is opened in a newer version of Excel. Learn more: https://go.microsoft.com/fwlink/?linkid=870924
Comment:
    1-2-2026 Conduit Placement Confirmed Completed.</t>
      </text>
    </comment>
    <comment ref="T155" authorId="320" shapeId="0" xr:uid="{6AA91C58-15D7-4699-9E0C-6DFF6BD08203}">
      <text>
        <t>[Threaded comment]
Your version of Excel allows you to read this threaded comment; however, any edits to it will get removed if the file is opened in a newer version of Excel. Learn more: https://go.microsoft.com/fwlink/?linkid=870924
Comment:
    4-11-2025 Partial Project, Most Of The Drilling Was Completed By Circet Prior To Lightspeed Receiving The Project.</t>
      </text>
    </comment>
    <comment ref="U155" authorId="321" shapeId="0" xr:uid="{DA729E1F-8DAC-4C6D-AC86-A88346E9DFED}">
      <text>
        <t>[Threaded comment]
Your version of Excel allows you to read this threaded comment; however, any edits to it will get removed if the file is opened in a newer version of Excel. Learn more: https://go.microsoft.com/fwlink/?linkid=870924
Comment:
    4-11-2025 Confirmed Actual Completed Footage.</t>
      </text>
    </comment>
    <comment ref="V155" authorId="322" shapeId="0" xr:uid="{2E650756-CA36-4EA7-809F-203A5EA1C242}">
      <text>
        <t>[Threaded comment]
Your version of Excel allows you to read this threaded comment; however, any edits to it will get removed if the file is opened in a newer version of Excel. Learn more: https://go.microsoft.com/fwlink/?linkid=870924
Comment:
    4-11-2025 Conduit Placement Confirmed Completed.</t>
      </text>
    </comment>
    <comment ref="U156" authorId="323" shapeId="0" xr:uid="{C37CBD1E-09E2-4C64-9A06-650A9330EC62}">
      <text>
        <t>[Threaded comment]
Your version of Excel allows you to read this threaded comment; however, any edits to it will get removed if the file is opened in a newer version of Excel. Learn more: https://go.microsoft.com/fwlink/?linkid=870924
Comment:
    8-7-2025 Confirmed Actual Completed Footage.</t>
      </text>
    </comment>
    <comment ref="V156" authorId="324" shapeId="0" xr:uid="{16C2DB47-6381-4AD3-8558-E3165DC6AA0D}">
      <text>
        <t>[Threaded comment]
Your version of Excel allows you to read this threaded comment; however, any edits to it will get removed if the file is opened in a newer version of Excel. Learn more: https://go.microsoft.com/fwlink/?linkid=870924
Comment:
    8-7-2025 Conduit Placement Confirmed Completed.</t>
      </text>
    </comment>
    <comment ref="A157" authorId="325" shapeId="0" xr:uid="{DE1B5648-571B-4027-B090-76774E99E3A8}">
      <text>
        <t>[Threaded comment]
Your version of Excel allows you to read this threaded comment; however, any edits to it will get removed if the file is opened in a newer version of Excel. Learn more: https://go.microsoft.com/fwlink/?linkid=870924
Comment:
    8-29-2025 Fiber Splicing Completed.</t>
      </text>
    </comment>
    <comment ref="U157" authorId="326" shapeId="0" xr:uid="{0B11CBD5-DD8A-45E9-B785-4D996AF81F26}">
      <text>
        <t>[Threaded comment]
Your version of Excel allows you to read this threaded comment; however, any edits to it will get removed if the file is opened in a newer version of Excel. Learn more: https://go.microsoft.com/fwlink/?linkid=870924
Comment:
    9-4-2025 Confirmed Actual Completed Footage.</t>
      </text>
    </comment>
    <comment ref="V157" authorId="327" shapeId="0" xr:uid="{848E4AEA-5691-4731-B784-27C647876FD2}">
      <text>
        <t>[Threaded comment]
Your version of Excel allows you to read this threaded comment; however, any edits to it will get removed if the file is opened in a newer version of Excel. Learn more: https://go.microsoft.com/fwlink/?linkid=870924
Comment:
    9-4-2025 Conduit Placement Confirmed Completed.</t>
      </text>
    </comment>
    <comment ref="U158" authorId="328" shapeId="0" xr:uid="{32B39701-46CF-4017-A5D5-A6CAFB51C032}">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158" authorId="329" shapeId="0" xr:uid="{D65ECBA8-D397-4FCB-86E3-5EB71DD472C2}">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A159" authorId="330" shapeId="0" xr:uid="{540CECB4-4351-4877-9D42-F555B28953DE}">
      <text>
        <t xml:space="preserve">[Threaded comment]
Your version of Excel allows you to read this threaded comment; however, any edits to it will get removed if the file is opened in a newer version of Excel. Learn more: https://go.microsoft.com/fwlink/?linkid=870924
Comment:
    8-5-2025 Project Cancelled By Tillman After Lightspeed GPR Location. Lightspeed To Submit Invoice For GPR. </t>
      </text>
    </comment>
    <comment ref="U159" authorId="331" shapeId="0" xr:uid="{41EBAC6C-D02F-41EB-B518-047E2D79D694}">
      <text>
        <t>[Threaded comment]
Your version of Excel allows you to read this threaded comment; however, any edits to it will get removed if the file is opened in a newer version of Excel. Learn more: https://go.microsoft.com/fwlink/?linkid=870924
Comment:
    8-26-2025 Confirmed Actual Completed Footage.</t>
      </text>
    </comment>
    <comment ref="V159" authorId="332" shapeId="0" xr:uid="{F81ED621-D9F4-470E-802E-275813EDF1DF}">
      <text>
        <t>[Threaded comment]
Your version of Excel allows you to read this threaded comment; however, any edits to it will get removed if the file is opened in a newer version of Excel. Learn more: https://go.microsoft.com/fwlink/?linkid=870924
Comment:
    8-26-2025 Conduit Placement Confirmed Completed.</t>
      </text>
    </comment>
    <comment ref="U160" authorId="333" shapeId="0" xr:uid="{22BF9EFC-B734-45F8-8F80-545181690CE8}">
      <text>
        <t>[Threaded comment]
Your version of Excel allows you to read this threaded comment; however, any edits to it will get removed if the file is opened in a newer version of Excel. Learn more: https://go.microsoft.com/fwlink/?linkid=870924
Comment:
    5-26-2026 Confirmed Actual Completed Footage.</t>
      </text>
    </comment>
    <comment ref="V160" authorId="334" shapeId="0" xr:uid="{A02500E9-5325-4F85-98F3-D2F719D39520}">
      <text>
        <t>[Threaded comment]
Your version of Excel allows you to read this threaded comment; however, any edits to it will get removed if the file is opened in a newer version of Excel. Learn more: https://go.microsoft.com/fwlink/?linkid=870924
Comment:
    5-26-2026 Conduit Placement Confirmed Completed.</t>
      </text>
    </comment>
    <comment ref="U161" authorId="335" shapeId="0" xr:uid="{7D2BD6DE-2A17-4A8B-8422-45A93BC9547A}">
      <text>
        <t>[Threaded comment]
Your version of Excel allows you to read this threaded comment; however, any edits to it will get removed if the file is opened in a newer version of Excel. Learn more: https://go.microsoft.com/fwlink/?linkid=870924
Comment:
    10-10-2025 Confirmed Actual Completed Footage.</t>
      </text>
    </comment>
    <comment ref="V161" authorId="336" shapeId="0" xr:uid="{18682E5A-2F88-4FAE-8954-794C4FB0B1DF}">
      <text>
        <t>[Threaded comment]
Your version of Excel allows you to read this threaded comment; however, any edits to it will get removed if the file is opened in a newer version of Excel. Learn more: https://go.microsoft.com/fwlink/?linkid=870924
Comment:
    10-10-2025 Conduit Placement Confirmed Completed.</t>
      </text>
    </comment>
    <comment ref="A162" authorId="337" shapeId="0" xr:uid="{D45232F6-B0C2-4813-93A9-ABE868A4B3C8}">
      <text>
        <t>[Threaded comment]
Your version of Excel allows you to read this threaded comment; however, any edits to it will get removed if the file is opened in a newer version of Excel. Learn more: https://go.microsoft.com/fwlink/?linkid=870924
Comment:
    8-28-2025 Fiber Splicing Completed.</t>
      </text>
    </comment>
    <comment ref="U162" authorId="338" shapeId="0" xr:uid="{2CFE59A9-612E-40DC-87CB-791225AB953F}">
      <text>
        <t>[Threaded comment]
Your version of Excel allows you to read this threaded comment; however, any edits to it will get removed if the file is opened in a newer version of Excel. Learn more: https://go.microsoft.com/fwlink/?linkid=870924
Comment:
    9-26-2025 Confirmed Actual Completed Footage.</t>
      </text>
    </comment>
    <comment ref="V162" authorId="339" shapeId="0" xr:uid="{02D17534-391D-4458-9DBA-A328F052E3F7}">
      <text>
        <t>[Threaded comment]
Your version of Excel allows you to read this threaded comment; however, any edits to it will get removed if the file is opened in a newer version of Excel. Learn more: https://go.microsoft.com/fwlink/?linkid=870924
Comment:
    9-26-2025 Conduit Placement Confirmed Completed.</t>
      </text>
    </comment>
    <comment ref="U163" authorId="340" shapeId="0" xr:uid="{28C03179-56B1-4278-8BCA-A3923748A4C8}">
      <text>
        <t>[Threaded comment]
Your version of Excel allows you to read this threaded comment; however, any edits to it will get removed if the file is opened in a newer version of Excel. Learn more: https://go.microsoft.com/fwlink/?linkid=870924
Comment:
    1-5-2026 Confirmed Actual Completed Footage.</t>
      </text>
    </comment>
    <comment ref="V163" authorId="341" shapeId="0" xr:uid="{BD6685BE-9536-4516-9040-40EA10399C0F}">
      <text>
        <t>[Threaded comment]
Your version of Excel allows you to read this threaded comment; however, any edits to it will get removed if the file is opened in a newer version of Excel. Learn more: https://go.microsoft.com/fwlink/?linkid=870924
Comment:
    1-5-2026 Conduit Placement Confirmed Completed.</t>
      </text>
    </comment>
    <comment ref="U164" authorId="342" shapeId="0" xr:uid="{EAAC1464-C359-4220-A9B2-4E3E507588E0}">
      <text>
        <t>[Threaded comment]
Your version of Excel allows you to read this threaded comment; however, any edits to it will get removed if the file is opened in a newer version of Excel. Learn more: https://go.microsoft.com/fwlink/?linkid=870924
Comment:
    2-10-2025 Confirmed Actual Completed Footage.</t>
      </text>
    </comment>
    <comment ref="V164" authorId="343" shapeId="0" xr:uid="{F0816334-9FF6-4057-A236-7B60104D68F5}">
      <text>
        <t>[Threaded comment]
Your version of Excel allows you to read this threaded comment; however, any edits to it will get removed if the file is opened in a newer version of Excel. Learn more: https://go.microsoft.com/fwlink/?linkid=870924
Comment:
    2-10-2026 Conduit Placement Confirmed Completed.</t>
      </text>
    </comment>
    <comment ref="U165" authorId="344" shapeId="0" xr:uid="{A075A4E6-634D-4456-AB5E-B7FBFAEB1EB8}">
      <text>
        <t>[Threaded comment]
Your version of Excel allows you to read this threaded comment; however, any edits to it will get removed if the file is opened in a newer version of Excel. Learn more: https://go.microsoft.com/fwlink/?linkid=870924
Comment:
    8-20-2025 Confirmed Actual Completed Footage.</t>
      </text>
    </comment>
    <comment ref="V165" authorId="345" shapeId="0" xr:uid="{F5C6B76B-9528-4DB6-A6B4-EA31EA0A7644}">
      <text>
        <t>[Threaded comment]
Your version of Excel allows you to read this threaded comment; however, any edits to it will get removed if the file is opened in a newer version of Excel. Learn more: https://go.microsoft.com/fwlink/?linkid=870924
Comment:
    8-20-2025 Conduit Placement Confirmed Completed.</t>
      </text>
    </comment>
    <comment ref="A166" authorId="346" shapeId="0" xr:uid="{FC738FD0-1B28-4708-A39C-40CCA0FC20C2}">
      <text>
        <t>[Threaded comment]
Your version of Excel allows you to read this threaded comment; however, any edits to it will get removed if the file is opened in a newer version of Excel. Learn more: https://go.microsoft.com/fwlink/?linkid=870924
Comment:
    8-28-2025 Fiber Splicing Completed.</t>
      </text>
    </comment>
    <comment ref="U166" authorId="347" shapeId="0" xr:uid="{A3B5BD90-9113-40D3-AC21-85E597838F3F}">
      <text>
        <t>[Threaded comment]
Your version of Excel allows you to read this threaded comment; however, any edits to it will get removed if the file is opened in a newer version of Excel. Learn more: https://go.microsoft.com/fwlink/?linkid=870924
Comment:
    9-26-2025 Confirmed Actual Completed Footage.</t>
      </text>
    </comment>
    <comment ref="V166" authorId="348" shapeId="0" xr:uid="{702DEE99-AE2D-4B64-8B9D-AB373147BA51}">
      <text>
        <t>[Threaded comment]
Your version of Excel allows you to read this threaded comment; however, any edits to it will get removed if the file is opened in a newer version of Excel. Learn more: https://go.microsoft.com/fwlink/?linkid=870924
Comment:
    9-26-2025 Conduit Placement Confirmed Completed.</t>
      </text>
    </comment>
    <comment ref="U167" authorId="349" shapeId="0" xr:uid="{A11E46A0-D08A-481C-94AD-D0B0EE54B7DE}">
      <text>
        <t>[Threaded comment]
Your version of Excel allows you to read this threaded comment; however, any edits to it will get removed if the file is opened in a newer version of Excel. Learn more: https://go.microsoft.com/fwlink/?linkid=870924
Comment:
    9-8-2025 Confirmed Actual Completed Footage.</t>
      </text>
    </comment>
    <comment ref="V167" authorId="350" shapeId="0" xr:uid="{DDB49657-FFD8-4BDA-B351-2B05DEE4EF2D}">
      <text>
        <t>[Threaded comment]
Your version of Excel allows you to read this threaded comment; however, any edits to it will get removed if the file is opened in a newer version of Excel. Learn more: https://go.microsoft.com/fwlink/?linkid=870924
Comment:
    9-8-2025 Conduit Placement Confirmed Completed.</t>
      </text>
    </comment>
    <comment ref="U168" authorId="351" shapeId="0" xr:uid="{B8A019DA-6CAE-4147-A120-71304A33E1D7}">
      <text>
        <t>[Threaded comment]
Your version of Excel allows you to read this threaded comment; however, any edits to it will get removed if the file is opened in a newer version of Excel. Learn more: https://go.microsoft.com/fwlink/?linkid=870924
Comment:
    9-2-2025 Change Order Submitted For Addition Conduit Placement---New Total Is 5,776'.
Reply:
    10-26-2025 Confirmed Actual Completed Footage.</t>
      </text>
    </comment>
    <comment ref="V168" authorId="352" shapeId="0" xr:uid="{2338836D-E34F-45FC-9AAE-5193B46F9C60}">
      <text>
        <t>[Threaded comment]
Your version of Excel allows you to read this threaded comment; however, any edits to it will get removed if the file is opened in a newer version of Excel. Learn more: https://go.microsoft.com/fwlink/?linkid=870924
Comment:
    10-26-2025 Conduit Placement Confirmed Completed.</t>
      </text>
    </comment>
    <comment ref="U169" authorId="353" shapeId="0" xr:uid="{BDA2A17A-5E70-4EFD-9A8C-DDFDCEAF96A1}">
      <text>
        <t>[Threaded comment]
Your version of Excel allows you to read this threaded comment; however, any edits to it will get removed if the file is opened in a newer version of Excel. Learn more: https://go.microsoft.com/fwlink/?linkid=870924
Comment:
    9-9-2025 Confirmed Actual Completed Footage.</t>
      </text>
    </comment>
    <comment ref="V169" authorId="354" shapeId="0" xr:uid="{76E0B9BF-8FFE-43B8-8E2E-F4DA27DBE78D}">
      <text>
        <t>[Threaded comment]
Your version of Excel allows you to read this threaded comment; however, any edits to it will get removed if the file is opened in a newer version of Excel. Learn more: https://go.microsoft.com/fwlink/?linkid=870924
Comment:
    9-9-2025 Conduit Placement Confirmed Completed.</t>
      </text>
    </comment>
    <comment ref="U170" authorId="355" shapeId="0" xr:uid="{A94DAC0D-6B33-4C2B-99C8-85C34A2F8FB0}">
      <text>
        <t>[Threaded comment]
Your version of Excel allows you to read this threaded comment; however, any edits to it will get removed if the file is opened in a newer version of Excel. Learn more: https://go.microsoft.com/fwlink/?linkid=870924
Comment:
    9-4-2025 Confirmed Actual Completed Footage.</t>
      </text>
    </comment>
    <comment ref="V170" authorId="356" shapeId="0" xr:uid="{BC34FE9A-222E-41AD-8DAD-64AFB9AF6F31}">
      <text>
        <t>[Threaded comment]
Your version of Excel allows you to read this threaded comment; however, any edits to it will get removed if the file is opened in a newer version of Excel. Learn more: https://go.microsoft.com/fwlink/?linkid=870924
Comment:
    9-4-2025 Conduit Placement Confirmed Completed.</t>
      </text>
    </comment>
    <comment ref="U171" authorId="357" shapeId="0" xr:uid="{53672964-1DDF-4F95-AF4A-923690757434}">
      <text>
        <t>[Threaded comment]
Your version of Excel allows you to read this threaded comment; however, any edits to it will get removed if the file is opened in a newer version of Excel. Learn more: https://go.microsoft.com/fwlink/?linkid=870924
Comment:
    5-1-2026 Confirmed Actual Completed Footage.</t>
      </text>
    </comment>
    <comment ref="V171" authorId="358" shapeId="0" xr:uid="{D8CBCA04-AFAA-4C5C-A065-9D5E2D7E7A6C}">
      <text>
        <t>[Threaded comment]
Your version of Excel allows you to read this threaded comment; however, any edits to it will get removed if the file is opened in a newer version of Excel. Learn more: https://go.microsoft.com/fwlink/?linkid=870924
Comment:
    5-1-2026 Conduit Placement Confirmed Completed.</t>
      </text>
    </comment>
    <comment ref="S172" authorId="359" shapeId="0" xr:uid="{A9D21F1A-868C-402A-861D-F8CD922F85FA}">
      <text>
        <t>[Threaded comment]
Your version of Excel allows you to read this threaded comment; however, any edits to it will get removed if the file is opened in a newer version of Excel. Learn more: https://go.microsoft.com/fwlink/?linkid=870924
Comment:
    originals called 12-4
Reply:
    Second Tickets Called In On 2/3/2026.</t>
      </text>
    </comment>
    <comment ref="T172" authorId="360" shapeId="0" xr:uid="{B9B838EB-8758-4257-B400-0AE216A1386F}">
      <text>
        <t>[Threaded comment]
Your version of Excel allows you to read this threaded comment; however, any edits to it will get removed if the file is opened in a newer version of Excel. Learn more: https://go.microsoft.com/fwlink/?linkid=870924
Comment:
    4-30-2026 Design Change Removed 403' From SOW.</t>
      </text>
    </comment>
    <comment ref="U172" authorId="361" shapeId="0" xr:uid="{96C12C79-633C-4ED4-9B77-46BCCC4487A6}">
      <text>
        <t>[Threaded comment]
Your version of Excel allows you to read this threaded comment; however, any edits to it will get removed if the file is opened in a newer version of Excel. Learn more: https://go.microsoft.com/fwlink/?linkid=870924
Comment:
    5-4-2026 Confirmed Actual Completed Footage.</t>
      </text>
    </comment>
    <comment ref="V172" authorId="362" shapeId="0" xr:uid="{2182D406-2ACB-4E39-88CB-F2260B0E70AF}">
      <text>
        <t>[Threaded comment]
Your version of Excel allows you to read this threaded comment; however, any edits to it will get removed if the file is opened in a newer version of Excel. Learn more: https://go.microsoft.com/fwlink/?linkid=870924
Comment:
    5-4-2026 Conduit Placement Confirmed Completed.</t>
      </text>
    </comment>
    <comment ref="U173" authorId="363" shapeId="0" xr:uid="{144BD513-115F-4533-811B-AD48093D95D7}">
      <text>
        <t>[Threaded comment]
Your version of Excel allows you to read this threaded comment; however, any edits to it will get removed if the file is opened in a newer version of Excel. Learn more: https://go.microsoft.com/fwlink/?linkid=870924
Comment:
    12-31-2025 Confirmed Actual Completed Footage.</t>
      </text>
    </comment>
    <comment ref="V173" authorId="364" shapeId="0" xr:uid="{72F9C060-2AE2-4A5A-AC60-31DBB269563A}">
      <text>
        <t>[Threaded comment]
Your version of Excel allows you to read this threaded comment; however, any edits to it will get removed if the file is opened in a newer version of Excel. Learn more: https://go.microsoft.com/fwlink/?linkid=870924
Comment:
    12-31-2025 Conduit Placement Confirmed Completed.</t>
      </text>
    </comment>
    <comment ref="U174" authorId="365" shapeId="0" xr:uid="{8EA313CE-3E6B-44FF-AD07-A8A5226CF1BA}">
      <text>
        <t>[Threaded comment]
Your version of Excel allows you to read this threaded comment; however, any edits to it will get removed if the file is opened in a newer version of Excel. Learn more: https://go.microsoft.com/fwlink/?linkid=870924
Comment:
    12-31-2025 Confirmed Actual Completed Footage.</t>
      </text>
    </comment>
    <comment ref="V174" authorId="366" shapeId="0" xr:uid="{E8C5E193-C072-4A62-A674-05DFF239A5A6}">
      <text>
        <t>[Threaded comment]
Your version of Excel allows you to read this threaded comment; however, any edits to it will get removed if the file is opened in a newer version of Excel. Learn more: https://go.microsoft.com/fwlink/?linkid=870924
Comment:
    12-31-2025 Conduit Placement Confirmed Completed.</t>
      </text>
    </comment>
    <comment ref="U175" authorId="367" shapeId="0" xr:uid="{4C318B19-3556-4398-90B6-B2B768158BD1}">
      <text>
        <t>[Threaded comment]
Your version of Excel allows you to read this threaded comment; however, any edits to it will get removed if the file is opened in a newer version of Excel. Learn more: https://go.microsoft.com/fwlink/?linkid=870924
Comment:
    12-11-2025 Confirmed Actual Completed Footage.</t>
      </text>
    </comment>
    <comment ref="V175" authorId="368" shapeId="0" xr:uid="{4F3B2A7B-AECC-42CE-8F4F-067289F6F450}">
      <text>
        <t>[Threaded comment]
Your version of Excel allows you to read this threaded comment; however, any edits to it will get removed if the file is opened in a newer version of Excel. Learn more: https://go.microsoft.com/fwlink/?linkid=870924
Comment:
    12-11-2025 Conduit Placement Confirmed Completed.</t>
      </text>
    </comment>
    <comment ref="U176" authorId="369" shapeId="0" xr:uid="{2A8A883F-19C2-4D91-9E03-180D50D7C9E3}">
      <text>
        <t xml:space="preserve">[Threaded comment]
Your version of Excel allows you to read this threaded comment; however, any edits to it will get removed if the file is opened in a newer version of Excel. Learn more: https://go.microsoft.com/fwlink/?linkid=870924
Comment:
    8-26-2025 Confirmed Actual Completed Footage. </t>
      </text>
    </comment>
    <comment ref="V176" authorId="370" shapeId="0" xr:uid="{1C81E10F-51D6-4804-885B-3EC614260BC6}">
      <text>
        <t>[Threaded comment]
Your version of Excel allows you to read this threaded comment; however, any edits to it will get removed if the file is opened in a newer version of Excel. Learn more: https://go.microsoft.com/fwlink/?linkid=870924
Comment:
    8-26-2025 Conduit Placement Confirmed Completed.</t>
      </text>
    </comment>
    <comment ref="U177" authorId="371" shapeId="0" xr:uid="{868E2616-BD1A-4105-B793-ED73BF8D81A0}">
      <text>
        <t>[Threaded comment]
Your version of Excel allows you to read this threaded comment; however, any edits to it will get removed if the file is opened in a newer version of Excel. Learn more: https://go.microsoft.com/fwlink/?linkid=870924
Comment:
    10-20-2025 Confirmed Actual Completed Footage.</t>
      </text>
    </comment>
    <comment ref="V177" authorId="372" shapeId="0" xr:uid="{0AD57226-15A8-44AD-BF94-8E9D0F4D3400}">
      <text>
        <t>[Threaded comment]
Your version of Excel allows you to read this threaded comment; however, any edits to it will get removed if the file is opened in a newer version of Excel. Learn more: https://go.microsoft.com/fwlink/?linkid=870924
Comment:
    10-20-2025 Conduit Placement Confirmed Completed.</t>
      </text>
    </comment>
    <comment ref="U178" authorId="373" shapeId="0" xr:uid="{DE3F2701-9B83-4FFB-9A8F-7F998C46129B}">
      <text>
        <t>[Threaded comment]
Your version of Excel allows you to read this threaded comment; however, any edits to it will get removed if the file is opened in a newer version of Excel. Learn more: https://go.microsoft.com/fwlink/?linkid=870924
Comment:
    9-23-2025 Confirmed Actual Completed Footage.</t>
      </text>
    </comment>
    <comment ref="V178" authorId="374" shapeId="0" xr:uid="{FFF81AE6-DE2B-4413-A3B7-3CDA5B772C18}">
      <text>
        <t>[Threaded comment]
Your version of Excel allows you to read this threaded comment; however, any edits to it will get removed if the file is opened in a newer version of Excel. Learn more: https://go.microsoft.com/fwlink/?linkid=870924
Comment:
    9-23-2025 Conduit Placement Confirmed Completed.</t>
      </text>
    </comment>
    <comment ref="U179" authorId="375" shapeId="0" xr:uid="{B88BDD64-660C-43DC-8201-AAD1F891E4D9}">
      <text>
        <t>[Threaded comment]
Your version of Excel allows you to read this threaded comment; however, any edits to it will get removed if the file is opened in a newer version of Excel. Learn more: https://go.microsoft.com/fwlink/?linkid=870924
Comment:
    7-20-2026 Confirmed Actual Completed Footage.</t>
      </text>
    </comment>
    <comment ref="V179" authorId="376" shapeId="0" xr:uid="{3F215B9C-7EAF-4AB7-B4B9-8C9292417C68}">
      <text>
        <t>[Threaded comment]
Your version of Excel allows you to read this threaded comment; however, any edits to it will get removed if the file is opened in a newer version of Excel. Learn more: https://go.microsoft.com/fwlink/?linkid=870924
Comment:
    7-20-2026 Conduit Placement Confirmed Completed.</t>
      </text>
    </comment>
    <comment ref="U180" authorId="377" shapeId="0" xr:uid="{066A3AB4-DEC3-4A55-A91B-71E8CDE27E8F}">
      <text>
        <t>[Threaded comment]
Your version of Excel allows you to read this threaded comment; however, any edits to it will get removed if the file is opened in a newer version of Excel. Learn more: https://go.microsoft.com/fwlink/?linkid=870924
Comment:
    9-25-2025 Confirmed Actual Completed Footage.</t>
      </text>
    </comment>
    <comment ref="V180" authorId="378" shapeId="0" xr:uid="{B3CF3F86-D6B2-4970-A90F-8B8C5A001131}">
      <text>
        <t>[Threaded comment]
Your version of Excel allows you to read this threaded comment; however, any edits to it will get removed if the file is opened in a newer version of Excel. Learn more: https://go.microsoft.com/fwlink/?linkid=870924
Comment:
    9-25-2025 Conduit Placement Confirmed Completed.</t>
      </text>
    </comment>
    <comment ref="U181" authorId="379" shapeId="0" xr:uid="{68350EC2-FE54-40D2-BCFD-AC54A7E43016}">
      <text>
        <t>[Threaded comment]
Your version of Excel allows you to read this threaded comment; however, any edits to it will get removed if the file is opened in a newer version of Excel. Learn more: https://go.microsoft.com/fwlink/?linkid=870924
Comment:
    8-7-2025 Confirmed Actual Completed Footage.</t>
      </text>
    </comment>
    <comment ref="V181" authorId="380" shapeId="0" xr:uid="{73EB13E5-A398-4D1E-BA48-B13ABC562B61}">
      <text>
        <t>[Threaded comment]
Your version of Excel allows you to read this threaded comment; however, any edits to it will get removed if the file is opened in a newer version of Excel. Learn more: https://go.microsoft.com/fwlink/?linkid=870924
Comment:
    8-7-2025 Conduit Placement Confirmed Completed.</t>
      </text>
    </comment>
    <comment ref="U182" authorId="381" shapeId="0" xr:uid="{7F69A5A2-E35A-448C-BF22-2522F0A96179}">
      <text>
        <t>[Threaded comment]
Your version of Excel allows you to read this threaded comment; however, any edits to it will get removed if the file is opened in a newer version of Excel. Learn more: https://go.microsoft.com/fwlink/?linkid=870924
Comment:
    9-8-2025 Confirmed Actual Completed Footage.</t>
      </text>
    </comment>
    <comment ref="V182" authorId="382" shapeId="0" xr:uid="{C9900EF0-58E0-483F-9773-A4FFA4A9975E}">
      <text>
        <t>[Threaded comment]
Your version of Excel allows you to read this threaded comment; however, any edits to it will get removed if the file is opened in a newer version of Excel. Learn more: https://go.microsoft.com/fwlink/?linkid=870924
Comment:
    9-8-2025 Conduit Placement Confirmed Completed.</t>
      </text>
    </comment>
    <comment ref="U183" authorId="383" shapeId="0" xr:uid="{3A84B167-1A82-4469-B002-49488E2DC903}">
      <text>
        <t>[Threaded comment]
Your version of Excel allows you to read this threaded comment; however, any edits to it will get removed if the file is opened in a newer version of Excel. Learn more: https://go.microsoft.com/fwlink/?linkid=870924
Comment:
    9-9-2025 Confirmed Actual Completed Footage.</t>
      </text>
    </comment>
    <comment ref="V183" authorId="384" shapeId="0" xr:uid="{5DB41179-23C2-433E-BE02-C71092EE89C6}">
      <text>
        <t>[Threaded comment]
Your version of Excel allows you to read this threaded comment; however, any edits to it will get removed if the file is opened in a newer version of Excel. Learn more: https://go.microsoft.com/fwlink/?linkid=870924
Comment:
    9-9-2025 Conduit Placement Confirmed Completed.</t>
      </text>
    </comment>
    <comment ref="U184" authorId="385" shapeId="0" xr:uid="{8D128E48-6FCE-4002-992C-12E59D347EC6}">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184" authorId="386" shapeId="0" xr:uid="{8DA7A533-84C4-4DEE-8A0F-DC2F56068CBF}">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U185" authorId="387" shapeId="0" xr:uid="{CB785819-3F3B-41ED-BFC4-C9E429C16D85}">
      <text>
        <t>[Threaded comment]
Your version of Excel allows you to read this threaded comment; however, any edits to it will get removed if the file is opened in a newer version of Excel. Learn more: https://go.microsoft.com/fwlink/?linkid=870924
Comment:
    12-3-2025 Confirmed Actual Completed Footage.</t>
      </text>
    </comment>
    <comment ref="V185" authorId="388" shapeId="0" xr:uid="{A626020D-A1B5-4992-90ED-80E6BE9D0810}">
      <text>
        <t>[Threaded comment]
Your version of Excel allows you to read this threaded comment; however, any edits to it will get removed if the file is opened in a newer version of Excel. Learn more: https://go.microsoft.com/fwlink/?linkid=870924
Comment:
    12-3-2025 Conduit Placement Confirmed Completed.</t>
      </text>
    </comment>
    <comment ref="U186" authorId="389" shapeId="0" xr:uid="{16BD6B61-0568-4775-965B-E0D5DCD5736B}">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186" authorId="390" shapeId="0" xr:uid="{8678D32F-EAB3-4ED2-AA74-8FED50F0813D}">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U187" authorId="391" shapeId="0" xr:uid="{A9BFF571-E13F-4906-BA7D-F9F11BB70F63}">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187" authorId="392" shapeId="0" xr:uid="{852772AC-4A37-4C30-AE3C-E4A104042B5F}">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U188" authorId="393" shapeId="0" xr:uid="{3BE7E649-5F51-4928-9C42-DDAA23C732DE}">
      <text>
        <t>[Threaded comment]
Your version of Excel allows you to read this threaded comment; however, any edits to it will get removed if the file is opened in a newer version of Excel. Learn more: https://go.microsoft.com/fwlink/?linkid=870924
Comment:
    7-10-2025 Confirmed Actual Completed Footage. This Project Called For A Design Change--Approved By Tillman.</t>
      </text>
    </comment>
    <comment ref="V188" authorId="394" shapeId="0" xr:uid="{93D6966F-A849-445B-8ACF-7EFE68D283F1}">
      <text>
        <t>[Threaded comment]
Your version of Excel allows you to read this threaded comment; however, any edits to it will get removed if the file is opened in a newer version of Excel. Learn more: https://go.microsoft.com/fwlink/?linkid=870924
Comment:
    7-10-2025 Conduit Placement Confirmed Completed. This Project Called For A Design Change--Approved By Tillman.</t>
      </text>
    </comment>
    <comment ref="U189" authorId="395" shapeId="0" xr:uid="{6D3928C0-66C8-407C-BACE-34D446F01C5C}">
      <text>
        <t>[Threaded comment]
Your version of Excel allows you to read this threaded comment; however, any edits to it will get removed if the file is opened in a newer version of Excel. Learn more: https://go.microsoft.com/fwlink/?linkid=870924
Comment:
    1-30-2026 Confirmed Actual Completed Footage.</t>
      </text>
    </comment>
    <comment ref="V189" authorId="396" shapeId="0" xr:uid="{DADAFF1F-AFCA-4188-8FEF-1C138AF6BC87}">
      <text>
        <t>[Threaded comment]
Your version of Excel allows you to read this threaded comment; however, any edits to it will get removed if the file is opened in a newer version of Excel. Learn more: https://go.microsoft.com/fwlink/?linkid=870924
Comment:
    1-30-2026 Conduit Placement Confirmed Completed.</t>
      </text>
    </comment>
    <comment ref="U190" authorId="397" shapeId="0" xr:uid="{D10332D4-D344-4F20-954E-7366426D89DF}">
      <text>
        <t>[Threaded comment]
Your version of Excel allows you to read this threaded comment; however, any edits to it will get removed if the file is opened in a newer version of Excel. Learn more: https://go.microsoft.com/fwlink/?linkid=870924
Comment:
    2-13-2026 Confirmed Actual Completed Footage.</t>
      </text>
    </comment>
    <comment ref="V190" authorId="398" shapeId="0" xr:uid="{357682EB-A3A7-46E8-B1FD-EFA2B6658167}">
      <text>
        <t>[Threaded comment]
Your version of Excel allows you to read this threaded comment; however, any edits to it will get removed if the file is opened in a newer version of Excel. Learn more: https://go.microsoft.com/fwlink/?linkid=870924
Comment:
    2-13-2026 Conduit Placement Confirmed Completed.</t>
      </text>
    </comment>
    <comment ref="U191" authorId="399" shapeId="0" xr:uid="{EF0475C2-5948-486E-B1A4-908DE8E2B105}">
      <text>
        <t>[Threaded comment]
Your version of Excel allows you to read this threaded comment; however, any edits to it will get removed if the file is opened in a newer version of Excel. Learn more: https://go.microsoft.com/fwlink/?linkid=870924
Comment:
    4-9-2025 Confirmed Actual Completed Footage.</t>
      </text>
    </comment>
    <comment ref="V191" authorId="400" shapeId="0" xr:uid="{825EB505-F716-4364-96F3-0F723660F9E3}">
      <text>
        <t>[Threaded comment]
Your version of Excel allows you to read this threaded comment; however, any edits to it will get removed if the file is opened in a newer version of Excel. Learn more: https://go.microsoft.com/fwlink/?linkid=870924
Comment:
    4-9-2025 Conduit Placement Confirmed Completed.</t>
      </text>
    </comment>
    <comment ref="U192" authorId="401" shapeId="0" xr:uid="{5152F952-0F36-4695-9AE7-3F67CF67A479}">
      <text>
        <t>[Threaded comment]
Your version of Excel allows you to read this threaded comment; however, any edits to it will get removed if the file is opened in a newer version of Excel. Learn more: https://go.microsoft.com/fwlink/?linkid=870924
Comment:
    1-2-2025 Confirmed Actual Completed Footage.</t>
      </text>
    </comment>
    <comment ref="V192" authorId="402" shapeId="0" xr:uid="{402E5796-9DBC-4F7B-A180-040724DED9E0}">
      <text>
        <t>[Threaded comment]
Your version of Excel allows you to read this threaded comment; however, any edits to it will get removed if the file is opened in a newer version of Excel. Learn more: https://go.microsoft.com/fwlink/?linkid=870924
Comment:
    1-2-2025 Conduit Placement Confirmed Completed.</t>
      </text>
    </comment>
    <comment ref="U193" authorId="403" shapeId="0" xr:uid="{153129F9-6F05-46C7-BA7C-0896DC2C3A7C}">
      <text>
        <t>[Threaded comment]
Your version of Excel allows you to read this threaded comment; however, any edits to it will get removed if the file is opened in a newer version of Excel. Learn more: https://go.microsoft.com/fwlink/?linkid=870924
Comment:
    10-16-2025 Confirmed Actual Completed Footage.
Reply:
    Updated Footage On 2-4-2026.</t>
      </text>
    </comment>
    <comment ref="V193" authorId="404" shapeId="0" xr:uid="{CA363DF5-FFA2-4C5D-98E4-8D85664425B3}">
      <text>
        <t>[Threaded comment]
Your version of Excel allows you to read this threaded comment; however, any edits to it will get removed if the file is opened in a newer version of Excel. Learn more: https://go.microsoft.com/fwlink/?linkid=870924
Comment:
    10-16-2025 Conduit Placement Confirmed Completed.
Reply:
    Updated Footage On 2-4-2026.</t>
      </text>
    </comment>
    <comment ref="U194" authorId="405" shapeId="0" xr:uid="{6E4F006F-70AC-491F-80BE-93AE08CAFE00}">
      <text>
        <t>[Threaded comment]
Your version of Excel allows you to read this threaded comment; however, any edits to it will get removed if the file is opened in a newer version of Excel. Learn more: https://go.microsoft.com/fwlink/?linkid=870924
Comment:
    11-3-2025 Confirmed Actual Completed Footage.</t>
      </text>
    </comment>
    <comment ref="V194" authorId="406" shapeId="0" xr:uid="{6F99D2E0-5343-46DC-93C8-E38DEAB3FB89}">
      <text>
        <t>[Threaded comment]
Your version of Excel allows you to read this threaded comment; however, any edits to it will get removed if the file is opened in a newer version of Excel. Learn more: https://go.microsoft.com/fwlink/?linkid=870924
Comment:
    11-3-2025 Conduit Placement Confirmed Completed.</t>
      </text>
    </comment>
    <comment ref="U195" authorId="407" shapeId="0" xr:uid="{B1F2D23F-6F8A-4959-9209-E470AB86D30D}">
      <text>
        <t>[Threaded comment]
Your version of Excel allows you to read this threaded comment; however, any edits to it will get removed if the file is opened in a newer version of Excel. Learn more: https://go.microsoft.com/fwlink/?linkid=870924
Comment:
    9-11-2025 Confirmed Actual Completed Footage.</t>
      </text>
    </comment>
    <comment ref="V195" authorId="408" shapeId="0" xr:uid="{3AB9DAC4-5A66-4EDA-B132-E25F54A8CA10}">
      <text>
        <t>[Threaded comment]
Your version of Excel allows you to read this threaded comment; however, any edits to it will get removed if the file is opened in a newer version of Excel. Learn more: https://go.microsoft.com/fwlink/?linkid=870924
Comment:
    9-11-2025 Conduit Placement Confirmed Completed.</t>
      </text>
    </comment>
    <comment ref="U196" authorId="409" shapeId="0" xr:uid="{2934CD32-69EA-4416-8BED-6601D42D2C58}">
      <text>
        <t>[Threaded comment]
Your version of Excel allows you to read this threaded comment; however, any edits to it will get removed if the file is opened in a newer version of Excel. Learn more: https://go.microsoft.com/fwlink/?linkid=870924
Comment:
    9-25-2025 All Rear Easement Toby Boxes Were Changed To Front Yard As Per Tillman And Skyview Management As Per Anthony.
Reply:
    10-13-2025 Confirmed Actual Completed Footage.</t>
      </text>
    </comment>
    <comment ref="V196" authorId="410" shapeId="0" xr:uid="{6B5D1E3C-1F25-42D2-AEE9-EFE8B54CD8A5}">
      <text>
        <t>[Threaded comment]
Your version of Excel allows you to read this threaded comment; however, any edits to it will get removed if the file is opened in a newer version of Excel. Learn more: https://go.microsoft.com/fwlink/?linkid=870924
Comment:
    10-13-2025 Conduit Placement Confirmed Completed.</t>
      </text>
    </comment>
    <comment ref="U197" authorId="411" shapeId="0" xr:uid="{9E0A7E54-3B76-407B-AFC9-4032623DED93}">
      <text>
        <t>[Threaded comment]
Your version of Excel allows you to read this threaded comment; however, any edits to it will get removed if the file is opened in a newer version of Excel. Learn more: https://go.microsoft.com/fwlink/?linkid=870924
Comment:
    7-27-2026 Final Footage Completed 4,496'--SiteTracker number is wrong.
Reply:
    8-4-2026 Confirmed Actual Completed Footage.</t>
      </text>
    </comment>
    <comment ref="V197" authorId="412" shapeId="0" xr:uid="{31F6D713-08EF-42CD-9226-73D220CC66E4}">
      <text>
        <t>[Threaded comment]
Your version of Excel allows you to read this threaded comment; however, any edits to it will get removed if the file is opened in a newer version of Excel. Learn more: https://go.microsoft.com/fwlink/?linkid=870924
Comment:
    8-4-2026 Conduit Placement Confirmed Completed.</t>
      </text>
    </comment>
    <comment ref="U198" authorId="413" shapeId="0" xr:uid="{B211A637-2188-4144-A775-CE55FB4C72BA}">
      <text>
        <t>[Threaded comment]
Your version of Excel allows you to read this threaded comment; however, any edits to it will get removed if the file is opened in a newer version of Excel. Learn more: https://go.microsoft.com/fwlink/?linkid=870924
Comment:
    3-26-2026 HandHole Was Only 7' Not 47' As Per The SOW/PO.
Reply:
    4-14-2026 Confirmed Actual Completed Footage.</t>
      </text>
    </comment>
    <comment ref="V198" authorId="414" shapeId="0" xr:uid="{9DCB877B-2AE7-4D4C-9FF2-EF060510A03E}">
      <text>
        <t>[Threaded comment]
Your version of Excel allows you to read this threaded comment; however, any edits to it will get removed if the file is opened in a newer version of Excel. Learn more: https://go.microsoft.com/fwlink/?linkid=870924
Comment:
    4-14-2026 Conduit Placement Confirmed Completed.</t>
      </text>
    </comment>
    <comment ref="U199" authorId="415" shapeId="0" xr:uid="{1CB0BE46-1DA0-40D9-9C42-DF4AD610B39A}">
      <text>
        <t>[Threaded comment]
Your version of Excel allows you to read this threaded comment; however, any edits to it will get removed if the file is opened in a newer version of Excel. Learn more: https://go.microsoft.com/fwlink/?linkid=870924
Comment:
    5-4-2026 Confirmed Actual Completed Footage.</t>
      </text>
    </comment>
    <comment ref="V199" authorId="416" shapeId="0" xr:uid="{AF956988-E61E-448B-9F51-54CDA692D9CC}">
      <text>
        <t>[Threaded comment]
Your version of Excel allows you to read this threaded comment; however, any edits to it will get removed if the file is opened in a newer version of Excel. Learn more: https://go.microsoft.com/fwlink/?linkid=870924
Comment:
    5-4-2026 Conduit Placement Confirmed Completed.</t>
      </text>
    </comment>
    <comment ref="U201" authorId="417" shapeId="0" xr:uid="{B91CE5F5-FA39-45B2-88DC-3DF528BF7AF1}">
      <text>
        <t>[Threaded comment]
Your version of Excel allows you to read this threaded comment; however, any edits to it will get removed if the file is opened in a newer version of Excel. Learn more: https://go.microsoft.com/fwlink/?linkid=870924
Comment:
    6-25-2026 Confirmed Actual Completed Footage.</t>
      </text>
    </comment>
    <comment ref="V201" authorId="418" shapeId="0" xr:uid="{C6D17BB3-0174-4ED6-B373-4BA3FFC93996}">
      <text>
        <t>[Threaded comment]
Your version of Excel allows you to read this threaded comment; however, any edits to it will get removed if the file is opened in a newer version of Excel. Learn more: https://go.microsoft.com/fwlink/?linkid=870924
Comment:
    6-25-2026 Conduit Placement Confirmed Completed.</t>
      </text>
    </comment>
    <comment ref="T202" authorId="419" shapeId="0" xr:uid="{2D585979-70F3-487E-AC9F-D9B97E64EFEC}">
      <text>
        <t>[Threaded comment]
Your version of Excel allows you to read this threaded comment; however, any edits to it will get removed if the file is opened in a newer version of Excel. Learn more: https://go.microsoft.com/fwlink/?linkid=870924
Comment:
    5-14-2026 Additional 110' Added To Project As Per Tillman John Morrelli.</t>
      </text>
    </comment>
    <comment ref="U202" authorId="420" shapeId="0" xr:uid="{256FB67B-8B59-4170-A884-BA9E402F9AB4}">
      <text>
        <t>[Threaded comment]
Your version of Excel allows you to read this threaded comment; however, any edits to it will get removed if the file is opened in a newer version of Excel. Learn more: https://go.microsoft.com/fwlink/?linkid=870924
Comment:
    7-14-2026 Confirmed Actual Completed Footage.</t>
      </text>
    </comment>
    <comment ref="V202" authorId="421" shapeId="0" xr:uid="{DBDEB844-B151-4BAD-8154-39D5EEEF5D7E}">
      <text>
        <t>[Threaded comment]
Your version of Excel allows you to read this threaded comment; however, any edits to it will get removed if the file is opened in a newer version of Excel. Learn more: https://go.microsoft.com/fwlink/?linkid=870924
Comment:
    7-14-2026 Conduit Placement Confirmed Completed.</t>
      </text>
    </comment>
    <comment ref="U203" authorId="422" shapeId="0" xr:uid="{BB389B2B-E095-40E8-BCBA-BD0093AFB0C6}">
      <text>
        <t>[Threaded comment]
Your version of Excel allows you to read this threaded comment; however, any edits to it will get removed if the file is opened in a newer version of Excel. Learn more: https://go.microsoft.com/fwlink/?linkid=870924
Comment:
    6-23-2026 Confirmed Actual Completed Footage.</t>
      </text>
    </comment>
    <comment ref="V203" authorId="423" shapeId="0" xr:uid="{7B078E90-3062-4267-8E7C-A4AB804B6976}">
      <text>
        <t>[Threaded comment]
Your version of Excel allows you to read this threaded comment; however, any edits to it will get removed if the file is opened in a newer version of Excel. Learn more: https://go.microsoft.com/fwlink/?linkid=870924
Comment:
    6-23-2026 Conduit Placement Confirmed Completed.</t>
      </text>
    </comment>
    <comment ref="U204" authorId="424" shapeId="0" xr:uid="{C6F7DC6C-C523-4E2C-8424-F5037636840F}">
      <text>
        <t>[Threaded comment]
Your version of Excel allows you to read this threaded comment; however, any edits to it will get removed if the file is opened in a newer version of Excel. Learn more: https://go.microsoft.com/fwlink/?linkid=870924
Comment:
    6-23-2026 Confirmed Actual Completed Footage.</t>
      </text>
    </comment>
    <comment ref="V204" authorId="425" shapeId="0" xr:uid="{F6CBF74B-2DA2-44E6-8953-F2502CEC258E}">
      <text>
        <t>[Threaded comment]
Your version of Excel allows you to read this threaded comment; however, any edits to it will get removed if the file is opened in a newer version of Excel. Learn more: https://go.microsoft.com/fwlink/?linkid=870924
Comment:
    6-23-2026 Conduit Placement Confirmed Completed.</t>
      </text>
    </comment>
    <comment ref="U205" authorId="426" shapeId="0" xr:uid="{9AE7C209-CAFA-4EB1-96E8-F70E4CFEC366}">
      <text>
        <t>[Threaded comment]
Your version of Excel allows you to read this threaded comment; however, any edits to it will get removed if the file is opened in a newer version of Excel. Learn more: https://go.microsoft.com/fwlink/?linkid=870924
Comment:
    4-22-2026 Confirmed Actual Completed Footage.</t>
      </text>
    </comment>
    <comment ref="V205" authorId="427" shapeId="0" xr:uid="{9F706850-4BB5-4A0E-BCD0-69E001A04CC9}">
      <text>
        <t>[Threaded comment]
Your version of Excel allows you to read this threaded comment; however, any edits to it will get removed if the file is opened in a newer version of Excel. Learn more: https://go.microsoft.com/fwlink/?linkid=870924
Comment:
    4-22-2026 Conduit Placement Confirmed Completed.</t>
      </text>
    </comment>
    <comment ref="U206" authorId="428" shapeId="0" xr:uid="{4C58AEF7-3C34-4892-98D0-940AB5097EAD}">
      <text>
        <t>[Threaded comment]
Your version of Excel allows you to read this threaded comment; however, any edits to it will get removed if the file is opened in a newer version of Excel. Learn more: https://go.microsoft.com/fwlink/?linkid=870924
Comment:
    4-22-2026 Confirmed Actual Completed Footage.</t>
      </text>
    </comment>
    <comment ref="V206" authorId="429" shapeId="0" xr:uid="{D911E33D-D423-4FC3-A804-5ACE83BA2D2B}">
      <text>
        <t>[Threaded comment]
Your version of Excel allows you to read this threaded comment; however, any edits to it will get removed if the file is opened in a newer version of Excel. Learn more: https://go.microsoft.com/fwlink/?linkid=870924
Comment:
    4-22-2026 Conduit Placement Confirmed Completed.</t>
      </text>
    </comment>
    <comment ref="AA206" authorId="430" shapeId="0" xr:uid="{5C984945-1230-4B75-80E5-BD71DF7C31CA}">
      <text>
        <t>[Threaded comment]
Your version of Excel allows you to read this threaded comment; however, any edits to it will get removed if the file is opened in a newer version of Excel. Learn more: https://go.microsoft.com/fwlink/?linkid=870924
Comment:
    4-20-2026 QC Walkout Scheduled In SiteTracker.</t>
      </text>
    </comment>
    <comment ref="AB206" authorId="431" shapeId="0" xr:uid="{6DECD2BF-D1A8-46EA-855B-3FE276ED07F2}">
      <text>
        <t>[Threaded comment]
Your version of Excel allows you to read this threaded comment; however, any edits to it will get removed if the file is opened in a newer version of Excel. Learn more: https://go.microsoft.com/fwlink/?linkid=870924
Comment:
    4-20-2026 QC Walkout Scheduled In SiteTracker.</t>
      </text>
    </comment>
    <comment ref="U207" authorId="432" shapeId="0" xr:uid="{DAB51662-48E3-4D3E-9BBF-870DB7CFA16D}">
      <text>
        <t>[Threaded comment]
Your version of Excel allows you to read this threaded comment; however, any edits to it will get removed if the file is opened in a newer version of Excel. Learn more: https://go.microsoft.com/fwlink/?linkid=870924
Comment:
    4-17-2026 Confirmed Actual Completed Footage.</t>
      </text>
    </comment>
    <comment ref="V207" authorId="433" shapeId="0" xr:uid="{61304BD7-0D03-4F51-B851-F6667F09EFAC}">
      <text>
        <t>[Threaded comment]
Your version of Excel allows you to read this threaded comment; however, any edits to it will get removed if the file is opened in a newer version of Excel. Learn more: https://go.microsoft.com/fwlink/?linkid=870924
Comment:
    4-17-2026 Conduit Placement Confirmed Completed.</t>
      </text>
    </comment>
    <comment ref="U208" authorId="434" shapeId="0" xr:uid="{9D452F59-96DA-4D7B-AAAF-84392D9F8228}">
      <text>
        <t>[Threaded comment]
Your version of Excel allows you to read this threaded comment; however, any edits to it will get removed if the file is opened in a newer version of Excel. Learn more: https://go.microsoft.com/fwlink/?linkid=870924
Comment:
    4-17-2026 Confirmed Actual Completed Footage.</t>
      </text>
    </comment>
    <comment ref="V208" authorId="435" shapeId="0" xr:uid="{8BAB9627-959A-4CD3-B89C-8E4AA6036CA8}">
      <text>
        <t>[Threaded comment]
Your version of Excel allows you to read this threaded comment; however, any edits to it will get removed if the file is opened in a newer version of Excel. Learn more: https://go.microsoft.com/fwlink/?linkid=870924
Comment:
    4-17-2026 Conduit Placement Confirmed Completed.</t>
      </text>
    </comment>
    <comment ref="AA208" authorId="436" shapeId="0" xr:uid="{6D1B4B7E-95AC-4E2A-9CBE-4F67A0D5C75D}">
      <text>
        <t>[Threaded comment]
Your version of Excel allows you to read this threaded comment; however, any edits to it will get removed if the file is opened in a newer version of Excel. Learn more: https://go.microsoft.com/fwlink/?linkid=870924
Comment:
    4-20-2026 QC Walkout Scheduled In SiteTracker.</t>
      </text>
    </comment>
    <comment ref="U209" authorId="437" shapeId="0" xr:uid="{F1494078-2289-4623-81BC-AEB37B9A0556}">
      <text>
        <t>[Threaded comment]
Your version of Excel allows you to read this threaded comment; however, any edits to it will get removed if the file is opened in a newer version of Excel. Learn more: https://go.microsoft.com/fwlink/?linkid=870924
Comment:
    4-14-2026 Confirmed Actual Completed Footage.</t>
      </text>
    </comment>
    <comment ref="V209" authorId="438" shapeId="0" xr:uid="{C12A0058-E4AC-4B9C-9675-246C4B6CA743}">
      <text>
        <t>[Threaded comment]
Your version of Excel allows you to read this threaded comment; however, any edits to it will get removed if the file is opened in a newer version of Excel. Learn more: https://go.microsoft.com/fwlink/?linkid=870924
Comment:
    4-14-2026 Conduit Placement Confirmed Completed.</t>
      </text>
    </comment>
    <comment ref="U210" authorId="439" shapeId="0" xr:uid="{C05DFD86-A70C-4EDD-BFCF-98C46853C26B}">
      <text>
        <t>[Threaded comment]
Your version of Excel allows you to read this threaded comment; however, any edits to it will get removed if the file is opened in a newer version of Excel. Learn more: https://go.microsoft.com/fwlink/?linkid=870924
Comment:
    4-14-2026 Confirmed Actual Completed Footage.</t>
      </text>
    </comment>
    <comment ref="V210" authorId="440" shapeId="0" xr:uid="{86717D2F-B6B7-4409-BE68-4E106ACEA9DD}">
      <text>
        <t>[Threaded comment]
Your version of Excel allows you to read this threaded comment; however, any edits to it will get removed if the file is opened in a newer version of Excel. Learn more: https://go.microsoft.com/fwlink/?linkid=870924
Comment:
    4-14-2026 Conduit Placement Confirmed Completed.</t>
      </text>
    </comment>
    <comment ref="AA210" authorId="441" shapeId="0" xr:uid="{311B753F-16F2-4142-ACD3-5F1DCA1F4DBC}">
      <text>
        <t>[Threaded comment]
Your version of Excel allows you to read this threaded comment; however, any edits to it will get removed if the file is opened in a newer version of Excel. Learn more: https://go.microsoft.com/fwlink/?linkid=870924
Comment:
    4-20-2026 QC Walkout Scheduled In SiteTracker.</t>
      </text>
    </comment>
    <comment ref="U211" authorId="442" shapeId="0" xr:uid="{A3242794-1E5E-47DC-84BA-0C86C86C4183}">
      <text>
        <t>[Threaded comment]
Your version of Excel allows you to read this threaded comment; however, any edits to it will get removed if the file is opened in a newer version of Excel. Learn more: https://go.microsoft.com/fwlink/?linkid=870924
Comment:
    4-17-2026 Confirmed Actual Completed Footage.</t>
      </text>
    </comment>
    <comment ref="V211" authorId="443" shapeId="0" xr:uid="{39DB006C-62D0-475B-8512-A39A68C2DF70}">
      <text>
        <t>[Threaded comment]
Your version of Excel allows you to read this threaded comment; however, any edits to it will get removed if the file is opened in a newer version of Excel. Learn more: https://go.microsoft.com/fwlink/?linkid=870924
Comment:
    4-17-2026 Conduit Placement Confirmed Completed.</t>
      </text>
    </comment>
    <comment ref="U212" authorId="444" shapeId="0" xr:uid="{22647FF4-8C3B-404C-977E-B5D6AF6CED9A}">
      <text>
        <t>[Threaded comment]
Your version of Excel allows you to read this threaded comment; however, any edits to it will get removed if the file is opened in a newer version of Excel. Learn more: https://go.microsoft.com/fwlink/?linkid=870924
Comment:
    4-20-2026 Confirmed Actual Completed Footage.</t>
      </text>
    </comment>
    <comment ref="V212" authorId="445" shapeId="0" xr:uid="{D60D3251-154E-4903-A150-0D36EC645225}">
      <text>
        <t>[Threaded comment]
Your version of Excel allows you to read this threaded comment; however, any edits to it will get removed if the file is opened in a newer version of Excel. Learn more: https://go.microsoft.com/fwlink/?linkid=870924
Comment:
    4-20-2026 Conduit Placement Confirmed Completed.</t>
      </text>
    </comment>
    <comment ref="U213" authorId="446" shapeId="0" xr:uid="{9C489D17-FBF6-4C35-8068-F5C0B5808B7C}">
      <text>
        <t xml:space="preserve">[Threaded comment]
Your version of Excel allows you to read this threaded comment; however, any edits to it will get removed if the file is opened in a newer version of Excel. Learn more: https://go.microsoft.com/fwlink/?linkid=870924
Comment:
    8-7-2025 Confirmed Actual Completed Footage. </t>
      </text>
    </comment>
    <comment ref="V213" authorId="447" shapeId="0" xr:uid="{39663F0F-50CD-4B91-9582-7343BEA6CDD8}">
      <text>
        <t>[Threaded comment]
Your version of Excel allows you to read this threaded comment; however, any edits to it will get removed if the file is opened in a newer version of Excel. Learn more: https://go.microsoft.com/fwlink/?linkid=870924
Comment:
    8-7-2025 Conduit Placement Confirmed Completed.</t>
      </text>
    </comment>
    <comment ref="U214" authorId="448" shapeId="0" xr:uid="{500DA29B-7B97-4D3C-8CC5-40F0476B4AAE}">
      <text>
        <t xml:space="preserve">[Threaded comment]
Your version of Excel allows you to read this threaded comment; however, any edits to it will get removed if the file is opened in a newer version of Excel. Learn more: https://go.microsoft.com/fwlink/?linkid=870924
Comment:
    8-7-2025 Confirmed Actual Completed Footage. </t>
      </text>
    </comment>
    <comment ref="V214" authorId="449" shapeId="0" xr:uid="{2C0CEE6E-83AB-4729-84EC-C8B3A2DDCFDA}">
      <text>
        <t>[Threaded comment]
Your version of Excel allows you to read this threaded comment; however, any edits to it will get removed if the file is opened in a newer version of Excel. Learn more: https://go.microsoft.com/fwlink/?linkid=870924
Comment:
    8-7-2025 Conduit Placement Confirmed Completed.</t>
      </text>
    </comment>
    <comment ref="R215" authorId="450" shapeId="0" xr:uid="{19CDEA32-BD10-42CD-B1B9-7B2A2EDA1505}">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215" authorId="451" shapeId="0" xr:uid="{1D49E96E-CEC9-4C45-BF55-C4BD88CD37C7}">
      <text>
        <t xml:space="preserve">[Threaded comment]
Your version of Excel allows you to read this threaded comment; however, any edits to it will get removed if the file is opened in a newer version of Excel. Learn more: https://go.microsoft.com/fwlink/?linkid=870924
Comment:
    6-13-2025 Confirmed Actual Completed Footage. </t>
      </text>
    </comment>
    <comment ref="V215" authorId="452" shapeId="0" xr:uid="{9E72222E-A9B1-4C37-A767-ED016965F9BD}">
      <text>
        <t>[Threaded comment]
Your version of Excel allows you to read this threaded comment; however, any edits to it will get removed if the file is opened in a newer version of Excel. Learn more: https://go.microsoft.com/fwlink/?linkid=870924
Comment:
    6-13-2025 Conduit Placement Confirmed Completed.</t>
      </text>
    </comment>
    <comment ref="U216" authorId="453" shapeId="0" xr:uid="{E63759E2-B389-496C-9A17-57621630640F}">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216" authorId="454" shapeId="0" xr:uid="{87770A08-3DDC-4FB0-826F-CD8D3E166950}">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AC216" authorId="455" shapeId="0" xr:uid="{7DBE1978-C9DC-4B5D-951B-E7CC88CF61C5}">
      <text>
        <t>[Threaded comment]
Your version of Excel allows you to read this threaded comment; however, any edits to it will get removed if the file is opened in a newer version of Excel. Learn more: https://go.microsoft.com/fwlink/?linkid=870924
Comment:
    4/28 CREW WILL NO COME BACK TO RESTRO THIS JOB, SPOKE WITH CURTIS AND WILL NEED TO HAVE A LANDSCAPE CREW TO REST. HAS NOT PASSED TILLMAN WO
Reply:
    SUBMITTED RESTORATION AS BUILT TO CURTIS 4/27/2025</t>
      </text>
    </comment>
    <comment ref="U217" authorId="456" shapeId="0" xr:uid="{D20F4E7B-3FF7-4837-8365-82D57233AFF9}">
      <text>
        <t xml:space="preserve">[Threaded comment]
Your version of Excel allows you to read this threaded comment; however, any edits to it will get removed if the file is opened in a newer version of Excel. Learn more: https://go.microsoft.com/fwlink/?linkid=870924
Comment:
    6-20-2025 Confirmed Actual Completed Footage. </t>
      </text>
    </comment>
    <comment ref="V217" authorId="457" shapeId="0" xr:uid="{79AC0AE2-60A3-4A7C-824F-2A71B9FA4056}">
      <text>
        <t>[Threaded comment]
Your version of Excel allows you to read this threaded comment; however, any edits to it will get removed if the file is opened in a newer version of Excel. Learn more: https://go.microsoft.com/fwlink/?linkid=870924
Comment:
    6-20-2025 Conduit Placement Confirmed Completed.</t>
      </text>
    </comment>
    <comment ref="U218" authorId="458" shapeId="0" xr:uid="{B05137B2-2DF7-4432-9991-337DC37A513C}">
      <text>
        <t>[Threaded comment]
Your version of Excel allows you to read this threaded comment; however, any edits to it will get removed if the file is opened in a newer version of Excel. Learn more: https://go.microsoft.com/fwlink/?linkid=870924
Comment:
    6-23-2025 Confirmed Actual Completed Footage.</t>
      </text>
    </comment>
    <comment ref="V218" authorId="459" shapeId="0" xr:uid="{DA31CC40-B71D-4E04-AFB7-CEB38E9D0D41}">
      <text>
        <t>[Threaded comment]
Your version of Excel allows you to read this threaded comment; however, any edits to it will get removed if the file is opened in a newer version of Excel. Learn more: https://go.microsoft.com/fwlink/?linkid=870924
Comment:
    6-23-2025 Conduit Placement Confirmed Completed.</t>
      </text>
    </comment>
    <comment ref="T219" authorId="460" shapeId="0" xr:uid="{A2EECA6F-E0A9-4DEF-8A42-8DA7A3064B91}">
      <text>
        <t>[Threaded comment]
Your version of Excel allows you to read this threaded comment; however, any edits to it will get removed if the file is opened in a newer version of Excel. Learn more: https://go.microsoft.com/fwlink/?linkid=870924
Comment:
    Design Change Approved By Tillman.</t>
      </text>
    </comment>
    <comment ref="U219" authorId="461" shapeId="0" xr:uid="{4EDE1025-1DF2-4186-A81E-2550D8AAE0F2}">
      <text>
        <t>[Threaded comment]
Your version of Excel allows you to read this threaded comment; however, any edits to it will get removed if the file is opened in a newer version of Excel. Learn more: https://go.microsoft.com/fwlink/?linkid=870924
Comment:
    4-10-2025 Confirmed Actual Completed Footage.</t>
      </text>
    </comment>
    <comment ref="V219" authorId="462" shapeId="0" xr:uid="{D63891D1-B63D-41FA-9049-C7FE6168AF6B}">
      <text>
        <t>[Threaded comment]
Your version of Excel allows you to read this threaded comment; however, any edits to it will get removed if the file is opened in a newer version of Excel. Learn more: https://go.microsoft.com/fwlink/?linkid=870924
Comment:
    4-10-2025 Conduit Placement Confirmed Completed.</t>
      </text>
    </comment>
    <comment ref="U220" authorId="463" shapeId="0" xr:uid="{27101582-606C-4D40-8C5F-F881B9E288E8}">
      <text>
        <t>[Threaded comment]
Your version of Excel allows you to read this threaded comment; however, any edits to it will get removed if the file is opened in a newer version of Excel. Learn more: https://go.microsoft.com/fwlink/?linkid=870924
Comment:
    10-14-2025 Confirmed Actual Completed Footage.</t>
      </text>
    </comment>
    <comment ref="V220" authorId="464" shapeId="0" xr:uid="{6121958F-4AD5-4F45-8470-7E0113D74377}">
      <text>
        <t>[Threaded comment]
Your version of Excel allows you to read this threaded comment; however, any edits to it will get removed if the file is opened in a newer version of Excel. Learn more: https://go.microsoft.com/fwlink/?linkid=870924
Comment:
    10-14-2025 Conduit Placement Confirmed Completed.</t>
      </text>
    </comment>
    <comment ref="AA220" authorId="465" shapeId="0" xr:uid="{9B045565-25B4-450C-9333-D3351F71B785}">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21" authorId="466" shapeId="0" xr:uid="{282D6673-B24A-455B-95E7-C871BAF406D5}">
      <text>
        <t xml:space="preserve">[Threaded comment]
Your version of Excel allows you to read this threaded comment; however, any edits to it will get removed if the file is opened in a newer version of Excel. Learn more: https://go.microsoft.com/fwlink/?linkid=870924
Comment:
    6-6-2025 Confirmed Actual Completed Footage. </t>
      </text>
    </comment>
    <comment ref="V221" authorId="467" shapeId="0" xr:uid="{52D65CE4-8089-49DC-A51B-9D52CD0F4CC1}">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U222" authorId="468" shapeId="0" xr:uid="{46993888-E949-4990-BED9-01FD3D02FDB4}">
      <text>
        <t>[Threaded comment]
Your version of Excel allows you to read this threaded comment; however, any edits to it will get removed if the file is opened in a newer version of Excel. Learn more: https://go.microsoft.com/fwlink/?linkid=870924
Comment:
    10-14-2025 Confirmed Actual Completed Footage.</t>
      </text>
    </comment>
    <comment ref="V222" authorId="469" shapeId="0" xr:uid="{53731F7A-9650-4356-B0ED-3E1C748FAF84}">
      <text>
        <t>[Threaded comment]
Your version of Excel allows you to read this threaded comment; however, any edits to it will get removed if the file is opened in a newer version of Excel. Learn more: https://go.microsoft.com/fwlink/?linkid=870924
Comment:
    10-14-2025 Conduit Placement Confirmed Completed.</t>
      </text>
    </comment>
    <comment ref="AA222" authorId="470" shapeId="0" xr:uid="{1A82032F-1CEE-4C20-836C-E000998C4602}">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23" authorId="471" shapeId="0" xr:uid="{82D7BAD6-85F5-4968-B628-F0AC604AFE8E}">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23" authorId="472" shapeId="0" xr:uid="{C62AF3CD-2024-4A2E-9FCE-BE19F815E1F9}">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R224" authorId="473" shapeId="0" xr:uid="{F9A2FF9B-0517-4893-8367-531A68D0E5FA}">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224" authorId="474" shapeId="0" xr:uid="{CF6EDA82-F7A1-443F-B4DD-A006A5E5CB9F}">
      <text>
        <t xml:space="preserve">[Threaded comment]
Your version of Excel allows you to read this threaded comment; however, any edits to it will get removed if the file is opened in a newer version of Excel. Learn more: https://go.microsoft.com/fwlink/?linkid=870924
Comment:
    7-2-2025 Confirmed Actual Completed Footage. </t>
      </text>
    </comment>
    <comment ref="V224" authorId="475" shapeId="0" xr:uid="{E00BF302-F808-4EF3-BA61-D5D643F7EB7B}">
      <text>
        <t>[Threaded comment]
Your version of Excel allows you to read this threaded comment; however, any edits to it will get removed if the file is opened in a newer version of Excel. Learn more: https://go.microsoft.com/fwlink/?linkid=870924
Comment:
    7-2-2025 Conduit Placement Confirmed Completed.</t>
      </text>
    </comment>
    <comment ref="U225" authorId="476" shapeId="0" xr:uid="{FD4DAAEF-3FAB-452B-9B10-5B23DFB5BC74}">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25" authorId="477" shapeId="0" xr:uid="{791008E6-9476-437A-84C8-A62A9B68CEBA}">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U226" authorId="478" shapeId="0" xr:uid="{AC418C3E-52EA-4D76-99A7-CC976CB570BD}">
      <text>
        <t>[Threaded comment]
Your version of Excel allows you to read this threaded comment; however, any edits to it will get removed if the file is opened in a newer version of Excel. Learn more: https://go.microsoft.com/fwlink/?linkid=870924
Comment:
    4-15-2025 Confirmed Actual Completed Footage.</t>
      </text>
    </comment>
    <comment ref="V226" authorId="479" shapeId="0" xr:uid="{F3E7DAE6-5DD4-4110-9165-64B418750F86}">
      <text>
        <t>[Threaded comment]
Your version of Excel allows you to read this threaded comment; however, any edits to it will get removed if the file is opened in a newer version of Excel. Learn more: https://go.microsoft.com/fwlink/?linkid=870924
Comment:
    4-15-2025 Conduit Placement Confirmed Completed.</t>
      </text>
    </comment>
    <comment ref="U227" authorId="480" shapeId="0" xr:uid="{ACCF6C79-3377-446E-88FA-74C95C28BE1A}">
      <text>
        <t>[Threaded comment]
Your version of Excel allows you to read this threaded comment; however, any edits to it will get removed if the file is opened in a newer version of Excel. Learn more: https://go.microsoft.com/fwlink/?linkid=870924
Comment:
    6-2-2025 Confirmed Actual Completed Footage.</t>
      </text>
    </comment>
    <comment ref="V227" authorId="481" shapeId="0" xr:uid="{092EDBAE-2C72-4393-94BA-36E91AE338B5}">
      <text>
        <t>[Threaded comment]
Your version of Excel allows you to read this threaded comment; however, any edits to it will get removed if the file is opened in a newer version of Excel. Learn more: https://go.microsoft.com/fwlink/?linkid=870924
Comment:
    6-2-2025 Conduit Placement Confirmed Completed.</t>
      </text>
    </comment>
    <comment ref="AA227" authorId="482" shapeId="0" xr:uid="{FA6E4B4C-7343-4857-A762-91F0762C1390}">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R228" authorId="483" shapeId="0" xr:uid="{118D55CE-7F3D-4CFB-BC55-8BBBFD5D354F}">
      <text>
        <t>[Threaded comment]
Your version of Excel allows you to read this threaded comment; however, any edits to it will get removed if the file is opened in a newer version of Excel. Learn more: https://go.microsoft.com/fwlink/?linkid=870924
Comment:
    Partial Build Project Per Tillman On 2-10-2025.</t>
      </text>
    </comment>
    <comment ref="T228" authorId="484" shapeId="0" xr:uid="{208D2E71-1073-4D10-8F05-E6F182C8100B}">
      <text>
        <t>[Threaded comment]
Your version of Excel allows you to read this threaded comment; however, any edits to it will get removed if the file is opened in a newer version of Excel. Learn more: https://go.microsoft.com/fwlink/?linkid=870924
Comment:
    6-19-2025 Drill Footage Based Off SiteTracker--5,325 Total</t>
      </text>
    </comment>
    <comment ref="U228" authorId="485" shapeId="0" xr:uid="{68C47C04-B1B7-4706-B5B3-D2BDF7CB0B19}">
      <text>
        <t>[Threaded comment]
Your version of Excel allows you to read this threaded comment; however, any edits to it will get removed if the file is opened in a newer version of Excel. Learn more: https://go.microsoft.com/fwlink/?linkid=870924
Comment:
    Per Tillman on 2-10-2025 Job Is Completed Except 6 Crossings On 6th Ave. SOW Shows Total For The Entire Project.    
Reply:
    6-27-2025 Confirmed Actual Completed Footage.</t>
      </text>
    </comment>
    <comment ref="V228" authorId="486" shapeId="0" xr:uid="{DA4FFBC6-7B22-47AF-A9E5-A8A5E006F707}">
      <text>
        <t>[Threaded comment]
Your version of Excel allows you to read this threaded comment; however, any edits to it will get removed if the file is opened in a newer version of Excel. Learn more: https://go.microsoft.com/fwlink/?linkid=870924
Comment:
    6-27-2025 Conduit Placement Confirmed Completed.</t>
      </text>
    </comment>
    <comment ref="U229" authorId="487" shapeId="0" xr:uid="{D854BB12-6E38-41D1-AFB1-6B93B2220C55}">
      <text>
        <t>[Threaded comment]
Your version of Excel allows you to read this threaded comment; however, any edits to it will get removed if the file is opened in a newer version of Excel. Learn more: https://go.microsoft.com/fwlink/?linkid=870924
Comment:
    10-17-2025 Confirmed Actual Completed Footage.</t>
      </text>
    </comment>
    <comment ref="V229" authorId="488" shapeId="0" xr:uid="{76FADC8E-940C-49F0-A7B4-1B3A57674CB4}">
      <text>
        <t>[Threaded comment]
Your version of Excel allows you to read this threaded comment; however, any edits to it will get removed if the file is opened in a newer version of Excel. Learn more: https://go.microsoft.com/fwlink/?linkid=870924
Comment:
    10-17-2025 Conduit Placement Confirmed Completed.</t>
      </text>
    </comment>
    <comment ref="U230" authorId="489" shapeId="0" xr:uid="{CE46A139-0E5C-4B8F-BFC8-1D2CA335E239}">
      <text>
        <t>[Threaded comment]
Your version of Excel allows you to read this threaded comment; however, any edits to it will get removed if the file is opened in a newer version of Excel. Learn more: https://go.microsoft.com/fwlink/?linkid=870924
Comment:
    6-13-2025 Confirmed Actual Completed Footage.</t>
      </text>
    </comment>
    <comment ref="V230" authorId="490" shapeId="0" xr:uid="{B43DEA29-7A45-46FD-BBAD-AADB264A3190}">
      <text>
        <t>[Threaded comment]
Your version of Excel allows you to read this threaded comment; however, any edits to it will get removed if the file is opened in a newer version of Excel. Learn more: https://go.microsoft.com/fwlink/?linkid=870924
Comment:
    6-13-2025 Conduit Placement Confirmed Completed.</t>
      </text>
    </comment>
    <comment ref="U231" authorId="491" shapeId="0" xr:uid="{2F269294-7CCD-481F-83C1-3479F2930F23}">
      <text>
        <t>[Threaded comment]
Your version of Excel allows you to read this threaded comment; however, any edits to it will get removed if the file is opened in a newer version of Excel. Learn more: https://go.microsoft.com/fwlink/?linkid=870924
Comment:
    8-21-2025 Confirmed Actual Completed Footage.</t>
      </text>
    </comment>
    <comment ref="V231" authorId="492" shapeId="0" xr:uid="{A0FC9D92-1AD9-45F0-9CED-6C500F9877D1}">
      <text>
        <t>[Threaded comment]
Your version of Excel allows you to read this threaded comment; however, any edits to it will get removed if the file is opened in a newer version of Excel. Learn more: https://go.microsoft.com/fwlink/?linkid=870924
Comment:
    8-21-2025 Conduit Placement Confirmed Completed.</t>
      </text>
    </comment>
    <comment ref="AA231" authorId="493" shapeId="0" xr:uid="{A3B1746C-00C1-4374-A9F9-709858B9453E}">
      <text>
        <t xml:space="preserve">[Threaded comment]
Your version of Excel allows you to read this threaded comment; however, any edits to it will get removed if the file is opened in a newer version of Excel. Learn more: https://go.microsoft.com/fwlink/?linkid=870924
Comment:
    3-23-2026 QC Date Entered In SiteTracker On 3/23/2026.
</t>
      </text>
    </comment>
    <comment ref="U232" authorId="494" shapeId="0" xr:uid="{19A478AD-C828-4707-8A48-40B5886E2FCC}">
      <text>
        <t>[Threaded comment]
Your version of Excel allows you to read this threaded comment; however, any edits to it will get removed if the file is opened in a newer version of Excel. Learn more: https://go.microsoft.com/fwlink/?linkid=870924
Comment:
    6-12-2025 Confirmed Actual Completed Footage.</t>
      </text>
    </comment>
    <comment ref="V232" authorId="495" shapeId="0" xr:uid="{023F2020-3EB2-48F0-BB96-724F7A9E63AF}">
      <text>
        <t>[Threaded comment]
Your version of Excel allows you to read this threaded comment; however, any edits to it will get removed if the file is opened in a newer version of Excel. Learn more: https://go.microsoft.com/fwlink/?linkid=870924
Comment:
    6-12-2025 Conduit Placement Confirmed Completed.</t>
      </text>
    </comment>
    <comment ref="U233" authorId="496" shapeId="0" xr:uid="{4A698453-4111-43AF-951B-C747D72DA3D6}">
      <text>
        <t>[Threaded comment]
Your version of Excel allows you to read this threaded comment; however, any edits to it will get removed if the file is opened in a newer version of Excel. Learn more: https://go.microsoft.com/fwlink/?linkid=870924
Comment:
    8-25-2025 Confirmed Actual Completed Footage.</t>
      </text>
    </comment>
    <comment ref="V233" authorId="497" shapeId="0" xr:uid="{B3E2B1BE-0B1A-4ED7-A353-583ED0A8E65E}">
      <text>
        <t>[Threaded comment]
Your version of Excel allows you to read this threaded comment; however, any edits to it will get removed if the file is opened in a newer version of Excel. Learn more: https://go.microsoft.com/fwlink/?linkid=870924
Comment:
    8-25-2025 Conduit Placement Confirmed Completed.</t>
      </text>
    </comment>
    <comment ref="U234" authorId="498" shapeId="0" xr:uid="{57E0DC0F-F634-45A9-B5B7-67D12F3D76E5}">
      <text>
        <t>[Threaded comment]
Your version of Excel allows you to read this threaded comment; however, any edits to it will get removed if the file is opened in a newer version of Excel. Learn more: https://go.microsoft.com/fwlink/?linkid=870924
Comment:
    5-21-2025 Confirmed Actual Completed Footage.</t>
      </text>
    </comment>
    <comment ref="V234" authorId="499" shapeId="0" xr:uid="{5C780074-DF5E-42A7-8E51-FC06BB9E174F}">
      <text>
        <t>[Threaded comment]
Your version of Excel allows you to read this threaded comment; however, any edits to it will get removed if the file is opened in a newer version of Excel. Learn more: https://go.microsoft.com/fwlink/?linkid=870924
Comment:
    5-21-2025 Conduit Placement Confirmed Completed.</t>
      </text>
    </comment>
    <comment ref="AA234" authorId="500" shapeId="0" xr:uid="{59169606-1DDA-4E87-9574-BC563EA23737}">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35" authorId="501" shapeId="0" xr:uid="{5BD504E7-498C-445F-9443-2553121065FC}">
      <text>
        <t>[Threaded comment]
Your version of Excel allows you to read this threaded comment; however, any edits to it will get removed if the file is opened in a newer version of Excel. Learn more: https://go.microsoft.com/fwlink/?linkid=870924
Comment:
    5-27-2025 Confirmed Actual Completed Footage.</t>
      </text>
    </comment>
    <comment ref="V235" authorId="502" shapeId="0" xr:uid="{687431F3-8FF0-4476-B550-57254EF43102}">
      <text>
        <t>[Threaded comment]
Your version of Excel allows you to read this threaded comment; however, any edits to it will get removed if the file is opened in a newer version of Excel. Learn more: https://go.microsoft.com/fwlink/?linkid=870924
Comment:
    5-27-2025 Conduit Placement Confirmed Completed.</t>
      </text>
    </comment>
    <comment ref="AA235" authorId="503" shapeId="0" xr:uid="{CCFCE156-A8C8-43CC-881A-C1695B6D4B0F}">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36" authorId="504" shapeId="0" xr:uid="{E86FAA6B-1C9E-49B9-8ADF-F55A6158DF7E}">
      <text>
        <t>[Threaded comment]
Your version of Excel allows you to read this threaded comment; however, any edits to it will get removed if the file is opened in a newer version of Excel. Learn more: https://go.microsoft.com/fwlink/?linkid=870924
Comment:
    8-22-2025 Confirmed Actual Completed Footage.</t>
      </text>
    </comment>
    <comment ref="V236" authorId="505" shapeId="0" xr:uid="{E485DB2A-5421-456E-B6A2-B750CC8DDF8A}">
      <text>
        <t>[Threaded comment]
Your version of Excel allows you to read this threaded comment; however, any edits to it will get removed if the file is opened in a newer version of Excel. Learn more: https://go.microsoft.com/fwlink/?linkid=870924
Comment:
    8-22-2025 Conduit Placement Confirmed Completed.</t>
      </text>
    </comment>
    <comment ref="R237" authorId="506" shapeId="0" xr:uid="{360CFB38-FDC6-481C-87D5-DAA2D5C18EAC}">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237" authorId="507" shapeId="0" xr:uid="{5BF9176E-6152-43DD-860F-43BBF7F502F1}">
      <text>
        <t>[Threaded comment]
Your version of Excel allows you to read this threaded comment; however, any edits to it will get removed if the file is opened in a newer version of Excel. Learn more: https://go.microsoft.com/fwlink/?linkid=870924
Comment:
    4-16-2025 Confirmed Actual Completed Footage.</t>
      </text>
    </comment>
    <comment ref="V237" authorId="508" shapeId="0" xr:uid="{6D61EB58-6694-4F8D-A13D-D743469E4926}">
      <text>
        <t>[Threaded comment]
Your version of Excel allows you to read this threaded comment; however, any edits to it will get removed if the file is opened in a newer version of Excel. Learn more: https://go.microsoft.com/fwlink/?linkid=870924
Comment:
    4-16-2025 Conduit Placement Confirmed Completed.</t>
      </text>
    </comment>
    <comment ref="U238" authorId="509" shapeId="0" xr:uid="{95A97733-8D19-4BA3-9734-A6A71CE51A52}">
      <text>
        <t>[Threaded comment]
Your version of Excel allows you to read this threaded comment; however, any edits to it will get removed if the file is opened in a newer version of Excel. Learn more: https://go.microsoft.com/fwlink/?linkid=870924
Comment:
    5-14-2025 Confirmed Actual Completed Footage.</t>
      </text>
    </comment>
    <comment ref="V238" authorId="510" shapeId="0" xr:uid="{15F34D54-758C-4892-8C30-57F01CD19E30}">
      <text>
        <t>[Threaded comment]
Your version of Excel allows you to read this threaded comment; however, any edits to it will get removed if the file is opened in a newer version of Excel. Learn more: https://go.microsoft.com/fwlink/?linkid=870924
Comment:
    5-14-2025 Conduit Placement Confirmed Completed.</t>
      </text>
    </comment>
    <comment ref="U239" authorId="511" shapeId="0" xr:uid="{01CDAA1E-E0F9-42B5-B097-A4AB1928A673}">
      <text>
        <t>[Threaded comment]
Your version of Excel allows you to read this threaded comment; however, any edits to it will get removed if the file is opened in a newer version of Excel. Learn more: https://go.microsoft.com/fwlink/?linkid=870924
Comment:
    5-14-2025 Confirmed Actual Completed Footage.</t>
      </text>
    </comment>
    <comment ref="V239" authorId="512" shapeId="0" xr:uid="{6D5922F0-6B26-4ED9-99AA-2598B9753C96}">
      <text>
        <t>[Threaded comment]
Your version of Excel allows you to read this threaded comment; however, any edits to it will get removed if the file is opened in a newer version of Excel. Learn more: https://go.microsoft.com/fwlink/?linkid=870924
Comment:
    5-14-2025 Conduit Placement Confirmed Completed.</t>
      </text>
    </comment>
    <comment ref="U240" authorId="513" shapeId="0" xr:uid="{3A162613-9BD8-46DC-BBE8-92E0560E4D6E}">
      <text>
        <t>[Threaded comment]
Your version of Excel allows you to read this threaded comment; however, any edits to it will get removed if the file is opened in a newer version of Excel. Learn more: https://go.microsoft.com/fwlink/?linkid=870924
Comment:
    4-23-2025 Confirmed Actual Completed Footage.</t>
      </text>
    </comment>
    <comment ref="V240" authorId="514" shapeId="0" xr:uid="{75DA41FE-A23F-45BB-96B4-77F584D661DE}">
      <text>
        <t>[Threaded comment]
Your version of Excel allows you to read this threaded comment; however, any edits to it will get removed if the file is opened in a newer version of Excel. Learn more: https://go.microsoft.com/fwlink/?linkid=870924
Comment:
    4-23-2025 Conduit Placement Confirmed Completed.</t>
      </text>
    </comment>
    <comment ref="U241" authorId="515" shapeId="0" xr:uid="{D723D86C-07D0-471E-BFA4-14EDC9295307}">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41" authorId="516" shapeId="0" xr:uid="{554037E9-3245-4D32-AB97-8AF8411CC553}">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U242" authorId="517" shapeId="0" xr:uid="{ED8A7839-34B9-49D7-A83E-D2440FFCDA05}">
      <text>
        <t>[Threaded comment]
Your version of Excel allows you to read this threaded comment; however, any edits to it will get removed if the file is opened in a newer version of Excel. Learn more: https://go.microsoft.com/fwlink/?linkid=870924
Comment:
    5-30-2025 Confirmed Actual Completed Footage.</t>
      </text>
    </comment>
    <comment ref="V242" authorId="518" shapeId="0" xr:uid="{50E2BB35-0D07-4A0B-9A63-A1A21AF9ACA7}">
      <text>
        <t>[Threaded comment]
Your version of Excel allows you to read this threaded comment; however, any edits to it will get removed if the file is opened in a newer version of Excel. Learn more: https://go.microsoft.com/fwlink/?linkid=870924
Comment:
    5-30-2025 Conduit Placement Confirmed Completed.</t>
      </text>
    </comment>
    <comment ref="AA242" authorId="519" shapeId="0" xr:uid="{9A83AA0E-3887-4D35-BC4F-3EE9BCB6755B}">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43" authorId="520" shapeId="0" xr:uid="{50F356FD-8F80-4A11-AD68-F3D67CFB11E9}">
      <text>
        <t>[Threaded comment]
Your version of Excel allows you to read this threaded comment; however, any edits to it will get removed if the file is opened in a newer version of Excel. Learn more: https://go.microsoft.com/fwlink/?linkid=870924
Comment:
    6-3-2025 Confirmed Actual Completed Footage.</t>
      </text>
    </comment>
    <comment ref="V243" authorId="521" shapeId="0" xr:uid="{B6848518-F250-495F-9FFF-E23B4F259B4C}">
      <text>
        <t>[Threaded comment]
Your version of Excel allows you to read this threaded comment; however, any edits to it will get removed if the file is opened in a newer version of Excel. Learn more: https://go.microsoft.com/fwlink/?linkid=870924
Comment:
    6-3-2025 Conduit Placement Confirmed Completed.</t>
      </text>
    </comment>
    <comment ref="U244" authorId="522" shapeId="0" xr:uid="{C684C795-517E-47EE-B8F0-7F5445461DAA}">
      <text>
        <t>[Threaded comment]
Your version of Excel allows you to read this threaded comment; however, any edits to it will get removed if the file is opened in a newer version of Excel. Learn more: https://go.microsoft.com/fwlink/?linkid=870924
Comment:
    6-2-2025 Confirmed Actual Completed Footage.</t>
      </text>
    </comment>
    <comment ref="V244" authorId="523" shapeId="0" xr:uid="{9092D2C9-A083-486A-9660-F12709874AAB}">
      <text>
        <t>[Threaded comment]
Your version of Excel allows you to read this threaded comment; however, any edits to it will get removed if the file is opened in a newer version of Excel. Learn more: https://go.microsoft.com/fwlink/?linkid=870924
Comment:
    6-2-2025 Conduit Placement Confirmed Completed.</t>
      </text>
    </comment>
    <comment ref="U245" authorId="524" shapeId="0" xr:uid="{160FA930-1EDF-4F4A-8C0F-0834978AA273}">
      <text>
        <t>[Threaded comment]
Your version of Excel allows you to read this threaded comment; however, any edits to it will get removed if the file is opened in a newer version of Excel. Learn more: https://go.microsoft.com/fwlink/?linkid=870924
Comment:
    6-5-2025 Confirmed Actual Completed Footage.</t>
      </text>
    </comment>
    <comment ref="V245" authorId="525" shapeId="0" xr:uid="{2ECF5A3A-0820-48C5-A5A7-7291058C6E23}">
      <text>
        <t>[Threaded comment]
Your version of Excel allows you to read this threaded comment; however, any edits to it will get removed if the file is opened in a newer version of Excel. Learn more: https://go.microsoft.com/fwlink/?linkid=870924
Comment:
    6-5-2025 Conduit Placement Confirmed Completed.</t>
      </text>
    </comment>
    <comment ref="U246" authorId="526" shapeId="0" xr:uid="{72A6F3D6-24D6-4FDC-8B82-2C3D2D7CD0AD}">
      <text>
        <t>[Threaded comment]
Your version of Excel allows you to read this threaded comment; however, any edits to it will get removed if the file is opened in a newer version of Excel. Learn more: https://go.microsoft.com/fwlink/?linkid=870924
Comment:
    6-3-2025 Confirmed Actual Completed Footage.</t>
      </text>
    </comment>
    <comment ref="V246" authorId="527" shapeId="0" xr:uid="{7D47EE29-CA9A-48B2-A150-B3D3E5550791}">
      <text>
        <t>[Threaded comment]
Your version of Excel allows you to read this threaded comment; however, any edits to it will get removed if the file is opened in a newer version of Excel. Learn more: https://go.microsoft.com/fwlink/?linkid=870924
Comment:
    6-3-2025 Conduit Placement Confirmed Completed.</t>
      </text>
    </comment>
    <comment ref="U247" authorId="528" shapeId="0" xr:uid="{175F7794-298D-425E-8B08-02ECE53AAA6E}">
      <text>
        <t>[Threaded comment]
Your version of Excel allows you to read this threaded comment; however, any edits to it will get removed if the file is opened in a newer version of Excel. Learn more: https://go.microsoft.com/fwlink/?linkid=870924
Comment:
    6-30-2025 Confirmed Actual Completed Footage.</t>
      </text>
    </comment>
    <comment ref="V247" authorId="529" shapeId="0" xr:uid="{77669EDC-0AB5-47E5-8653-DF23C48ED117}">
      <text>
        <t>[Threaded comment]
Your version of Excel allows you to read this threaded comment; however, any edits to it will get removed if the file is opened in a newer version of Excel. Learn more: https://go.microsoft.com/fwlink/?linkid=870924
Comment:
    6-30-2025 Conduit Placement Confirmed Completed.</t>
      </text>
    </comment>
    <comment ref="U248" authorId="530" shapeId="0" xr:uid="{56413FE3-5AAE-4ADB-91B8-5060003CF925}">
      <text>
        <t>[Threaded comment]
Your version of Excel allows you to read this threaded comment; however, any edits to it will get removed if the file is opened in a newer version of Excel. Learn more: https://go.microsoft.com/fwlink/?linkid=870924
Comment:
    4-25-2025 Confirmed Actual Completed Footage.</t>
      </text>
    </comment>
    <comment ref="V248" authorId="531" shapeId="0" xr:uid="{DCB1BDBA-70B7-453B-92AA-BE542DE04513}">
      <text>
        <t>[Threaded comment]
Your version of Excel allows you to read this threaded comment; however, any edits to it will get removed if the file is opened in a newer version of Excel. Learn more: https://go.microsoft.com/fwlink/?linkid=870924
Comment:
    4-25-2025 Conduit Placement Confirmed Completed.</t>
      </text>
    </comment>
    <comment ref="U249" authorId="532" shapeId="0" xr:uid="{43F0DF9F-2F89-4995-BA61-2D46ED22BAEA}">
      <text>
        <t>[Threaded comment]
Your version of Excel allows you to read this threaded comment; however, any edits to it will get removed if the file is opened in a newer version of Excel. Learn more: https://go.microsoft.com/fwlink/?linkid=870924
Comment:
    6-3-2025 Confirmed Actual Completed Footage.</t>
      </text>
    </comment>
    <comment ref="V249" authorId="533" shapeId="0" xr:uid="{A2B7280E-BBEF-432C-B84A-BCABE6529A43}">
      <text>
        <t>[Threaded comment]
Your version of Excel allows you to read this threaded comment; however, any edits to it will get removed if the file is opened in a newer version of Excel. Learn more: https://go.microsoft.com/fwlink/?linkid=870924
Comment:
    6-3-2025 Conduit Placement Confirmed Completed.</t>
      </text>
    </comment>
    <comment ref="AA249" authorId="534" shapeId="0" xr:uid="{774A09C8-3B8D-4C3D-8E9A-7BFB862A8C90}">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50" authorId="535" shapeId="0" xr:uid="{40CB1EB0-05ED-43D7-89CD-454F851A71EB}">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50" authorId="536" shapeId="0" xr:uid="{5996C28E-EB3A-4457-8F20-F5186D237CAF}">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Y250" authorId="537" shapeId="0" xr:uid="{77F10BA2-E740-4905-88CC-258BBA5A89C9}">
      <text>
        <t>[Threaded comment]
Your version of Excel allows you to read this threaded comment; however, any edits to it will get removed if the file is opened in a newer version of Excel. Learn more: https://go.microsoft.com/fwlink/?linkid=870924
Comment:
    3-14-2025 Splicing Completed by Utilities One as Per Tillman.</t>
      </text>
    </comment>
    <comment ref="U251" authorId="538" shapeId="0" xr:uid="{04524F86-FC6D-4302-A9EE-628C4B59B9BC}">
      <text>
        <t>[Threaded comment]
Your version of Excel allows you to read this threaded comment; however, any edits to it will get removed if the file is opened in a newer version of Excel. Learn more: https://go.microsoft.com/fwlink/?linkid=870924
Comment:
    6-11-2025 Confirmed Actual Completed Footage.</t>
      </text>
    </comment>
    <comment ref="V251" authorId="539" shapeId="0" xr:uid="{C6F290D9-52FA-4091-88E8-E73E5CB794B6}">
      <text>
        <t>[Threaded comment]
Your version of Excel allows you to read this threaded comment; however, any edits to it will get removed if the file is opened in a newer version of Excel. Learn more: https://go.microsoft.com/fwlink/?linkid=870924
Comment:
    6-11-2025 Conduit Placement Confirmed Completed.</t>
      </text>
    </comment>
    <comment ref="U252" authorId="540" shapeId="0" xr:uid="{C1ED464D-F610-4351-9D06-08FE61930CCE}">
      <text>
        <t>[Threaded comment]
Your version of Excel allows you to read this threaded comment; however, any edits to it will get removed if the file is opened in a newer version of Excel. Learn more: https://go.microsoft.com/fwlink/?linkid=870924
Comment:
    6-4-2025 Confirmed Actual Completed Footage.</t>
      </text>
    </comment>
    <comment ref="V252" authorId="541" shapeId="0" xr:uid="{8F482468-4398-457F-88FC-1F7518747DD6}">
      <text>
        <t>[Threaded comment]
Your version of Excel allows you to read this threaded comment; however, any edits to it will get removed if the file is opened in a newer version of Excel. Learn more: https://go.microsoft.com/fwlink/?linkid=870924
Comment:
    6-4-2025 Conduit Placement Confirmed Completed.</t>
      </text>
    </comment>
    <comment ref="U253" authorId="542" shapeId="0" xr:uid="{B0179F44-1493-41C0-88C3-52E02D9E32F0}">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53" authorId="543" shapeId="0" xr:uid="{AE87A053-617D-486C-B4D4-3150030E4F69}">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R254" authorId="544" shapeId="0" xr:uid="{89650FE0-4AFB-4F1C-80A2-B5CB93B356CE}">
      <text>
        <t>[Threaded comment]
Your version of Excel allows you to read this threaded comment; however, any edits to it will get removed if the file is opened in a newer version of Excel. Learn more: https://go.microsoft.com/fwlink/?linkid=870924
Comment:
    HDD 2-6</t>
      </text>
    </comment>
    <comment ref="U254" authorId="545" shapeId="0" xr:uid="{CE9386FF-FDF2-4927-92D7-865AF317155F}">
      <text>
        <t>[Threaded comment]
Your version of Excel allows you to read this threaded comment; however, any edits to it will get removed if the file is opened in a newer version of Excel. Learn more: https://go.microsoft.com/fwlink/?linkid=870924
Comment:
    7-10-2025 Confirmed Actual Completed Footage.</t>
      </text>
    </comment>
    <comment ref="V254" authorId="546" shapeId="0" xr:uid="{E52EE323-BBE0-4E60-A03D-328D190E260D}">
      <text>
        <t>[Threaded comment]
Your version of Excel allows you to read this threaded comment; however, any edits to it will get removed if the file is opened in a newer version of Excel. Learn more: https://go.microsoft.com/fwlink/?linkid=870924
Comment:
    7-10-2025 Conduit Placement Confirmed Completed.</t>
      </text>
    </comment>
    <comment ref="R255" authorId="547" shapeId="0" xr:uid="{46D902E2-FE43-45F8-8DBA-436DB5C68BA9}">
      <text>
        <t>[Threaded comment]
Your version of Excel allows you to read this threaded comment; however, any edits to it will get removed if the file is opened in a newer version of Excel. Learn more: https://go.microsoft.com/fwlink/?linkid=870924
Comment:
    Assigned To Power Connect as Per Curtis on 2-4-2025.</t>
      </text>
    </comment>
    <comment ref="U255" authorId="548" shapeId="0" xr:uid="{846D0FAE-420F-47AB-BCEE-2CDA053C1A70}">
      <text>
        <t>[Threaded comment]
Your version of Excel allows you to read this threaded comment; however, any edits to it will get removed if the file is opened in a newer version of Excel. Learn more: https://go.microsoft.com/fwlink/?linkid=870924
Comment:
    6-12-2025 Confirmed Actual Completed Footage.</t>
      </text>
    </comment>
    <comment ref="V255" authorId="549" shapeId="0" xr:uid="{8C073D29-1AEB-47AD-9BDD-2A134ED20A2B}">
      <text>
        <t>[Threaded comment]
Your version of Excel allows you to read this threaded comment; however, any edits to it will get removed if the file is opened in a newer version of Excel. Learn more: https://go.microsoft.com/fwlink/?linkid=870924
Comment:
    6-12-2025 Conduit Placement Confirmed Completed.</t>
      </text>
    </comment>
    <comment ref="U256" authorId="550" shapeId="0" xr:uid="{1998610D-3EF6-49BB-964E-1166BF8C964B}">
      <text>
        <t>[Threaded comment]
Your version of Excel allows you to read this threaded comment; however, any edits to it will get removed if the file is opened in a newer version of Excel. Learn more: https://go.microsoft.com/fwlink/?linkid=870924
Comment:
    6-17-2025 Confirmed Actual Completed Footage.</t>
      </text>
    </comment>
    <comment ref="V256" authorId="551" shapeId="0" xr:uid="{DEACD79A-7B39-484B-8640-E046A1EA2A4F}">
      <text>
        <t>[Threaded comment]
Your version of Excel allows you to read this threaded comment; however, any edits to it will get removed if the file is opened in a newer version of Excel. Learn more: https://go.microsoft.com/fwlink/?linkid=870924
Comment:
    6-17-2025 Conduit Placement Confirmed Completed.</t>
      </text>
    </comment>
    <comment ref="AA256" authorId="552" shapeId="0" xr:uid="{E770824F-DF6D-477F-8C3D-0A26561873D6}">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57" authorId="553" shapeId="0" xr:uid="{85498D14-D5E6-4596-B0FC-A88806092BB2}">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57" authorId="554" shapeId="0" xr:uid="{7FE17918-1458-4EAB-9985-83BB176DA646}">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U258" authorId="555" shapeId="0" xr:uid="{62C262AC-454C-45A9-91B8-96683D8A9855}">
      <text>
        <t>[Threaded comment]
Your version of Excel allows you to read this threaded comment; however, any edits to it will get removed if the file is opened in a newer version of Excel. Learn more: https://go.microsoft.com/fwlink/?linkid=870924
Comment:
    4-16-2025 Confirmed Actual Completed Footage.</t>
      </text>
    </comment>
    <comment ref="V258" authorId="556" shapeId="0" xr:uid="{C4C9E95D-57CA-49AE-B627-3A029C7CED38}">
      <text>
        <t>[Threaded comment]
Your version of Excel allows you to read this threaded comment; however, any edits to it will get removed if the file is opened in a newer version of Excel. Learn more: https://go.microsoft.com/fwlink/?linkid=870924
Comment:
    4-16-2025 Conduit Placement Confirmed Completed.</t>
      </text>
    </comment>
    <comment ref="AA258" authorId="557" shapeId="0" xr:uid="{85390593-5342-4455-91C6-8EC30EC7CD8A}">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59" authorId="558" shapeId="0" xr:uid="{59BC3B04-8F3B-4FD8-A280-6DA196D444DA}">
      <text>
        <t>[Threaded comment]
Your version of Excel allows you to read this threaded comment; however, any edits to it will get removed if the file is opened in a newer version of Excel. Learn more: https://go.microsoft.com/fwlink/?linkid=870924
Comment:
    4-17-2025 Confirmed Actual Completed Footage.</t>
      </text>
    </comment>
    <comment ref="V259" authorId="559" shapeId="0" xr:uid="{D2774464-7DB3-4189-9192-60D4DA75D48C}">
      <text>
        <t>[Threaded comment]
Your version of Excel allows you to read this threaded comment; however, any edits to it will get removed if the file is opened in a newer version of Excel. Learn more: https://go.microsoft.com/fwlink/?linkid=870924
Comment:
    4-16-2025 Conduit Placement Confirmed Completed.</t>
      </text>
    </comment>
    <comment ref="U260" authorId="560" shapeId="0" xr:uid="{CB0758B4-428B-494F-8F8F-D59CC0037C51}">
      <text>
        <t>[Threaded comment]
Your version of Excel allows you to read this threaded comment; however, any edits to it will get removed if the file is opened in a newer version of Excel. Learn more: https://go.microsoft.com/fwlink/?linkid=870924
Comment:
    6-11-2025 Confirmed Actual Completed Footage.</t>
      </text>
    </comment>
    <comment ref="V260" authorId="561" shapeId="0" xr:uid="{DEF50DC7-69F4-4C6E-ABD9-A4CD9963C270}">
      <text>
        <t>[Threaded comment]
Your version of Excel allows you to read this threaded comment; however, any edits to it will get removed if the file is opened in a newer version of Excel. Learn more: https://go.microsoft.com/fwlink/?linkid=870924
Comment:
    6-11-2025 Conduit Placement Confirmed Completed.</t>
      </text>
    </comment>
    <comment ref="U261" authorId="562" shapeId="0" xr:uid="{2237F15A-2877-4628-8961-F6D9EF4CACB2}">
      <text>
        <t>[Threaded comment]
Your version of Excel allows you to read this threaded comment; however, any edits to it will get removed if the file is opened in a newer version of Excel. Learn more: https://go.microsoft.com/fwlink/?linkid=870924
Comment:
    6-3-2025 Confirmed Actual Completed Footage.</t>
      </text>
    </comment>
    <comment ref="V261" authorId="563" shapeId="0" xr:uid="{E57DCA75-71D8-48DE-8A6B-E3D1EB00B56B}">
      <text>
        <t>[Threaded comment]
Your version of Excel allows you to read this threaded comment; however, any edits to it will get removed if the file is opened in a newer version of Excel. Learn more: https://go.microsoft.com/fwlink/?linkid=870924
Comment:
    6-3-2025 Conduit Placement Confirmed Completed.</t>
      </text>
    </comment>
    <comment ref="U262" authorId="564" shapeId="0" xr:uid="{766A804C-6236-4D25-BE31-76A2D1167C61}">
      <text>
        <t>[Threaded comment]
Your version of Excel allows you to read this threaded comment; however, any edits to it will get removed if the file is opened in a newer version of Excel. Learn more: https://go.microsoft.com/fwlink/?linkid=870924
Comment:
    10-17-2025 Confirmed Actual Completed Footage.</t>
      </text>
    </comment>
    <comment ref="V262" authorId="565" shapeId="0" xr:uid="{DFC3C9AD-ACD9-44C3-8DA5-F26FD76793BA}">
      <text>
        <t>[Threaded comment]
Your version of Excel allows you to read this threaded comment; however, any edits to it will get removed if the file is opened in a newer version of Excel. Learn more: https://go.microsoft.com/fwlink/?linkid=870924
Comment:
    10-17-2025 Conduit Placement Confirmed Completed.</t>
      </text>
    </comment>
    <comment ref="U263" authorId="566" shapeId="0" xr:uid="{C62297E7-679C-42A9-989B-1041393525B1}">
      <text>
        <t>[Threaded comment]
Your version of Excel allows you to read this threaded comment; however, any edits to it will get removed if the file is opened in a newer version of Excel. Learn more: https://go.microsoft.com/fwlink/?linkid=870924
Comment:
    8-19-2025 Confirmed Actual Completed Footage.</t>
      </text>
    </comment>
    <comment ref="V263" authorId="567" shapeId="0" xr:uid="{3FDCAE1E-4CD3-49C9-A42A-8877C75AE0D5}">
      <text>
        <t>[Threaded comment]
Your version of Excel allows you to read this threaded comment; however, any edits to it will get removed if the file is opened in a newer version of Excel. Learn more: https://go.microsoft.com/fwlink/?linkid=870924
Comment:
    8-19-2025 Conduit Placement Confirmed Completed.</t>
      </text>
    </comment>
    <comment ref="U264" authorId="568" shapeId="0" xr:uid="{B07D8600-A27B-44B7-9CC8-34F3569B5525}">
      <text>
        <t>[Threaded comment]
Your version of Excel allows you to read this threaded comment; however, any edits to it will get removed if the file is opened in a newer version of Excel. Learn more: https://go.microsoft.com/fwlink/?linkid=870924
Comment:
    5-14-2025 Confirmed Actual Completed Footage.</t>
      </text>
    </comment>
    <comment ref="V264" authorId="569" shapeId="0" xr:uid="{71D03D98-6DBE-438C-A67E-0B65DAAF341F}">
      <text>
        <t>[Threaded comment]
Your version of Excel allows you to read this threaded comment; however, any edits to it will get removed if the file is opened in a newer version of Excel. Learn more: https://go.microsoft.com/fwlink/?linkid=870924
Comment:
    5-14-2025 Conduit Placement Confirmed Completed.</t>
      </text>
    </comment>
    <comment ref="T265" authorId="570" shapeId="0" xr:uid="{E332339B-7F40-4E57-A76A-93AD263997E9}">
      <text>
        <t>[Threaded comment]
Your version of Excel allows you to read this threaded comment; however, any edits to it will get removed if the file is opened in a newer version of Excel. Learn more: https://go.microsoft.com/fwlink/?linkid=870924
Comment:
    3-19-2025 Project Completed-Re-Design on Project Changed the Footage.</t>
      </text>
    </comment>
    <comment ref="U265" authorId="571" shapeId="0" xr:uid="{AB876E59-95BA-4DFD-BFF5-D47013424731}">
      <text>
        <t>[Threaded comment]
Your version of Excel allows you to read this threaded comment; however, any edits to it will get removed if the file is opened in a newer version of Excel. Learn more: https://go.microsoft.com/fwlink/?linkid=870924
Comment:
    5-29-2025 Confirmed Actual Completed Footage.</t>
      </text>
    </comment>
    <comment ref="V265" authorId="572" shapeId="0" xr:uid="{A7DE4E9F-CA1B-40C7-A32F-C29BF335970F}">
      <text>
        <t>[Threaded comment]
Your version of Excel allows you to read this threaded comment; however, any edits to it will get removed if the file is opened in a newer version of Excel. Learn more: https://go.microsoft.com/fwlink/?linkid=870924
Comment:
    5-29-2025 Conduit Placement Confirmed Completed.</t>
      </text>
    </comment>
    <comment ref="A266" authorId="573" shapeId="0" xr:uid="{7FBEAE6E-BCF4-4190-A1E3-C1AE50A12C54}">
      <text>
        <t>[Threaded comment]
Your version of Excel allows you to read this threaded comment; however, any edits to it will get removed if the file is opened in a newer version of Excel. Learn more: https://go.microsoft.com/fwlink/?linkid=870924
Comment:
    6-3-2025 As Per Theresa Only Construction Has Been Invoiced--Fiber To Follow.</t>
      </text>
    </comment>
    <comment ref="R266" authorId="574" shapeId="0" xr:uid="{A31C4915-9B2A-4466-81D2-F061A1AD2B0B}">
      <text>
        <t>[Threaded comment]
Your version of Excel allows you to read this threaded comment; however, any edits to it will get removed if the file is opened in a newer version of Excel. Learn more: https://go.microsoft.com/fwlink/?linkid=870924
Comment:
    FCA</t>
      </text>
    </comment>
    <comment ref="U266" authorId="575" shapeId="0" xr:uid="{5886D154-48F9-4169-8D32-FF04E42A465C}">
      <text>
        <t>[Threaded comment]
Your version of Excel allows you to read this threaded comment; however, any edits to it will get removed if the file is opened in a newer version of Excel. Learn more: https://go.microsoft.com/fwlink/?linkid=870924
Comment:
    5-13-2025 Confirmed Actual Completed Footage.</t>
      </text>
    </comment>
    <comment ref="V266" authorId="576" shapeId="0" xr:uid="{C803588A-D90C-4ABA-9B47-F05273A01B4A}">
      <text>
        <t>[Threaded comment]
Your version of Excel allows you to read this threaded comment; however, any edits to it will get removed if the file is opened in a newer version of Excel. Learn more: https://go.microsoft.com/fwlink/?linkid=870924
Comment:
    5-13-2025 Conduit Placement Confirmed Completed.</t>
      </text>
    </comment>
    <comment ref="U267" authorId="577" shapeId="0" xr:uid="{6D3F2EB1-3368-4ADC-B57B-1874656DB15B}">
      <text>
        <t>[Threaded comment]
Your version of Excel allows you to read this threaded comment; however, any edits to it will get removed if the file is opened in a newer version of Excel. Learn more: https://go.microsoft.com/fwlink/?linkid=870924
Comment:
    6-11-2025 Confirmed Actual Completed Footage.</t>
      </text>
    </comment>
    <comment ref="V267" authorId="578" shapeId="0" xr:uid="{D1BE0F44-91D7-423E-8F0B-F2E99C75D1A3}">
      <text>
        <t>[Threaded comment]
Your version of Excel allows you to read this threaded comment; however, any edits to it will get removed if the file is opened in a newer version of Excel. Learn more: https://go.microsoft.com/fwlink/?linkid=870924
Comment:
    6-11-2025 Conduit Placement Confirmed Completed.</t>
      </text>
    </comment>
    <comment ref="AA267" authorId="579" shapeId="0" xr:uid="{411EC723-7CA5-476A-9717-06FEDBBC6B2A}">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268" authorId="580" shapeId="0" xr:uid="{0EB6D28B-0662-4CD7-A7AD-967785D5254E}">
      <text>
        <t>[Threaded comment]
Your version of Excel allows you to read this threaded comment; however, any edits to it will get removed if the file is opened in a newer version of Excel. Learn more: https://go.microsoft.com/fwlink/?linkid=870924
Comment:
    7-21-2025 Confirmed Actual Completed Footage.</t>
      </text>
    </comment>
    <comment ref="V268" authorId="581" shapeId="0" xr:uid="{0DC8A58F-2885-42D4-AC3A-120541BA92EC}">
      <text>
        <t>[Threaded comment]
Your version of Excel allows you to read this threaded comment; however, any edits to it will get removed if the file is opened in a newer version of Excel. Learn more: https://go.microsoft.com/fwlink/?linkid=870924
Comment:
    7-21-2025 Conduit Placement Confirmed Completed.</t>
      </text>
    </comment>
    <comment ref="U269" authorId="582" shapeId="0" xr:uid="{3398BD66-3977-4B75-A489-2B4B31F8F2D0}">
      <text>
        <t>[Threaded comment]
Your version of Excel allows you to read this threaded comment; however, any edits to it will get removed if the file is opened in a newer version of Excel. Learn more: https://go.microsoft.com/fwlink/?linkid=870924
Comment:
    6-9-2025 Confirmed Actual Completed Footage.</t>
      </text>
    </comment>
    <comment ref="V269" authorId="583" shapeId="0" xr:uid="{DA9F3A93-94DB-4551-AD1B-11F638EB4495}">
      <text>
        <t>[Threaded comment]
Your version of Excel allows you to read this threaded comment; however, any edits to it will get removed if the file is opened in a newer version of Excel. Learn more: https://go.microsoft.com/fwlink/?linkid=870924
Comment:
    6-9-2025 Conduit Placement Confirmed Completed.</t>
      </text>
    </comment>
    <comment ref="T270" authorId="584" shapeId="0" xr:uid="{A118B744-27E3-45CC-AC17-66DEEA69D42C}">
      <text>
        <t>[Threaded comment]
Your version of Excel allows you to read this threaded comment; however, any edits to it will get removed if the file is opened in a newer version of Excel. Learn more: https://go.microsoft.com/fwlink/?linkid=870924
Comment:
    6-6-2025 222' Of Additional 1 1/2 Conduit Was Placed On This Project.</t>
      </text>
    </comment>
    <comment ref="U270" authorId="585" shapeId="0" xr:uid="{93F11D5C-C5E3-4DD0-821B-B71EF5D628E4}">
      <text>
        <t>[Threaded comment]
Your version of Excel allows you to read this threaded comment; however, any edits to it will get removed if the file is opened in a newer version of Excel. Learn more: https://go.microsoft.com/fwlink/?linkid=870924
Comment:
    6-6-2025 Confirmed Actual Completed Footage.</t>
      </text>
    </comment>
    <comment ref="V270" authorId="586" shapeId="0" xr:uid="{D80F00F6-71DC-4D2F-89EA-3A38FE98394B}">
      <text>
        <t>[Threaded comment]
Your version of Excel allows you to read this threaded comment; however, any edits to it will get removed if the file is opened in a newer version of Excel. Learn more: https://go.microsoft.com/fwlink/?linkid=870924
Comment:
    6-6-2025 Conduit Placement Confirmed Completed.</t>
      </text>
    </comment>
    <comment ref="U271" authorId="587" shapeId="0" xr:uid="{13405531-94C7-4C8A-B853-7FB996BDC89E}">
      <text>
        <t>[Threaded comment]
Your version of Excel allows you to read this threaded comment; however, any edits to it will get removed if the file is opened in a newer version of Excel. Learn more: https://go.microsoft.com/fwlink/?linkid=870924
Comment:
    6-30-2025 Confirmed Actual Completed Footage.</t>
      </text>
    </comment>
    <comment ref="V271" authorId="588" shapeId="0" xr:uid="{26F0574F-6AAE-4BE8-AB2A-31353AF91E1A}">
      <text>
        <t>[Threaded comment]
Your version of Excel allows you to read this threaded comment; however, any edits to it will get removed if the file is opened in a newer version of Excel. Learn more: https://go.microsoft.com/fwlink/?linkid=870924
Comment:
    6-30-2025 Conduit Placement Confirmed Completed.</t>
      </text>
    </comment>
    <comment ref="U272" authorId="589" shapeId="0" xr:uid="{8023C05D-A327-4985-A4A4-7742922CE22A}">
      <text>
        <t>[Threaded comment]
Your version of Excel allows you to read this threaded comment; however, any edits to it will get removed if the file is opened in a newer version of Excel. Learn more: https://go.microsoft.com/fwlink/?linkid=870924
Comment:
    10-10-2025 Confirmed Actual Completed Footage.</t>
      </text>
    </comment>
    <comment ref="V272" authorId="590" shapeId="0" xr:uid="{A039D815-78E0-4CBE-8D3D-B1622C6F0AD5}">
      <text>
        <t>[Threaded comment]
Your version of Excel allows you to read this threaded comment; however, any edits to it will get removed if the file is opened in a newer version of Excel. Learn more: https://go.microsoft.com/fwlink/?linkid=870924
Comment:
    10-10-2025 Conduit Placement Confirmed Completed.</t>
      </text>
    </comment>
    <comment ref="U273" authorId="591" shapeId="0" xr:uid="{7F147FDC-8639-485A-812D-7381CDBA6AF5}">
      <text>
        <t>[Threaded comment]
Your version of Excel allows you to read this threaded comment; however, any edits to it will get removed if the file is opened in a newer version of Excel. Learn more: https://go.microsoft.com/fwlink/?linkid=870924
Comment:
    10-3-2025 Confirmed Actual Completed Footage.</t>
      </text>
    </comment>
    <comment ref="V273" authorId="592" shapeId="0" xr:uid="{59045F98-7723-4A00-BC86-CE528FCF7A9E}">
      <text>
        <t>[Threaded comment]
Your version of Excel allows you to read this threaded comment; however, any edits to it will get removed if the file is opened in a newer version of Excel. Learn more: https://go.microsoft.com/fwlink/?linkid=870924
Comment:
    10-3-2025 Conduit Placement Confirmed Completed.</t>
      </text>
    </comment>
    <comment ref="U274" authorId="593" shapeId="0" xr:uid="{DD53000F-7A13-4486-BBB1-7F709BB47B9B}">
      <text>
        <t>[Threaded comment]
Your version of Excel allows you to read this threaded comment; however, any edits to it will get removed if the file is opened in a newer version of Excel. Learn more: https://go.microsoft.com/fwlink/?linkid=870924
Comment:
    9-19-2025 Confirmed Actual Completed Footage.</t>
      </text>
    </comment>
    <comment ref="V274" authorId="594" shapeId="0" xr:uid="{B3167108-F324-4E81-A670-DE57E84D9750}">
      <text>
        <t>[Threaded comment]
Your version of Excel allows you to read this threaded comment; however, any edits to it will get removed if the file is opened in a newer version of Excel. Learn more: https://go.microsoft.com/fwlink/?linkid=870924
Comment:
    9-19-2025 Conduit Placement Confirmed Completed.</t>
      </text>
    </comment>
    <comment ref="R275" authorId="595" shapeId="0" xr:uid="{F5AD6C5D-7708-44FF-852F-ACEC90A9779D}">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275" authorId="596" shapeId="0" xr:uid="{BF995F9F-64DF-47E1-9DD1-6A050C01830A}">
      <text>
        <t>[Threaded comment]
Your version of Excel allows you to read this threaded comment; however, any edits to it will get removed if the file is opened in a newer version of Excel. Learn more: https://go.microsoft.com/fwlink/?linkid=870924
Comment:
    7-16-2025 Confirmed Actual Completed Footage.</t>
      </text>
    </comment>
    <comment ref="V275" authorId="597" shapeId="0" xr:uid="{508EEC17-8DA1-44C8-A3B8-56554B677021}">
      <text>
        <t>[Threaded comment]
Your version of Excel allows you to read this threaded comment; however, any edits to it will get removed if the file is opened in a newer version of Excel. Learn more: https://go.microsoft.com/fwlink/?linkid=870924
Comment:
    7-16-2025 Conduit Placement Confirmed Completed.</t>
      </text>
    </comment>
    <comment ref="U276" authorId="598" shapeId="0" xr:uid="{AD469BF0-29C2-42B3-8E1C-600D1989881C}">
      <text>
        <t>[Threaded comment]
Your version of Excel allows you to read this threaded comment; however, any edits to it will get removed if the file is opened in a newer version of Excel. Learn more: https://go.microsoft.com/fwlink/?linkid=870924
Comment:
    1-13-2025 Confirmed Actual Completed Footage.  Change Order Request Sent to Tillman.</t>
      </text>
    </comment>
    <comment ref="V276" authorId="599" shapeId="0" xr:uid="{068C5219-F573-46AA-9AAD-8585957A2E6F}">
      <text>
        <t>[Threaded comment]
Your version of Excel allows you to read this threaded comment; however, any edits to it will get removed if the file is opened in a newer version of Excel. Learn more: https://go.microsoft.com/fwlink/?linkid=870924
Comment:
    1-7-2026 Conduit Placement Confirmed Completed.</t>
      </text>
    </comment>
    <comment ref="U277" authorId="600" shapeId="0" xr:uid="{AB2D6A59-1D07-45B4-AC66-FAF12613B127}">
      <text>
        <t>[Threaded comment]
Your version of Excel allows you to read this threaded comment; however, any edits to it will get removed if the file is opened in a newer version of Excel. Learn more: https://go.microsoft.com/fwlink/?linkid=870924
Comment:
    2-5-2026 Confirmed Actual Completed Footage.</t>
      </text>
    </comment>
    <comment ref="V277" authorId="601" shapeId="0" xr:uid="{63A81181-88E8-4AC4-8D05-AA36D61F2366}">
      <text>
        <t>[Threaded comment]
Your version of Excel allows you to read this threaded comment; however, any edits to it will get removed if the file is opened in a newer version of Excel. Learn more: https://go.microsoft.com/fwlink/?linkid=870924
Comment:
    2-5-2026 Conduit Placement Confirmed Completed.</t>
      </text>
    </comment>
    <comment ref="U278" authorId="602" shapeId="0" xr:uid="{BF81D8B1-FBE6-4DAF-8A74-84EB99904059}">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278" authorId="603" shapeId="0" xr:uid="{9327A95B-2336-460A-996E-DC255068E0CF}">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U279" authorId="604" shapeId="0" xr:uid="{B03C8C4E-F899-4B35-A7CF-D92466ED010E}">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279" authorId="605" shapeId="0" xr:uid="{9902B4E1-7E2C-416E-862E-261E1C36158E}">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U280" authorId="606" shapeId="0" xr:uid="{995A78C5-5128-478A-8AEB-95B101A9712D}">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280" authorId="607" shapeId="0" xr:uid="{EC9DD3DD-E621-42AE-B003-6F26B6C3485A}">
      <text>
        <t>[Threaded comment]
Your version of Excel allows you to read this threaded comment; however, any edits to it will get removed if the file is opened in a newer version of Excel. Learn more: https://go.microsoft.com/fwlink/?linkid=870924
Comment:
    2-12-2026 Conduit Placement Confirmed Completed.</t>
      </text>
    </comment>
    <comment ref="U281" authorId="608" shapeId="0" xr:uid="{C5D369C1-3D01-43C8-A015-DC7CCB95F9BF}">
      <text>
        <t>[Threaded comment]
Your version of Excel allows you to read this threaded comment; however, any edits to it will get removed if the file is opened in a newer version of Excel. Learn more: https://go.microsoft.com/fwlink/?linkid=870924
Comment:
    2-20-2026 Confirmed Actual Completed Footage.</t>
      </text>
    </comment>
    <comment ref="V281" authorId="609" shapeId="0" xr:uid="{6DDF1A92-C809-4A5D-804F-7451170C07A9}">
      <text>
        <t>[Threaded comment]
Your version of Excel allows you to read this threaded comment; however, any edits to it will get removed if the file is opened in a newer version of Excel. Learn more: https://go.microsoft.com/fwlink/?linkid=870924
Comment:
    2-20-2026 Conduit Placement Confirmed Completed.</t>
      </text>
    </comment>
    <comment ref="U282" authorId="610" shapeId="0" xr:uid="{5ABE0222-4493-43DE-A35C-1F34FEC91802}">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282" authorId="611" shapeId="0" xr:uid="{488AA432-5D55-430D-9C2C-E714C92CB693}">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283" authorId="612" shapeId="0" xr:uid="{AB97C33D-7803-4514-9888-7A58A09B591A}">
      <text>
        <t>[Threaded comment]
Your version of Excel allows you to read this threaded comment; however, any edits to it will get removed if the file is opened in a newer version of Excel. Learn more: https://go.microsoft.com/fwlink/?linkid=870924
Comment:
    2-20-2026 Confirmed Actual Completed Footage.</t>
      </text>
    </comment>
    <comment ref="V283" authorId="613" shapeId="0" xr:uid="{8F1086CB-5167-448F-9ADC-C825670B3D6E}">
      <text>
        <t>[Threaded comment]
Your version of Excel allows you to read this threaded comment; however, any edits to it will get removed if the file is opened in a newer version of Excel. Learn more: https://go.microsoft.com/fwlink/?linkid=870924
Comment:
    2-20-2026 Conduit Placement Confirmed Completed.</t>
      </text>
    </comment>
    <comment ref="U284" authorId="614" shapeId="0" xr:uid="{8C7147F7-185A-4082-B1AF-A8CC3D2D3E4C}">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284" authorId="615" shapeId="0" xr:uid="{895AEC29-CA16-4E37-B64D-6508E649DC6E}">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285" authorId="616" shapeId="0" xr:uid="{3F3769EB-D680-434C-9F76-DFEAD87DB39E}">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285" authorId="617" shapeId="0" xr:uid="{8B13D483-B2B5-4FEC-885A-F844E3C10A66}">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286" authorId="618" shapeId="0" xr:uid="{BDB1FCA7-359C-4DBC-947B-DC929D7976B9}">
      <text>
        <t>[Threaded comment]
Your version of Excel allows you to read this threaded comment; however, any edits to it will get removed if the file is opened in a newer version of Excel. Learn more: https://go.microsoft.com/fwlink/?linkid=870924
Comment:
    12-15-2025 Fiber Placement and Splicing.</t>
      </text>
    </comment>
    <comment ref="V286" authorId="619" shapeId="0" xr:uid="{685EACCF-3EB9-4167-BF52-123D04D7903B}">
      <text>
        <t>[Threaded comment]
Your version of Excel allows you to read this threaded comment; however, any edits to it will get removed if the file is opened in a newer version of Excel. Learn more: https://go.microsoft.com/fwlink/?linkid=870924
Comment:
    12-15-2025 Fiber Placement and Splicing.</t>
      </text>
    </comment>
    <comment ref="U287" authorId="620" shapeId="0" xr:uid="{F64B272E-7B13-4FD6-BCE9-FD820524D28E}">
      <text>
        <t>[Threaded comment]
Your version of Excel allows you to read this threaded comment; however, any edits to it will get removed if the file is opened in a newer version of Excel. Learn more: https://go.microsoft.com/fwlink/?linkid=870924
Comment:
    12-15-2025 Fiber Placement and Splicing.</t>
      </text>
    </comment>
    <comment ref="V287" authorId="621" shapeId="0" xr:uid="{4076130C-6EDC-4F8F-A624-74CA3E0B597D}">
      <text>
        <t>[Threaded comment]
Your version of Excel allows you to read this threaded comment; however, any edits to it will get removed if the file is opened in a newer version of Excel. Learn more: https://go.microsoft.com/fwlink/?linkid=870924
Comment:
    12-15-2025 Fiber Placement and Splicing.</t>
      </text>
    </comment>
    <comment ref="U288" authorId="622" shapeId="0" xr:uid="{5E774A31-51C2-4247-8DEA-B9B88DC03389}">
      <text>
        <t>[Threaded comment]
Your version of Excel allows you to read this threaded comment; however, any edits to it will get removed if the file is opened in a newer version of Excel. Learn more: https://go.microsoft.com/fwlink/?linkid=870924
Comment:
    2-18-2026 Confirmed Actual Completed Footage.</t>
      </text>
    </comment>
    <comment ref="V288" authorId="623" shapeId="0" xr:uid="{0F3EBEDC-08C2-4221-83DB-B7383E8CE360}">
      <text>
        <t>[Threaded comment]
Your version of Excel allows you to read this threaded comment; however, any edits to it will get removed if the file is opened in a newer version of Excel. Learn more: https://go.microsoft.com/fwlink/?linkid=870924
Comment:
    2-18-2026 Conduit Placement Confirmed Completed.</t>
      </text>
    </comment>
    <comment ref="U289" authorId="624" shapeId="0" xr:uid="{B8ECA606-D604-4304-BAC1-E394E918804E}">
      <text>
        <t>[Threaded comment]
Your version of Excel allows you to read this threaded comment; however, any edits to it will get removed if the file is opened in a newer version of Excel. Learn more: https://go.microsoft.com/fwlink/?linkid=870924
Comment:
    2-13-2026 Confirmed Actual Completed Footage.</t>
      </text>
    </comment>
    <comment ref="V289" authorId="625" shapeId="0" xr:uid="{24B30C5C-76C5-4A52-ADE5-E2913B8737FD}">
      <text>
        <t>[Threaded comment]
Your version of Excel allows you to read this threaded comment; however, any edits to it will get removed if the file is opened in a newer version of Excel. Learn more: https://go.microsoft.com/fwlink/?linkid=870924
Comment:
    2-13-2025 Conduit Placement Confirmed Completed.</t>
      </text>
    </comment>
    <comment ref="U290" authorId="626" shapeId="0" xr:uid="{E3366DC4-1C8C-4013-9E62-D239A447097B}">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290" authorId="627" shapeId="0" xr:uid="{A6FDFD07-2C32-40A2-A715-8E9D8A447DC0}">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291" authorId="628" shapeId="0" xr:uid="{4E2F4959-4849-4ED7-A622-C519C44B24AD}">
      <text>
        <t>[Threaded comment]
Your version of Excel allows you to read this threaded comment; however, any edits to it will get removed if the file is opened in a newer version of Excel. Learn more: https://go.microsoft.com/fwlink/?linkid=870924
Comment:
    2-13-2025 Fiber Placement and Splicing.</t>
      </text>
    </comment>
    <comment ref="V291" authorId="629" shapeId="0" xr:uid="{CE459243-AED2-4D65-85E4-BF3FC1ADC2BC}">
      <text>
        <t>[Threaded comment]
Your version of Excel allows you to read this threaded comment; however, any edits to it will get removed if the file is opened in a newer version of Excel. Learn more: https://go.microsoft.com/fwlink/?linkid=870924
Comment:
    2-13-2025 Fiber Placement and Splicing.</t>
      </text>
    </comment>
    <comment ref="U292" authorId="630" shapeId="0" xr:uid="{BC37ACF6-A409-4D62-BA9A-14A252835418}">
      <text>
        <t>[Threaded comment]
Your version of Excel allows you to read this threaded comment; however, any edits to it will get removed if the file is opened in a newer version of Excel. Learn more: https://go.microsoft.com/fwlink/?linkid=870924
Comment:
    1-9-2026 Conduit Placement Confirmed Completed.</t>
      </text>
    </comment>
    <comment ref="V292" authorId="631" shapeId="0" xr:uid="{9FE77486-AAAC-4B1D-88F1-213E5801AB1C}">
      <text>
        <t>[Threaded comment]
Your version of Excel allows you to read this threaded comment; however, any edits to it will get removed if the file is opened in a newer version of Excel. Learn more: https://go.microsoft.com/fwlink/?linkid=870924
Comment:
    1-9-2026 Fiber Placement and Splicing.</t>
      </text>
    </comment>
    <comment ref="U293" authorId="632" shapeId="0" xr:uid="{A832F4AC-18E4-48D6-9C2A-272575B9487E}">
      <text>
        <t>[Threaded comment]
Your version of Excel allows you to read this threaded comment; however, any edits to it will get removed if the file is opened in a newer version of Excel. Learn more: https://go.microsoft.com/fwlink/?linkid=870924
Comment:
    1-13-2026 Confirmed Actual Completed Footage.</t>
      </text>
    </comment>
    <comment ref="V293" authorId="633" shapeId="0" xr:uid="{72453326-C165-43E4-8D3B-90371BBC5422}">
      <text>
        <t>[Threaded comment]
Your version of Excel allows you to read this threaded comment; however, any edits to it will get removed if the file is opened in a newer version of Excel. Learn more: https://go.microsoft.com/fwlink/?linkid=870924
Comment:
    1-13-2026 Fiber Placement and Splicing.</t>
      </text>
    </comment>
    <comment ref="U294" authorId="634" shapeId="0" xr:uid="{399ECB90-B545-451A-B214-8FE6E5D3986E}">
      <text>
        <t>[Threaded comment]
Your version of Excel allows you to read this threaded comment; however, any edits to it will get removed if the file is opened in a newer version of Excel. Learn more: https://go.microsoft.com/fwlink/?linkid=870924
Comment:
    1-6-2026 Confirmed Actual Completed Footage.</t>
      </text>
    </comment>
    <comment ref="V294" authorId="635" shapeId="0" xr:uid="{BF79736E-6CE2-4CB3-9043-6085ACD10427}">
      <text>
        <t xml:space="preserve">[Threaded comment]
Your version of Excel allows you to read this threaded comment; however, any edits to it will get removed if the file is opened in a newer version of Excel. Learn more: https://go.microsoft.com/fwlink/?linkid=870924
Comment:
    1-6-2026 Fiber Placement and Splicing.
</t>
      </text>
    </comment>
    <comment ref="U295" authorId="636" shapeId="0" xr:uid="{93847D7D-307F-44A1-A69F-78C4B601EF78}">
      <text>
        <t>[Threaded comment]
Your version of Excel allows you to read this threaded comment; however, any edits to it will get removed if the file is opened in a newer version of Excel. Learn more: https://go.microsoft.com/fwlink/?linkid=870924
Comment:
    1-6-2026 Confirmed Actual Completed Footage.</t>
      </text>
    </comment>
    <comment ref="V295" authorId="637" shapeId="0" xr:uid="{21A255CD-2C8D-41C7-8828-715D6A59A7BC}">
      <text>
        <t>[Threaded comment]
Your version of Excel allows you to read this threaded comment; however, any edits to it will get removed if the file is opened in a newer version of Excel. Learn more: https://go.microsoft.com/fwlink/?linkid=870924
Comment:
    1-6-2026 Fiber Placement and Splicing.</t>
      </text>
    </comment>
    <comment ref="U296" authorId="638" shapeId="0" xr:uid="{8C8C9FBB-A0DE-4FD7-B538-6458C49A6B7D}">
      <text>
        <t>[Threaded comment]
Your version of Excel allows you to read this threaded comment; however, any edits to it will get removed if the file is opened in a newer version of Excel. Learn more: https://go.microsoft.com/fwlink/?linkid=870924
Comment:
    2-12-2026 Confirmed Actual Completed Footage.</t>
      </text>
    </comment>
    <comment ref="V296" authorId="639" shapeId="0" xr:uid="{F4AB421A-15CD-41E4-B37C-C096E8ABBBB5}">
      <text>
        <t>[Threaded comment]
Your version of Excel allows you to read this threaded comment; however, any edits to it will get removed if the file is opened in a newer version of Excel. Learn more: https://go.microsoft.com/fwlink/?linkid=870924
Comment:
    2-12-2026 Fiber Placement and Splicing.</t>
      </text>
    </comment>
    <comment ref="U297" authorId="640" shapeId="0" xr:uid="{E0BA9A4E-F173-4643-9678-CA32C85E127C}">
      <text>
        <t>[Threaded comment]
Your version of Excel allows you to read this threaded comment; however, any edits to it will get removed if the file is opened in a newer version of Excel. Learn more: https://go.microsoft.com/fwlink/?linkid=870924
Comment:
    2-13-2026 Confirmed Actual Completed Footage.</t>
      </text>
    </comment>
    <comment ref="V297" authorId="641" shapeId="0" xr:uid="{13D4CD30-B6FF-4EA4-A913-8FE935D8B674}">
      <text>
        <t>[Threaded comment]
Your version of Excel allows you to read this threaded comment; however, any edits to it will get removed if the file is opened in a newer version of Excel. Learn more: https://go.microsoft.com/fwlink/?linkid=870924
Comment:
    2-13-2026 Fiber Placement and Splicing.</t>
      </text>
    </comment>
    <comment ref="U298" authorId="642" shapeId="0" xr:uid="{2A9F0601-9629-4300-9593-24680139ABF3}">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298" authorId="643" shapeId="0" xr:uid="{26B8D23F-3F20-4E6C-88BA-6B288C0D3F41}">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299" authorId="644" shapeId="0" xr:uid="{DF0A1CA1-227D-439C-A391-D23E2692670F}">
      <text>
        <t>[Threaded comment]
Your version of Excel allows you to read this threaded comment; however, any edits to it will get removed if the file is opened in a newer version of Excel. Learn more: https://go.microsoft.com/fwlink/?linkid=870924
Comment:
    2-18-2026 Confirmed Actual Completed Footage.</t>
      </text>
    </comment>
    <comment ref="V299" authorId="645" shapeId="0" xr:uid="{E43C6088-5651-4666-AC87-193280EFAE04}">
      <text>
        <t>[Threaded comment]
Your version of Excel allows you to read this threaded comment; however, any edits to it will get removed if the file is opened in a newer version of Excel. Learn more: https://go.microsoft.com/fwlink/?linkid=870924
Comment:
    2-18-2026 Conduit Placement Confirmed Completed.</t>
      </text>
    </comment>
    <comment ref="U300" authorId="646" shapeId="0" xr:uid="{C1314821-2C76-4D4C-A03F-A3FACE469D48}">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300" authorId="647" shapeId="0" xr:uid="{3CFE59E3-BB3B-49DB-A1FF-3C43837E781B}">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301" authorId="648" shapeId="0" xr:uid="{3D91EA4E-186F-4E36-8CFA-69053263E685}">
      <text>
        <t>[Threaded comment]
Your version of Excel allows you to read this threaded comment; however, any edits to it will get removed if the file is opened in a newer version of Excel. Learn more: https://go.microsoft.com/fwlink/?linkid=870924
Comment:
    2-23-2026 Confirmed Actual Completed Footage.</t>
      </text>
    </comment>
    <comment ref="V301" authorId="649" shapeId="0" xr:uid="{BF35D230-D9B8-4DB0-8E92-87A0B6DF2AA7}">
      <text>
        <t>[Threaded comment]
Your version of Excel allows you to read this threaded comment; however, any edits to it will get removed if the file is opened in a newer version of Excel. Learn more: https://go.microsoft.com/fwlink/?linkid=870924
Comment:
    2-23-2026 Conduit Placement Confirmed Completed.</t>
      </text>
    </comment>
    <comment ref="U302" authorId="650" shapeId="0" xr:uid="{0125CF2B-B2B4-4E65-8946-519B16195692}">
      <text>
        <t>[Threaded comment]
Your version of Excel allows you to read this threaded comment; however, any edits to it will get removed if the file is opened in a newer version of Excel. Learn more: https://go.microsoft.com/fwlink/?linkid=870924
Comment:
    2-24-2026 Confirmed Actual Completed Footage.</t>
      </text>
    </comment>
    <comment ref="V302" authorId="651" shapeId="0" xr:uid="{08A31716-8C5A-4F22-90D3-029A0C14C409}">
      <text>
        <t>[Threaded comment]
Your version of Excel allows you to read this threaded comment; however, any edits to it will get removed if the file is opened in a newer version of Excel. Learn more: https://go.microsoft.com/fwlink/?linkid=870924
Comment:
    2-24-2026 Conduit Placement Confirmed Completed.</t>
      </text>
    </comment>
    <comment ref="U303" authorId="652" shapeId="0" xr:uid="{70E68C1B-A4CB-4CBC-B8C9-9C0DDC513F1A}">
      <text>
        <t>[Threaded comment]
Your version of Excel allows you to read this threaded comment; however, any edits to it will get removed if the file is opened in a newer version of Excel. Learn more: https://go.microsoft.com/fwlink/?linkid=870924
Comment:
    2-20-2026 Confirmed Actual Completed Footage.</t>
      </text>
    </comment>
    <comment ref="V303" authorId="653" shapeId="0" xr:uid="{087CB118-66A8-475F-868B-A1CA4DC2E46C}">
      <text>
        <t>[Threaded comment]
Your version of Excel allows you to read this threaded comment; however, any edits to it will get removed if the file is opened in a newer version of Excel. Learn more: https://go.microsoft.com/fwlink/?linkid=870924
Comment:
    2-20-2026 Conduit Placement Confirmed Completed.</t>
      </text>
    </comment>
    <comment ref="U304" authorId="654" shapeId="0" xr:uid="{A2961FF9-5C1B-4DD2-9995-BD51DBC70CD6}">
      <text>
        <t>[Threaded comment]
Your version of Excel allows you to read this threaded comment; however, any edits to it will get removed if the file is opened in a newer version of Excel. Learn more: https://go.microsoft.com/fwlink/?linkid=870924
Comment:
    2-24-2026 Confirmed Actual Completed Footage.</t>
      </text>
    </comment>
    <comment ref="V304" authorId="655" shapeId="0" xr:uid="{EAE06A27-31BF-4908-848C-3D8E4487488C}">
      <text>
        <t>[Threaded comment]
Your version of Excel allows you to read this threaded comment; however, any edits to it will get removed if the file is opened in a newer version of Excel. Learn more: https://go.microsoft.com/fwlink/?linkid=870924
Comment:
    2-24-2026 Conduit Placement Confirmed Completed.</t>
      </text>
    </comment>
    <comment ref="U305" authorId="656" shapeId="0" xr:uid="{43A8750D-E90B-4F62-9B67-D9BE28769BDD}">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305" authorId="657" shapeId="0" xr:uid="{2BEF1713-155A-417B-9F38-8862870A07B3}">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306" authorId="658" shapeId="0" xr:uid="{104686BF-5E73-470D-844A-3F1034264383}">
      <text>
        <t>[Threaded comment]
Your version of Excel allows you to read this threaded comment; however, any edits to it will get removed if the file is opened in a newer version of Excel. Learn more: https://go.microsoft.com/fwlink/?linkid=870924
Comment:
    2-25-2026 Confirmed Actual Completed Footage.</t>
      </text>
    </comment>
    <comment ref="V306" authorId="659" shapeId="0" xr:uid="{02C747E3-09A2-4112-A51F-16A617EF011E}">
      <text>
        <t>[Threaded comment]
Your version of Excel allows you to read this threaded comment; however, any edits to it will get removed if the file is opened in a newer version of Excel. Learn more: https://go.microsoft.com/fwlink/?linkid=870924
Comment:
    2-25-2026 Conduit Placement Confirmed Completed.</t>
      </text>
    </comment>
    <comment ref="U307" authorId="660" shapeId="0" xr:uid="{AD8C9C58-721C-4DFF-9552-67E63A76BA8C}">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307" authorId="661" shapeId="0" xr:uid="{FCE65BAE-67CA-4C23-81E3-E642E3669E68}">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308" authorId="662" shapeId="0" xr:uid="{3D4B25F1-8E02-4E4A-BF58-B13A250595D4}">
      <text>
        <t>[Threaded comment]
Your version of Excel allows you to read this threaded comment; however, any edits to it will get removed if the file is opened in a newer version of Excel. Learn more: https://go.microsoft.com/fwlink/?linkid=870924
Comment:
    2-10-2026 Confirmed Actual Completed Footage.</t>
      </text>
    </comment>
    <comment ref="V308" authorId="663" shapeId="0" xr:uid="{9005155B-F1AB-4170-A183-EDC67E55DF87}">
      <text>
        <t>[Threaded comment]
Your version of Excel allows you to read this threaded comment; however, any edits to it will get removed if the file is opened in a newer version of Excel. Learn more: https://go.microsoft.com/fwlink/?linkid=870924
Comment:
    2-10-2026 Conduit Placement Confirmed Completed.</t>
      </text>
    </comment>
    <comment ref="U309" authorId="664" shapeId="0" xr:uid="{050A3D77-3E70-45B5-A9B1-3DCC6A6E6288}">
      <text>
        <t>[Threaded comment]
Your version of Excel allows you to read this threaded comment; however, any edits to it will get removed if the file is opened in a newer version of Excel. Learn more: https://go.microsoft.com/fwlink/?linkid=870924
Comment:
    2-25-2026 Confirmed Actual Completed Footage.</t>
      </text>
    </comment>
    <comment ref="V309" authorId="665" shapeId="0" xr:uid="{0D0F6F9A-87D3-4718-8F9A-EFB76F1A88DC}">
      <text>
        <t>[Threaded comment]
Your version of Excel allows you to read this threaded comment; however, any edits to it will get removed if the file is opened in a newer version of Excel. Learn more: https://go.microsoft.com/fwlink/?linkid=870924
Comment:
    2-25-2026 Conduit Placement Confirmed Completed.</t>
      </text>
    </comment>
    <comment ref="U310" authorId="666" shapeId="0" xr:uid="{9595D89B-9F7F-48B9-BC38-32596E949E14}">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310" authorId="667" shapeId="0" xr:uid="{394677B0-8948-45F7-B901-A9E37CFA698E}">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311" authorId="668" shapeId="0" xr:uid="{E6E0F54F-543A-4667-B59C-50F3376BCBA4}">
      <text>
        <t>[Threaded comment]
Your version of Excel allows you to read this threaded comment; however, any edits to it will get removed if the file is opened in a newer version of Excel. Learn more: https://go.microsoft.com/fwlink/?linkid=870924
Comment:
    2-23-2026 Confirmed Actual Completed Footage.</t>
      </text>
    </comment>
    <comment ref="V311" authorId="669" shapeId="0" xr:uid="{46EB8E0B-3324-46AB-8E64-AE8594F4795E}">
      <text>
        <t>[Threaded comment]
Your version of Excel allows you to read this threaded comment; however, any edits to it will get removed if the file is opened in a newer version of Excel. Learn more: https://go.microsoft.com/fwlink/?linkid=870924
Comment:
    2-23-2026 Conduit Placement Confirmed Completed.</t>
      </text>
    </comment>
    <comment ref="U312" authorId="670" shapeId="0" xr:uid="{D6A419D9-6734-42EF-B9FE-09ACB1CE7322}">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312" authorId="671" shapeId="0" xr:uid="{66C10375-EE76-4698-AF28-C2338193AD54}">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313" authorId="672" shapeId="0" xr:uid="{F8277E7D-9A3F-4A86-9410-24DB4A77F54B}">
      <text>
        <t>[Threaded comment]
Your version of Excel allows you to read this threaded comment; however, any edits to it will get removed if the file is opened in a newer version of Excel. Learn more: https://go.microsoft.com/fwlink/?linkid=870924
Comment:
    2-26-2026 Confirmed Actual Completed Footage.</t>
      </text>
    </comment>
    <comment ref="V313" authorId="673" shapeId="0" xr:uid="{65363188-7BF7-4F92-86E5-A086C1AEE6AA}">
      <text>
        <t>[Threaded comment]
Your version of Excel allows you to read this threaded comment; however, any edits to it will get removed if the file is opened in a newer version of Excel. Learn more: https://go.microsoft.com/fwlink/?linkid=870924
Comment:
    2-26-2026 Conduit Placement Confirmed Completed.</t>
      </text>
    </comment>
    <comment ref="U314" authorId="674" shapeId="0" xr:uid="{F5280DCC-13FF-41D1-8C4F-F49FFCFB2FFF}">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314" authorId="675" shapeId="0" xr:uid="{AECD308D-A0B0-4645-B0BB-31CD672821B2}">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315" authorId="676" shapeId="0" xr:uid="{34BBE8F0-7636-483F-B933-BBA26B36E8E4}">
      <text>
        <t>[Threaded comment]
Your version of Excel allows you to read this threaded comment; however, any edits to it will get removed if the file is opened in a newer version of Excel. Learn more: https://go.microsoft.com/fwlink/?linkid=870924
Comment:
    2-17-2026 Confirmed Actual Completed Footage.</t>
      </text>
    </comment>
    <comment ref="V315" authorId="677" shapeId="0" xr:uid="{4934F203-1249-4929-8381-13E11940B882}">
      <text>
        <t>[Threaded comment]
Your version of Excel allows you to read this threaded comment; however, any edits to it will get removed if the file is opened in a newer version of Excel. Learn more: https://go.microsoft.com/fwlink/?linkid=870924
Comment:
    2-17-2026 Conduit Placement Confirmed Completed.</t>
      </text>
    </comment>
    <comment ref="U316" authorId="678" shapeId="0" xr:uid="{5EE29985-A8BC-426C-BE94-09502F3DA50F}">
      <text>
        <t>[Threaded comment]
Your version of Excel allows you to read this threaded comment; however, any edits to it will get removed if the file is opened in a newer version of Excel. Learn more: https://go.microsoft.com/fwlink/?linkid=870924
Comment:
    2-17-2026 Confirmed Actual Completed Footage.</t>
      </text>
    </comment>
    <comment ref="V316" authorId="679" shapeId="0" xr:uid="{03BEF5AA-2733-4DEE-9E93-851E979D0651}">
      <text>
        <t>[Threaded comment]
Your version of Excel allows you to read this threaded comment; however, any edits to it will get removed if the file is opened in a newer version of Excel. Learn more: https://go.microsoft.com/fwlink/?linkid=870924
Comment:
    2-17-2026 Conduit Placement Confirmed Completed.</t>
      </text>
    </comment>
    <comment ref="U317" authorId="680" shapeId="0" xr:uid="{F7258551-135C-4264-932D-6E29E56F20B6}">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317" authorId="681" shapeId="0" xr:uid="{4FD70107-BF17-4281-BCC5-67BC1ED37ECB}">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318" authorId="682" shapeId="0" xr:uid="{912A3F19-FE94-411F-A746-7D5A8B0F66B9}">
      <text>
        <t>[Threaded comment]
Your version of Excel allows you to read this threaded comment; however, any edits to it will get removed if the file is opened in a newer version of Excel. Learn more: https://go.microsoft.com/fwlink/?linkid=870924
Comment:
    2-17-2026 Confirmed Actual Completed Footage.</t>
      </text>
    </comment>
    <comment ref="V318" authorId="683" shapeId="0" xr:uid="{77C06427-2DE3-458B-9FC8-9643D9387B01}">
      <text>
        <t>[Threaded comment]
Your version of Excel allows you to read this threaded comment; however, any edits to it will get removed if the file is opened in a newer version of Excel. Learn more: https://go.microsoft.com/fwlink/?linkid=870924
Comment:
    2-17-2026 Conduit Placement Confirmed Completed.</t>
      </text>
    </comment>
    <comment ref="U319" authorId="684" shapeId="0" xr:uid="{ACFFC512-AC48-4DDF-ABFB-CC05973141FD}">
      <text>
        <t>[Threaded comment]
Your version of Excel allows you to read this threaded comment; however, any edits to it will get removed if the file is opened in a newer version of Excel. Learn more: https://go.microsoft.com/fwlink/?linkid=870924
Comment:
    2-16-2026 Confirmed Actual Completed Footage.</t>
      </text>
    </comment>
    <comment ref="V319" authorId="685" shapeId="0" xr:uid="{9BC0E867-5BC3-4B56-97AA-593AE5B85F4C}">
      <text>
        <t>[Threaded comment]
Your version of Excel allows you to read this threaded comment; however, any edits to it will get removed if the file is opened in a newer version of Excel. Learn more: https://go.microsoft.com/fwlink/?linkid=870924
Comment:
    2-16-2026 Conduit Placement Confirmed Completed.</t>
      </text>
    </comment>
    <comment ref="U320" authorId="686" shapeId="0" xr:uid="{9B820EC3-6DCB-4F98-A0E1-127045E55C81}">
      <text>
        <t>[Threaded comment]
Your version of Excel allows you to read this threaded comment; however, any edits to it will get removed if the file is opened in a newer version of Excel. Learn more: https://go.microsoft.com/fwlink/?linkid=870924
Comment:
    2-18-2026 Confirmed Actual Completed Footage.</t>
      </text>
    </comment>
    <comment ref="V320" authorId="687" shapeId="0" xr:uid="{A92DF2E4-4523-45BE-96EB-8886B59F3DE2}">
      <text>
        <t>[Threaded comment]
Your version of Excel allows you to read this threaded comment; however, any edits to it will get removed if the file is opened in a newer version of Excel. Learn more: https://go.microsoft.com/fwlink/?linkid=870924
Comment:
    2-18-2026 Conduit Placement Confirmed Completed.</t>
      </text>
    </comment>
    <comment ref="U328" authorId="688" shapeId="0" xr:uid="{BD3AC4CC-9B1F-458E-980C-771E049B2522}">
      <text>
        <t>[Threaded comment]
Your version of Excel allows you to read this threaded comment; however, any edits to it will get removed if the file is opened in a newer version of Excel. Learn more: https://go.microsoft.com/fwlink/?linkid=870924
Comment:
    8-28-2026 Confirmed Actual Completed Footage.</t>
      </text>
    </comment>
    <comment ref="V328" authorId="689" shapeId="0" xr:uid="{48CA9358-4543-49D8-9933-4555C602D6CC}">
      <text>
        <t>[Threaded comment]
Your version of Excel allows you to read this threaded comment; however, any edits to it will get removed if the file is opened in a newer version of Excel. Learn more: https://go.microsoft.com/fwlink/?linkid=870924
Comment:
    8-28-2026 Conduit Placement Confirmed Completed.</t>
      </text>
    </comment>
    <comment ref="U329" authorId="690" shapeId="0" xr:uid="{200F95B4-2C52-4B74-AFE5-5E51CE760D22}">
      <text>
        <t>[Threaded comment]
Your version of Excel allows you to read this threaded comment; however, any edits to it will get removed if the file is opened in a newer version of Excel. Learn more: https://go.microsoft.com/fwlink/?linkid=870924
Comment:
    1-8-2025 Confirmed Actual Completed Footage.</t>
      </text>
    </comment>
    <comment ref="V329" authorId="691" shapeId="0" xr:uid="{08421132-90D1-46F3-B59F-C146B93334FF}">
      <text>
        <t>[Threaded comment]
Your version of Excel allows you to read this threaded comment; however, any edits to it will get removed if the file is opened in a newer version of Excel. Learn more: https://go.microsoft.com/fwlink/?linkid=870924
Comment:
    1-8-2026 Conduit Placement Confirmed Completed.</t>
      </text>
    </comment>
    <comment ref="U330" authorId="692" shapeId="0" xr:uid="{7F1D849E-5764-40E4-ADC6-008C0346E769}">
      <text>
        <t>[Threaded comment]
Your version of Excel allows you to read this threaded comment; however, any edits to it will get removed if the file is opened in a newer version of Excel. Learn more: https://go.microsoft.com/fwlink/?linkid=870924
Comment:
    9-25-2026 Confirmed Actual Completed Footage.</t>
      </text>
    </comment>
    <comment ref="V330" authorId="693" shapeId="0" xr:uid="{1EEBD90E-9E14-4A37-B1F4-637BCFD7025F}">
      <text>
        <t>[Threaded comment]
Your version of Excel allows you to read this threaded comment; however, any edits to it will get removed if the file is opened in a newer version of Excel. Learn more: https://go.microsoft.com/fwlink/?linkid=870924
Comment:
    9-25-2026 Conduit Placement Confirmed Completed.</t>
      </text>
    </comment>
    <comment ref="U331" authorId="694" shapeId="0" xr:uid="{2C676A09-E901-4BBD-9FA1-9F7B7E124393}">
      <text>
        <t>[Threaded comment]
Your version of Excel allows you to read this threaded comment; however, any edits to it will get removed if the file is opened in a newer version of Excel. Learn more: https://go.microsoft.com/fwlink/?linkid=870924
Comment:
    5-23-2025 Completed Missing Bore Connection To Feed.
Reply:
    Change Order Approved By Joe Cutright On 7-18-2025.</t>
      </text>
    </comment>
    <comment ref="V331" authorId="695" shapeId="0" xr:uid="{C1072D02-6D18-4F69-82AF-97BE89FE8946}">
      <text>
        <t>[Threaded comment]
Your version of Excel allows you to read this threaded comment; however, any edits to it will get removed if the file is opened in a newer version of Excel. Learn more: https://go.microsoft.com/fwlink/?linkid=870924
Comment:
    5-23-2025 Conduit Placement Confirmed Completed.</t>
      </text>
    </comment>
    <comment ref="U332" authorId="696" shapeId="0" xr:uid="{4BC442AB-13C6-4925-9F5E-FEA5DDFC7224}">
      <text>
        <t>[Threaded comment]
Your version of Excel allows you to read this threaded comment; however, any edits to it will get removed if the file is opened in a newer version of Excel. Learn more: https://go.microsoft.com/fwlink/?linkid=870924
Comment:
    3-24-2026 Confirmed Actual Completed Footage.</t>
      </text>
    </comment>
    <comment ref="V332" authorId="697" shapeId="0" xr:uid="{08ED5059-3A2F-45EA-A146-3D832FC7399B}">
      <text>
        <t>[Threaded comment]
Your version of Excel allows you to read this threaded comment; however, any edits to it will get removed if the file is opened in a newer version of Excel. Learn more: https://go.microsoft.com/fwlink/?linkid=870924
Comment:
    3-24-2026 Conduit Placement Confirmed Completed.</t>
      </text>
    </comment>
    <comment ref="U333" authorId="698" shapeId="0" xr:uid="{0CB624F5-ADBE-46DB-9632-AB65CA820BE9}">
      <text>
        <t>[Threaded comment]
Your version of Excel allows you to read this threaded comment; however, any edits to it will get removed if the file is opened in a newer version of Excel. Learn more: https://go.microsoft.com/fwlink/?linkid=870924
Comment:
    9-16-2026 Confirmed Actual Completed Footage.</t>
      </text>
    </comment>
    <comment ref="V333" authorId="699" shapeId="0" xr:uid="{7912BEC4-22CE-48D3-AD09-7F902BC57276}">
      <text>
        <t>[Threaded comment]
Your version of Excel allows you to read this threaded comment; however, any edits to it will get removed if the file is opened in a newer version of Excel. Learn more: https://go.microsoft.com/fwlink/?linkid=870924
Comment:
    9-16-2026 Conduit Placement Confirmed Completed.</t>
      </text>
    </comment>
    <comment ref="U334" authorId="700" shapeId="0" xr:uid="{ADD2F7B4-BB16-438E-AA67-B802428DD6D6}">
      <text>
        <t>[Threaded comment]
Your version of Excel allows you to read this threaded comment; however, any edits to it will get removed if the file is opened in a newer version of Excel. Learn more: https://go.microsoft.com/fwlink/?linkid=870924
Comment:
    10-1-2026 Confirmed Actual Completed Footage.</t>
      </text>
    </comment>
    <comment ref="V334" authorId="701" shapeId="0" xr:uid="{88613357-5FEB-4FE7-BB33-E614E6082EF4}">
      <text>
        <t>[Threaded comment]
Your version of Excel allows you to read this threaded comment; however, any edits to it will get removed if the file is opened in a newer version of Excel. Learn more: https://go.microsoft.com/fwlink/?linkid=870924
Comment:
    10-1-2026 Conduit Placement Confirmed Completed.</t>
      </text>
    </comment>
    <comment ref="U335" authorId="702" shapeId="0" xr:uid="{5A0F2BC8-E73B-467A-8F7F-2FDD9D05828C}">
      <text>
        <t>[Threaded comment]
Your version of Excel allows you to read this threaded comment; however, any edits to it will get removed if the file is opened in a newer version of Excel. Learn more: https://go.microsoft.com/fwlink/?linkid=870924
Comment:
    6-8-2026 Confirmed Actual Completed Footage.</t>
      </text>
    </comment>
    <comment ref="V335" authorId="703" shapeId="0" xr:uid="{95A9691E-E613-41AF-BCB9-0E51F27CC1CE}">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36" authorId="704" shapeId="0" xr:uid="{D0D9691D-396D-432B-A94C-162E615BF5DB}">
      <text>
        <t>[Threaded comment]
Your version of Excel allows you to read this threaded comment; however, any edits to it will get removed if the file is opened in a newer version of Excel. Learn more: https://go.microsoft.com/fwlink/?linkid=870924
Comment:
    9-7-2026 Confirmed Actual Completed Footage.</t>
      </text>
    </comment>
    <comment ref="V336" authorId="705" shapeId="0" xr:uid="{F31A659A-3F1D-4C45-8499-864970C3DCF3}">
      <text>
        <t>[Threaded comment]
Your version of Excel allows you to read this threaded comment; however, any edits to it will get removed if the file is opened in a newer version of Excel. Learn more: https://go.microsoft.com/fwlink/?linkid=870924
Comment:
    9-7-2026 Conduit Placement Confirmed Completed.</t>
      </text>
    </comment>
    <comment ref="U337" authorId="706" shapeId="0" xr:uid="{D67F3F8F-7604-43C2-80A3-E85E2BA1BA94}">
      <text>
        <t>[Threaded comment]
Your version of Excel allows you to read this threaded comment; however, any edits to it will get removed if the file is opened in a newer version of Excel. Learn more: https://go.microsoft.com/fwlink/?linkid=870924
Comment:
    9-7-2026 Confirmed Actual Completed Footage.</t>
      </text>
    </comment>
    <comment ref="V337" authorId="707" shapeId="0" xr:uid="{E09DB94E-17F4-4A4E-B6B5-1F5545C64373}">
      <text>
        <t>[Threaded comment]
Your version of Excel allows you to read this threaded comment; however, any edits to it will get removed if the file is opened in a newer version of Excel. Learn more: https://go.microsoft.com/fwlink/?linkid=870924
Comment:
    9-7-2026 Conduit Placement Confirmed Completed.</t>
      </text>
    </comment>
    <comment ref="U338" authorId="708" shapeId="0" xr:uid="{94AF7655-2E96-41F1-916E-B13DABD04762}">
      <text>
        <t>[Threaded comment]
Your version of Excel allows you to read this threaded comment; however, any edits to it will get removed if the file is opened in a newer version of Excel. Learn more: https://go.microsoft.com/fwlink/?linkid=870924
Comment:
    8-27-2026 Confirmed Actual Completed Footage.</t>
      </text>
    </comment>
    <comment ref="V338" authorId="709" shapeId="0" xr:uid="{944616E9-D692-402C-A904-B4FD26F36CB9}">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39" authorId="710" shapeId="0" xr:uid="{CE178C52-1C63-4CA1-99CC-A248B6A2E79E}">
      <text>
        <t>[Threaded comment]
Your version of Excel allows you to read this threaded comment; however, any edits to it will get removed if the file is opened in a newer version of Excel. Learn more: https://go.microsoft.com/fwlink/?linkid=870924
Comment:
    9-17-2026 Confirmed Actual Completed Footage.</t>
      </text>
    </comment>
    <comment ref="V339" authorId="711" shapeId="0" xr:uid="{E94DCAB3-D2F1-4698-8BE0-C70587FE8322}">
      <text>
        <t>[Threaded comment]
Your version of Excel allows you to read this threaded comment; however, any edits to it will get removed if the file is opened in a newer version of Excel. Learn more: https://go.microsoft.com/fwlink/?linkid=870924
Comment:
    9-17-2026 Conduit Placement Confirmed Completed.</t>
      </text>
    </comment>
    <comment ref="U340" authorId="712" shapeId="0" xr:uid="{DC7DDBEF-408B-4FBF-9579-3055965E5FA6}">
      <text>
        <t>[Threaded comment]
Your version of Excel allows you to read this threaded comment; however, any edits to it will get removed if the file is opened in a newer version of Excel. Learn more: https://go.microsoft.com/fwlink/?linkid=870924
Comment:
    9-7-2026 Confirmed Actual Completed Footage.</t>
      </text>
    </comment>
    <comment ref="V340" authorId="713" shapeId="0" xr:uid="{FEAC4484-C66D-48E2-B467-BE3846214E1A}">
      <text>
        <t>[Threaded comment]
Your version of Excel allows you to read this threaded comment; however, any edits to it will get removed if the file is opened in a newer version of Excel. Learn more: https://go.microsoft.com/fwlink/?linkid=870924
Comment:
    9-7-2026 Conduit Placement Confirmed Completed.</t>
      </text>
    </comment>
    <comment ref="U341" authorId="714" shapeId="0" xr:uid="{5DEC8D6C-BFED-41B2-90A5-298A70FC3794}">
      <text>
        <t>[Threaded comment]
Your version of Excel allows you to read this threaded comment; however, any edits to it will get removed if the file is opened in a newer version of Excel. Learn more: https://go.microsoft.com/fwlink/?linkid=870924
Comment:
    9-16-2026 Confirmed Actual Completed Footage.</t>
      </text>
    </comment>
    <comment ref="V341" authorId="715" shapeId="0" xr:uid="{48DB9C96-9FD1-49B7-A5A3-72190516109E}">
      <text>
        <t>[Threaded comment]
Your version of Excel allows you to read this threaded comment; however, any edits to it will get removed if the file is opened in a newer version of Excel. Learn more: https://go.microsoft.com/fwlink/?linkid=870924
Comment:
    9-16-2026 Conduit Placement Confirmed Completed.</t>
      </text>
    </comment>
    <comment ref="U342" authorId="716" shapeId="0" xr:uid="{A56271BA-EB10-4BD7-93A3-7F522DE7A8CD}">
      <text>
        <t>[Threaded comment]
Your version of Excel allows you to read this threaded comment; however, any edits to it will get removed if the file is opened in a newer version of Excel. Learn more: https://go.microsoft.com/fwlink/?linkid=870924
Comment:
    9-9-2026 Confirmed Actual Completed Footage.</t>
      </text>
    </comment>
    <comment ref="V342" authorId="717" shapeId="0" xr:uid="{C11A2E7D-5C14-4818-8138-BC77ADE5719D}">
      <text>
        <t>[Threaded comment]
Your version of Excel allows you to read this threaded comment; however, any edits to it will get removed if the file is opened in a newer version of Excel. Learn more: https://go.microsoft.com/fwlink/?linkid=870924
Comment:
    9-9-2026 Conduit Placement Confirmed Completed.</t>
      </text>
    </comment>
    <comment ref="U343" authorId="718" shapeId="0" xr:uid="{867940B9-451B-45FF-B4F0-A47282D666EA}">
      <text>
        <t>[Threaded comment]
Your version of Excel allows you to read this threaded comment; however, any edits to it will get removed if the file is opened in a newer version of Excel. Learn more: https://go.microsoft.com/fwlink/?linkid=870924
Comment:
    9-28-2026 Confirmed Actual Completed Footage.</t>
      </text>
    </comment>
    <comment ref="V343" authorId="719" shapeId="0" xr:uid="{DF0C2104-6CB2-4439-A97A-B4D2AC5402E7}">
      <text>
        <t>[Threaded comment]
Your version of Excel allows you to read this threaded comment; however, any edits to it will get removed if the file is opened in a newer version of Excel. Learn more: https://go.microsoft.com/fwlink/?linkid=870924
Comment:
    9-28-2026 Conduit Placement Confirmed Completed.</t>
      </text>
    </comment>
    <comment ref="U344" authorId="720" shapeId="0" xr:uid="{A875E29A-D12B-48EC-8F6A-65C71D5ED5B3}">
      <text>
        <t>[Threaded comment]
Your version of Excel allows you to read this threaded comment; however, any edits to it will get removed if the file is opened in a newer version of Excel. Learn more: https://go.microsoft.com/fwlink/?linkid=870924
Comment:
    8-17-2026 Confirmed Actual Completed Footage.</t>
      </text>
    </comment>
    <comment ref="V344" authorId="721" shapeId="0" xr:uid="{20005E85-AAE9-42AE-AECE-D4FB1F656C7E}">
      <text>
        <t>[Threaded comment]
Your version of Excel allows you to read this threaded comment; however, any edits to it will get removed if the file is opened in a newer version of Excel. Learn more: https://go.microsoft.com/fwlink/?linkid=870924
Comment:
    6-8-2026 Conduit Placement Confirmed Completed.</t>
      </text>
    </comment>
    <comment ref="U345" authorId="722" shapeId="0" xr:uid="{ADB4F476-0E1E-44BA-8C09-35191313B198}">
      <text>
        <t>[Threaded comment]
Your version of Excel allows you to read this threaded comment; however, any edits to it will get removed if the file is opened in a newer version of Excel. Learn more: https://go.microsoft.com/fwlink/?linkid=870924
Comment:
    8-17-2026 Confirmed Actual Completed Footage.</t>
      </text>
    </comment>
    <comment ref="V345" authorId="723" shapeId="0" xr:uid="{1612D0D5-AF48-4031-A33B-646956CD4EA9}">
      <text>
        <t>[Threaded comment]
Your version of Excel allows you to read this threaded comment; however, any edits to it will get removed if the file is opened in a newer version of Excel. Learn more: https://go.microsoft.com/fwlink/?linkid=870924
Comment:
    8-17-2026 Conduit Placement Confirmed Completed.</t>
      </text>
    </comment>
    <comment ref="U346" authorId="724" shapeId="0" xr:uid="{E4CC6EC6-E02E-4A73-AF93-3BCF7E25E97B}">
      <text>
        <t>[Threaded comment]
Your version of Excel allows you to read this threaded comment; however, any edits to it will get removed if the file is opened in a newer version of Excel. Learn more: https://go.microsoft.com/fwlink/?linkid=870924
Comment:
    9-28-2026 Confirmed Actual Completed Footage.</t>
      </text>
    </comment>
    <comment ref="V346" authorId="725" shapeId="0" xr:uid="{0021E947-6128-4B2F-896C-896947346748}">
      <text>
        <t>[Threaded comment]
Your version of Excel allows you to read this threaded comment; however, any edits to it will get removed if the file is opened in a newer version of Excel. Learn more: https://go.microsoft.com/fwlink/?linkid=870924
Comment:
    9-28-2026 Conduit Placement Confirmed Completed.</t>
      </text>
    </comment>
    <comment ref="U347" authorId="726" shapeId="0" xr:uid="{751EEC4F-1200-4B2D-B3BF-1D91D1490D1F}">
      <text>
        <t>[Threaded comment]
Your version of Excel allows you to read this threaded comment; however, any edits to it will get removed if the file is opened in a newer version of Excel. Learn more: https://go.microsoft.com/fwlink/?linkid=870924
Comment:
    8-27-2026 Confirmed Actual Completed Footage.</t>
      </text>
    </comment>
    <comment ref="V347" authorId="727" shapeId="0" xr:uid="{DA795DE1-62F7-4BBE-98E1-861862BC80B6}">
      <text>
        <t>[Threaded comment]
Your version of Excel allows you to read this threaded comment; however, any edits to it will get removed if the file is opened in a newer version of Excel. Learn more: https://go.microsoft.com/fwlink/?linkid=870924
Comment:
    8-27-2026 Conduit Placement Confirmed Completed.</t>
      </text>
    </comment>
    <comment ref="U348" authorId="728" shapeId="0" xr:uid="{FCF504D6-880B-4295-9995-48B3DBD2F883}">
      <text>
        <t>[Threaded comment]
Your version of Excel allows you to read this threaded comment; however, any edits to it will get removed if the file is opened in a newer version of Excel. Learn more: https://go.microsoft.com/fwlink/?linkid=870924
Comment:
    8-17-2026 Confirmed Actual Completed Footage.</t>
      </text>
    </comment>
    <comment ref="V348" authorId="729" shapeId="0" xr:uid="{9584C80F-B8BF-47E0-8DC3-49FBB18A5EAB}">
      <text>
        <t>[Threaded comment]
Your version of Excel allows you to read this threaded comment; however, any edits to it will get removed if the file is opened in a newer version of Excel. Learn more: https://go.microsoft.com/fwlink/?linkid=870924
Comment:
    8-17-2026 Conduit Placement Confirmed Completed.</t>
      </text>
    </comment>
    <comment ref="U349" authorId="730" shapeId="0" xr:uid="{6150B38A-04EA-4006-A5C2-86B15AFFD644}">
      <text>
        <t>[Threaded comment]
Your version of Excel allows you to read this threaded comment; however, any edits to it will get removed if the file is opened in a newer version of Excel. Learn more: https://go.microsoft.com/fwlink/?linkid=870924
Comment:
    7-31-2026 Confirmed Actual Completed Footage.</t>
      </text>
    </comment>
    <comment ref="V349" authorId="731" shapeId="0" xr:uid="{A9AB74FF-FAEA-4979-9E9C-3756EE2E511C}">
      <text>
        <t>[Threaded comment]
Your version of Excel allows you to read this threaded comment; however, any edits to it will get removed if the file is opened in a newer version of Excel. Learn more: https://go.microsoft.com/fwlink/?linkid=870924
Comment:
    7-31-2026 Conduit Placement Confirmed Completed.</t>
      </text>
    </comment>
    <comment ref="U350" authorId="732" shapeId="0" xr:uid="{725E69ED-3560-4035-BC7D-F8EE0617BB0B}">
      <text>
        <t>[Threaded comment]
Your version of Excel allows you to read this threaded comment; however, any edits to it will get removed if the file is opened in a newer version of Excel. Learn more: https://go.microsoft.com/fwlink/?linkid=870924
Comment:
    6-16-2026 Additional Footage Added For Road Crossing.
Reply:
    7-15-2026 Confirmed Actual Completed Footage.</t>
      </text>
    </comment>
    <comment ref="V350" authorId="733" shapeId="0" xr:uid="{5A2AD413-FBAB-449B-A1D0-5D06565C2254}">
      <text>
        <t>[Threaded comment]
Your version of Excel allows you to read this threaded comment; however, any edits to it will get removed if the file is opened in a newer version of Excel. Learn more: https://go.microsoft.com/fwlink/?linkid=870924
Comment:
    7-15-2026 Conduit Placement Confirmed Completed.</t>
      </text>
    </comment>
    <comment ref="U351" authorId="734" shapeId="0" xr:uid="{8267EE82-F327-4A4B-91DA-CBD1295B42FA}">
      <text>
        <t>[Threaded comment]
Your version of Excel allows you to read this threaded comment; however, any edits to it will get removed if the file is opened in a newer version of Excel. Learn more: https://go.microsoft.com/fwlink/?linkid=870924
Comment:
    9-11-2026 Confirmed Actual Completed Footage.</t>
      </text>
    </comment>
    <comment ref="V351" authorId="735" shapeId="0" xr:uid="{2C3111B8-D30E-424E-A713-A7A11CFB3897}">
      <text>
        <t>[Threaded comment]
Your version of Excel allows you to read this threaded comment; however, any edits to it will get removed if the file is opened in a newer version of Excel. Learn more: https://go.microsoft.com/fwlink/?linkid=870924
Comment:
    9-11-2026 Conduit Placement Confirmed Completed.</t>
      </text>
    </comment>
    <comment ref="U352" authorId="736" shapeId="0" xr:uid="{608D8C8C-6C66-4B67-979F-6CAC8DD9CEB8}">
      <text>
        <t>[Threaded comment]
Your version of Excel allows you to read this threaded comment; however, any edits to it will get removed if the file is opened in a newer version of Excel. Learn more: https://go.microsoft.com/fwlink/?linkid=870924
Comment:
    7-18-2025 Confirmed Actual Completed Footage.</t>
      </text>
    </comment>
    <comment ref="V352" authorId="737" shapeId="0" xr:uid="{27A4E76C-3487-42A9-A264-3AA2DF4FC5A0}">
      <text>
        <t>[Threaded comment]
Your version of Excel allows you to read this threaded comment; however, any edits to it will get removed if the file is opened in a newer version of Excel. Learn more: https://go.microsoft.com/fwlink/?linkid=870924
Comment:
    7-18-2025 Conduit Placement Confirmed Completed.</t>
      </text>
    </comment>
    <comment ref="U353" authorId="738" shapeId="0" xr:uid="{99426F0B-AD81-4286-AC46-AB58BB665739}">
      <text>
        <t>[Threaded comment]
Your version of Excel allows you to read this threaded comment; however, any edits to it will get removed if the file is opened in a newer version of Excel. Learn more: https://go.microsoft.com/fwlink/?linkid=870924
Comment:
    6-17-2026 Confirmed Actual Completed Footage.</t>
      </text>
    </comment>
    <comment ref="V353" authorId="739" shapeId="0" xr:uid="{4AC0801E-9A9C-467D-9BF6-B6AB7B6139DE}">
      <text>
        <t>[Threaded comment]
Your version of Excel allows you to read this threaded comment; however, any edits to it will get removed if the file is opened in a newer version of Excel. Learn more: https://go.microsoft.com/fwlink/?linkid=870924
Comment:
    6-17-2026 Conduit Placement Confirmed Completed.</t>
      </text>
    </comment>
    <comment ref="U354" authorId="740" shapeId="0" xr:uid="{1EBBD3F0-FDF6-445B-87C5-164D0A209BEA}">
      <text>
        <t>[Threaded comment]
Your version of Excel allows you to read this threaded comment; however, any edits to it will get removed if the file is opened in a newer version of Excel. Learn more: https://go.microsoft.com/fwlink/?linkid=870924
Comment:
    10-15-2025 Confirmed Actual Completed Footage.</t>
      </text>
    </comment>
    <comment ref="V354" authorId="741" shapeId="0" xr:uid="{8B6FFBD0-457E-4158-B5E2-50A070E84ADC}">
      <text>
        <t>[Threaded comment]
Your version of Excel allows you to read this threaded comment; however, any edits to it will get removed if the file is opened in a newer version of Excel. Learn more: https://go.microsoft.com/fwlink/?linkid=870924
Comment:
    10-15-2025 Conduit Placement Confirmed Completed.</t>
      </text>
    </comment>
    <comment ref="T355" authorId="742" shapeId="0" xr:uid="{B41903A3-81B4-4F90-AAAC-4B62F55F8479}">
      <text>
        <t>[Threaded comment]
Your version of Excel allows you to read this threaded comment; however, any edits to it will get removed if the file is opened in a newer version of Excel. Learn more: https://go.microsoft.com/fwlink/?linkid=870924
Comment:
    4-1-2026 Partial Build As Per Tillman--Utility Permit Removed.</t>
      </text>
    </comment>
    <comment ref="U355" authorId="743" shapeId="0" xr:uid="{40E125A8-9099-4050-9EA4-DFB9723CE4D9}">
      <text>
        <t>[Threaded comment]
Your version of Excel allows you to read this threaded comment; however, any edits to it will get removed if the file is opened in a newer version of Excel. Learn more: https://go.microsoft.com/fwlink/?linkid=870924
Comment:
    9-11-2026 Confirmed Actual Completed Footage.</t>
      </text>
    </comment>
    <comment ref="V355" authorId="744" shapeId="0" xr:uid="{A54F2BC9-2FF9-494E-9812-53981F966B9E}">
      <text>
        <t>[Threaded comment]
Your version of Excel allows you to read this threaded comment; however, any edits to it will get removed if the file is opened in a newer version of Excel. Learn more: https://go.microsoft.com/fwlink/?linkid=870924
Comment:
    9-11-2026 Conduit Placement Confirmed Completed.</t>
      </text>
    </comment>
    <comment ref="U356" authorId="745" shapeId="0" xr:uid="{DD0B3CD0-B594-4604-BE57-EA3F10571425}">
      <text>
        <t>[Threaded comment]
Your version of Excel allows you to read this threaded comment; however, any edits to it will get removed if the file is opened in a newer version of Excel. Learn more: https://go.microsoft.com/fwlink/?linkid=870924
Comment:
    9-30-2026 Confirmed Actual Completed Footage.</t>
      </text>
    </comment>
    <comment ref="V356" authorId="746" shapeId="0" xr:uid="{22039D0B-81AB-46E6-BCC9-68A0929F2E9A}">
      <text>
        <t>[Threaded comment]
Your version of Excel allows you to read this threaded comment; however, any edits to it will get removed if the file is opened in a newer version of Excel. Learn more: https://go.microsoft.com/fwlink/?linkid=870924
Comment:
    9-30-2026 Conduit Placement Confirmed Completed.</t>
      </text>
    </comment>
    <comment ref="U357" authorId="747" shapeId="0" xr:uid="{61159D93-E8B2-4198-B253-1E0C7EAD8B81}">
      <text>
        <t>[Threaded comment]
Your version of Excel allows you to read this threaded comment; however, any edits to it will get removed if the file is opened in a newer version of Excel. Learn more: https://go.microsoft.com/fwlink/?linkid=870924
Comment:
    9-30-2026 Confirmed Actual Completed Footage.</t>
      </text>
    </comment>
    <comment ref="V357" authorId="748" shapeId="0" xr:uid="{B53D6F3C-7952-4051-A2C7-DF27E31A54E0}">
      <text>
        <t>[Threaded comment]
Your version of Excel allows you to read this threaded comment; however, any edits to it will get removed if the file is opened in a newer version of Excel. Learn more: https://go.microsoft.com/fwlink/?linkid=870924
Comment:
    9-30-2026 Conduit Placement Confirmed Completed.</t>
      </text>
    </comment>
    <comment ref="U358" authorId="749" shapeId="0" xr:uid="{116504C7-B97F-4224-A924-05694F5E9390}">
      <text>
        <t>[Threaded comment]
Your version of Excel allows you to read this threaded comment; however, any edits to it will get removed if the file is opened in a newer version of Excel. Learn more: https://go.microsoft.com/fwlink/?linkid=870924
Comment:
    3-2-2026 Confirmed Actual Completed Footage.</t>
      </text>
    </comment>
    <comment ref="V358" authorId="750" shapeId="0" xr:uid="{A7591AB4-A5A5-4852-AA57-63668E27B6FD}">
      <text>
        <t>[Threaded comment]
Your version of Excel allows you to read this threaded comment; however, any edits to it will get removed if the file is opened in a newer version of Excel. Learn more: https://go.microsoft.com/fwlink/?linkid=870924
Comment:
    3-2-2026 Conduit Placement Confirmed Completed.</t>
      </text>
    </comment>
    <comment ref="U359" authorId="751" shapeId="0" xr:uid="{C896C4E2-F678-4548-B82B-5380F7C40DD5}">
      <text>
        <t>[Threaded comment]
Your version of Excel allows you to read this threaded comment; however, any edits to it will get removed if the file is opened in a newer version of Excel. Learn more: https://go.microsoft.com/fwlink/?linkid=870924
Comment:
    3-24-2026 Additional Footage Added For The Gate As Per John K.
Reply:
    3-24-2026 Confirmed Actual Completed Footage.</t>
      </text>
    </comment>
    <comment ref="V359" authorId="752" shapeId="0" xr:uid="{A0D7465B-7AC5-44DF-B3CB-585D7CC28C88}">
      <text>
        <t>[Threaded comment]
Your version of Excel allows you to read this threaded comment; however, any edits to it will get removed if the file is opened in a newer version of Excel. Learn more: https://go.microsoft.com/fwlink/?linkid=870924
Comment:
    3-24-2026 Conduit Placement Confirmed Completed.</t>
      </text>
    </comment>
    <comment ref="AA359" authorId="753" shapeId="0" xr:uid="{71284102-BDC7-45E2-911B-C4829C158F2F}">
      <text>
        <t>[Threaded comment]
Your version of Excel allows you to read this threaded comment; however, any edits to it will get removed if the file is opened in a newer version of Excel. Learn more: https://go.microsoft.com/fwlink/?linkid=870924
Comment:
    3-24-2026 QC Walkout Scheduled For 3-25-2026.</t>
      </text>
    </comment>
    <comment ref="U360" authorId="754" shapeId="0" xr:uid="{12FAED33-9270-43A7-B648-BFCC88D13DDB}">
      <text>
        <t>[Threaded comment]
Your version of Excel allows you to read this threaded comment; however, any edits to it will get removed if the file is opened in a newer version of Excel. Learn more: https://go.microsoft.com/fwlink/?linkid=870924
Comment:
    10-8-2026 Confirmed Actual Completed Footage.</t>
      </text>
    </comment>
    <comment ref="V360" authorId="755" shapeId="0" xr:uid="{0C44D770-F182-461D-8411-FE723A944A54}">
      <text>
        <t>[Threaded comment]
Your version of Excel allows you to read this threaded comment; however, any edits to it will get removed if the file is opened in a newer version of Excel. Learn more: https://go.microsoft.com/fwlink/?linkid=870924
Comment:
    10-9-2026 Conduit Placement Confirmed Completed.</t>
      </text>
    </comment>
    <comment ref="U361" authorId="756" shapeId="0" xr:uid="{0E9AA73B-840E-4029-B74A-FDAD4F37D68B}">
      <text>
        <t>[Threaded comment]
Your version of Excel allows you to read this threaded comment; however, any edits to it will get removed if the file is opened in a newer version of Excel. Learn more: https://go.microsoft.com/fwlink/?linkid=870924
Comment:
    8-27-2026 Confirmed Actual Completed Footage.</t>
      </text>
    </comment>
    <comment ref="V361" authorId="757" shapeId="0" xr:uid="{5F0288F2-61C9-4E55-B6FD-4ED6B2021626}">
      <text>
        <t>[Threaded comment]
Your version of Excel allows you to read this threaded comment; however, any edits to it will get removed if the file is opened in a newer version of Excel. Learn more: https://go.microsoft.com/fwlink/?linkid=870924
Comment:
    8-27-2026 Conduit Placement Confirmed Completed.</t>
      </text>
    </comment>
    <comment ref="U362" authorId="758" shapeId="0" xr:uid="{E68B9022-013D-4F1C-9DA1-FD7867E3E41D}">
      <text>
        <t>[Threaded comment]
Your version of Excel allows you to read this threaded comment; however, any edits to it will get removed if the file is opened in a newer version of Excel. Learn more: https://go.microsoft.com/fwlink/?linkid=870924
Comment:
    9-4-2026 Confirmed Actual Completed Footage.</t>
      </text>
    </comment>
    <comment ref="V362" authorId="759" shapeId="0" xr:uid="{EA2B94DF-4F70-4136-A2DB-5BDEAB5D0171}">
      <text>
        <t>[Threaded comment]
Your version of Excel allows you to read this threaded comment; however, any edits to it will get removed if the file is opened in a newer version of Excel. Learn more: https://go.microsoft.com/fwlink/?linkid=870924
Comment:
    9-4-2026 Conduit Placement Confirmed Completed.</t>
      </text>
    </comment>
    <comment ref="U363" authorId="760" shapeId="0" xr:uid="{30338464-2C51-498D-840A-848524809CC6}">
      <text>
        <t>[Threaded comment]
Your version of Excel allows you to read this threaded comment; however, any edits to it will get removed if the file is opened in a newer version of Excel. Learn more: https://go.microsoft.com/fwlink/?linkid=870924
Comment:
    6-26-2026 Final Footage Completed 6,113'--SiteTracker number is wrong.
Reply:
    9-4-2026 Confirmed Actual Completed Footage.</t>
      </text>
    </comment>
    <comment ref="V363" authorId="761" shapeId="0" xr:uid="{EF94F5A8-4D55-4764-94F8-D0899BDAD0F2}">
      <text>
        <t>[Threaded comment]
Your version of Excel allows you to read this threaded comment; however, any edits to it will get removed if the file is opened in a newer version of Excel. Learn more: https://go.microsoft.com/fwlink/?linkid=870924
Comment:
    9-4-2026 Conduit Placement Confirmed Completed.</t>
      </text>
    </comment>
    <comment ref="U364" authorId="762" shapeId="0" xr:uid="{241920D2-AE12-4786-9027-0394F00D4AD1}">
      <text>
        <t>[Threaded comment]
Your version of Excel allows you to read this threaded comment; however, any edits to it will get removed if the file is opened in a newer version of Excel. Learn more: https://go.microsoft.com/fwlink/?linkid=870924
Comment:
    7-30-2026 Confirmed Actual Completed Footage.</t>
      </text>
    </comment>
    <comment ref="V364" authorId="763" shapeId="0" xr:uid="{D5F1B1DA-CBA0-4307-9DDC-DA9E47386814}">
      <text>
        <t>[Threaded comment]
Your version of Excel allows you to read this threaded comment; however, any edits to it will get removed if the file is opened in a newer version of Excel. Learn more: https://go.microsoft.com/fwlink/?linkid=870924
Comment:
    7-3028-2026 Conduit Placement Confirmed Completed.</t>
      </text>
    </comment>
    <comment ref="U365" authorId="764" shapeId="0" xr:uid="{7ADB9D50-F4FA-4569-A83F-F5735D0A03EA}">
      <text>
        <t>[Threaded comment]
Your version of Excel allows you to read this threaded comment; however, any edits to it will get removed if the file is opened in a newer version of Excel. Learn more: https://go.microsoft.com/fwlink/?linkid=870924
Comment:
    8-10-2026 Confirmed Actual Completed Footage.</t>
      </text>
    </comment>
    <comment ref="V365" authorId="765" shapeId="0" xr:uid="{5C4BD675-684C-41CB-904D-30BDA74F3DC7}">
      <text>
        <t>[Threaded comment]
Your version of Excel allows you to read this threaded comment; however, any edits to it will get removed if the file is opened in a newer version of Excel. Learn more: https://go.microsoft.com/fwlink/?linkid=870924
Comment:
    8-10-2026 Conduit Placement Confirmed Completed.</t>
      </text>
    </comment>
    <comment ref="U366" authorId="766" shapeId="0" xr:uid="{54558767-AFD9-4C3F-91CC-152BA8DEC1DC}">
      <text>
        <t>[Threaded comment]
Your version of Excel allows you to read this threaded comment; however, any edits to it will get removed if the file is opened in a newer version of Excel. Learn more: https://go.microsoft.com/fwlink/?linkid=870924
Comment:
    6-26-2026 Final Footage Completed 8,116'--SiteTracker number is wrong.
Reply:
    8-3-2026 Confirmed Actual Completed Footage.</t>
      </text>
    </comment>
    <comment ref="V366" authorId="767" shapeId="0" xr:uid="{AF1DB395-8454-492F-8981-AB0B52D754F9}">
      <text>
        <t>[Threaded comment]
Your version of Excel allows you to read this threaded comment; however, any edits to it will get removed if the file is opened in a newer version of Excel. Learn more: https://go.microsoft.com/fwlink/?linkid=870924
Comment:
    8-3-2026 Conduit Placement Confirmed Completed.</t>
      </text>
    </comment>
    <comment ref="U367" authorId="768" shapeId="0" xr:uid="{A5261EE7-3954-4D52-A199-04517E0EB846}">
      <text>
        <t>[Threaded comment]
Your version of Excel allows you to read this threaded comment; however, any edits to it will get removed if the file is opened in a newer version of Excel. Learn more: https://go.microsoft.com/fwlink/?linkid=870924
Comment:
    8-5-2026 Confirmed Actual Completed Footage.</t>
      </text>
    </comment>
    <comment ref="V367" authorId="769" shapeId="0" xr:uid="{7CF1ED31-5974-4554-9277-E684E632E843}">
      <text>
        <t>[Threaded comment]
Your version of Excel allows you to read this threaded comment; however, any edits to it will get removed if the file is opened in a newer version of Excel. Learn more: https://go.microsoft.com/fwlink/?linkid=870924
Comment:
    8-5-2026 Conduit Placement Confirmed Completed.</t>
      </text>
    </comment>
    <comment ref="U368" authorId="770" shapeId="0" xr:uid="{8F2FAC3A-D17F-479A-A670-0FD42FC83815}">
      <text>
        <t>[Threaded comment]
Your version of Excel allows you to read this threaded comment; however, any edits to it will get removed if the file is opened in a newer version of Excel. Learn more: https://go.microsoft.com/fwlink/?linkid=870924
Comment:
    7-1-2026 Final Footage Completed 7,383'--SiteTracker number is wrong.
Reply:
    9-10-2026 Confirmed Actual Completed Footage.</t>
      </text>
    </comment>
    <comment ref="V368" authorId="771" shapeId="0" xr:uid="{EAD4F5E8-5B6A-4750-95B4-97F3DF334E37}">
      <text>
        <t>[Threaded comment]
Your version of Excel allows you to read this threaded comment; however, any edits to it will get removed if the file is opened in a newer version of Excel. Learn more: https://go.microsoft.com/fwlink/?linkid=870924
Comment:
    9-10-2026 Conduit Placement Confirmed Completed.</t>
      </text>
    </comment>
    <comment ref="U369" authorId="772" shapeId="0" xr:uid="{DC8BCF94-945F-44CA-80B2-1050DCA43480}">
      <text>
        <t>[Threaded comment]
Your version of Excel allows you to read this threaded comment; however, any edits to it will get removed if the file is opened in a newer version of Excel. Learn more: https://go.microsoft.com/fwlink/?linkid=870924
Comment:
    7-28-2026 Confirmed Actual Completed Footage.</t>
      </text>
    </comment>
    <comment ref="V369" authorId="773" shapeId="0" xr:uid="{0A340E18-1914-4295-B209-F6D5835EE2CD}">
      <text>
        <t>[Threaded comment]
Your version of Excel allows you to read this threaded comment; however, any edits to it will get removed if the file is opened in a newer version of Excel. Learn more: https://go.microsoft.com/fwlink/?linkid=870924
Comment:
    7-28-2026 Conduit Placement Confirmed Completed.</t>
      </text>
    </comment>
    <comment ref="U370" authorId="774" shapeId="0" xr:uid="{BD336BDF-C489-4A6C-B98F-4CEC2FE9E89E}">
      <text>
        <t>[Threaded comment]
Your version of Excel allows you to read this threaded comment; however, any edits to it will get removed if the file is opened in a newer version of Excel. Learn more: https://go.microsoft.com/fwlink/?linkid=870924
Comment:
    2-26-2026 Confirmed Actual Completed Footage.</t>
      </text>
    </comment>
    <comment ref="V370" authorId="775" shapeId="0" xr:uid="{A5F5F2F7-DE51-4D19-A90A-9779D88C7A0E}">
      <text>
        <t>[Threaded comment]
Your version of Excel allows you to read this threaded comment; however, any edits to it will get removed if the file is opened in a newer version of Excel. Learn more: https://go.microsoft.com/fwlink/?linkid=870924
Comment:
    2-26-2026 Conduit Placement Confirmed Completed.</t>
      </text>
    </comment>
    <comment ref="U371" authorId="776" shapeId="0" xr:uid="{2FB89B4E-59CE-4CCE-A442-0C96F87DA4D5}">
      <text>
        <t>[Threaded comment]
Your version of Excel allows you to read this threaded comment; however, any edits to it will get removed if the file is opened in a newer version of Excel. Learn more: https://go.microsoft.com/fwlink/?linkid=870924
Comment:
    5-19-2026 Confirmed Actual Completed Footage.</t>
      </text>
    </comment>
    <comment ref="V371" authorId="777" shapeId="0" xr:uid="{68900B17-DCD4-4896-B8F3-5BC2F889B333}">
      <text>
        <t>[Threaded comment]
Your version of Excel allows you to read this threaded comment; however, any edits to it will get removed if the file is opened in a newer version of Excel. Learn more: https://go.microsoft.com/fwlink/?linkid=870924
Comment:
    5-19-2026 Conduit Placement Confirmed Completed.</t>
      </text>
    </comment>
    <comment ref="AA371" authorId="778" shapeId="0" xr:uid="{01DDD25C-0A9E-4ECF-A33F-D9D7EA0E0578}">
      <text>
        <t>[Threaded comment]
Your version of Excel allows you to read this threaded comment; however, any edits to it will get removed if the file is opened in a newer version of Excel. Learn more: https://go.microsoft.com/fwlink/?linkid=870924
Comment:
    4-10-2026 QC Walkout Scheduled In SiteTracker.</t>
      </text>
    </comment>
    <comment ref="U372" authorId="779" shapeId="0" xr:uid="{F46219BF-0FB8-49CE-9E6E-C83AB262FC1C}">
      <text>
        <t>[Threaded comment]
Your version of Excel allows you to read this threaded comment; however, any edits to it will get removed if the file is opened in a newer version of Excel. Learn more: https://go.microsoft.com/fwlink/?linkid=870924
Comment:
    2-11-2026 Confirmed Actual Completed Footage.</t>
      </text>
    </comment>
    <comment ref="V372" authorId="780" shapeId="0" xr:uid="{8512487F-C7C0-46A8-8F0E-792B5AD1620C}">
      <text>
        <t>[Threaded comment]
Your version of Excel allows you to read this threaded comment; however, any edits to it will get removed if the file is opened in a newer version of Excel. Learn more: https://go.microsoft.com/fwlink/?linkid=870924
Comment:
    2-11-2026 Conduit Placement Confirmed Completed.</t>
      </text>
    </comment>
    <comment ref="U373" authorId="781" shapeId="0" xr:uid="{843E90CB-6A67-4A6B-907A-443BB35376DA}">
      <text>
        <t>[Threaded comment]
Your version of Excel allows you to read this threaded comment; however, any edits to it will get removed if the file is opened in a newer version of Excel. Learn more: https://go.microsoft.com/fwlink/?linkid=870924
Comment:
    8-10-2026 Confirmed Actual Completed Footage.</t>
      </text>
    </comment>
    <comment ref="V373" authorId="782" shapeId="0" xr:uid="{0BF7DA3A-F173-4E43-A01D-4181CEF6AEF0}">
      <text>
        <t>[Threaded comment]
Your version of Excel allows you to read this threaded comment; however, any edits to it will get removed if the file is opened in a newer version of Excel. Learn more: https://go.microsoft.com/fwlink/?linkid=870924
Comment:
    8-10-2026 Conduit Placement Confirmed Completed.</t>
      </text>
    </comment>
    <comment ref="U374" authorId="783" shapeId="0" xr:uid="{E94A7C1A-4FF5-4F76-9E19-49BD625D560B}">
      <text>
        <t>[Threaded comment]
Your version of Excel allows you to read this threaded comment; however, any edits to it will get removed if the file is opened in a newer version of Excel. Learn more: https://go.microsoft.com/fwlink/?linkid=870924
Comment:
    5-22-2026 Confirmed Actual Completed Footage.</t>
      </text>
    </comment>
    <comment ref="V374" authorId="784" shapeId="0" xr:uid="{E6BEA1BC-D394-478C-99D9-E1F0490C8BEC}">
      <text>
        <t>[Threaded comment]
Your version of Excel allows you to read this threaded comment; however, any edits to it will get removed if the file is opened in a newer version of Excel. Learn more: https://go.microsoft.com/fwlink/?linkid=870924
Comment:
    5-22-2026 Conduit Placement Confirmed Completed.</t>
      </text>
    </comment>
    <comment ref="AA374" authorId="785" shapeId="0" xr:uid="{C41B4E45-9D31-4971-ABDC-A08A182A8A03}">
      <text>
        <t>[Threaded comment]
Your version of Excel allows you to read this threaded comment; however, any edits to it will get removed if the file is opened in a newer version of Excel. Learn more: https://go.microsoft.com/fwlink/?linkid=870924
Comment:
    4-10-2026 QC Walkout Scheduled In SiteTracker.</t>
      </text>
    </comment>
    <comment ref="U375" authorId="786" shapeId="0" xr:uid="{7CC9BFA3-FEF3-4456-A512-D3C36E305A2B}">
      <text>
        <t>[Threaded comment]
Your version of Excel allows you to read this threaded comment; however, any edits to it will get removed if the file is opened in a newer version of Excel. Learn more: https://go.microsoft.com/fwlink/?linkid=870924
Comment:
    7-29-2026 Confirmed Actual Completed Footage.</t>
      </text>
    </comment>
    <comment ref="V375" authorId="787" shapeId="0" xr:uid="{908F0888-76BA-40B0-A39D-857AA161D7FD}">
      <text>
        <t>[Threaded comment]
Your version of Excel allows you to read this threaded comment; however, any edits to it will get removed if the file is opened in a newer version of Excel. Learn more: https://go.microsoft.com/fwlink/?linkid=870924
Comment:
    7-29-2026 Conduit Placement Confirmed Completed.</t>
      </text>
    </comment>
    <comment ref="U376" authorId="788" shapeId="0" xr:uid="{283372EC-EFDF-46AF-8CA5-AB2E84C48873}">
      <text>
        <t>[Threaded comment]
Your version of Excel allows you to read this threaded comment; however, any edits to it will get removed if the file is opened in a newer version of Excel. Learn more: https://go.microsoft.com/fwlink/?linkid=870924
Comment:
    2-19-2026 Confirmed Actual Completed Footage.</t>
      </text>
    </comment>
    <comment ref="V376" authorId="789" shapeId="0" xr:uid="{90D51DE0-48ED-41AF-8F94-A9DA5FF63760}">
      <text>
        <t>[Threaded comment]
Your version of Excel allows you to read this threaded comment; however, any edits to it will get removed if the file is opened in a newer version of Excel. Learn more: https://go.microsoft.com/fwlink/?linkid=870924
Comment:
    2-19-2026 Conduit Placement Confirmed Completed.</t>
      </text>
    </comment>
    <comment ref="U377" authorId="790" shapeId="0" xr:uid="{68ACF504-0530-461F-91F2-BD2540ACBA51}">
      <text>
        <t>[Threaded comment]
Your version of Excel allows you to read this threaded comment; however, any edits to it will get removed if the file is opened in a newer version of Excel. Learn more: https://go.microsoft.com/fwlink/?linkid=870924
Comment:
    9-9-2026 Confirmed Actual Completed Footage.</t>
      </text>
    </comment>
    <comment ref="V377" authorId="791" shapeId="0" xr:uid="{3BA44C9A-F62F-4680-AEE8-E0DF2087E902}">
      <text>
        <t>[Threaded comment]
Your version of Excel allows you to read this threaded comment; however, any edits to it will get removed if the file is opened in a newer version of Excel. Learn more: https://go.microsoft.com/fwlink/?linkid=870924
Comment:
    9-9-2026 Conduit Placement Confirmed Completed.</t>
      </text>
    </comment>
    <comment ref="U378" authorId="792" shapeId="0" xr:uid="{84AE82E0-BA80-40B8-AAE2-BCB11C570A51}">
      <text>
        <t>[Threaded comment]
Your version of Excel allows you to read this threaded comment; however, any edits to it will get removed if the file is opened in a newer version of Excel. Learn more: https://go.microsoft.com/fwlink/?linkid=870924
Comment:
    9-2-2026 Confirmed Actual Completed Footage.</t>
      </text>
    </comment>
    <comment ref="V378" authorId="793" shapeId="0" xr:uid="{4BF4E921-51B6-4DD1-BC62-7FDFE892AC1A}">
      <text>
        <t>[Threaded comment]
Your version of Excel allows you to read this threaded comment; however, any edits to it will get removed if the file is opened in a newer version of Excel. Learn more: https://go.microsoft.com/fwlink/?linkid=870924
Comment:
    9-2-2026 Conduit Placement Confirmed Completed.</t>
      </text>
    </comment>
    <comment ref="U379" authorId="794" shapeId="0" xr:uid="{97B9E1A0-0E2D-48EB-B98F-C0779F9F5297}">
      <text>
        <t>[Threaded comment]
Your version of Excel allows you to read this threaded comment; however, any edits to it will get removed if the file is opened in a newer version of Excel. Learn more: https://go.microsoft.com/fwlink/?linkid=870924
Comment:
    6-17-2026 Confirmed Actual Completed Footage.</t>
      </text>
    </comment>
    <comment ref="V379" authorId="795" shapeId="0" xr:uid="{8E63B7DB-1B9E-40A5-BFEB-E5F3E7353CD3}">
      <text>
        <t>[Threaded comment]
Your version of Excel allows you to read this threaded comment; however, any edits to it will get removed if the file is opened in a newer version of Excel. Learn more: https://go.microsoft.com/fwlink/?linkid=870924
Comment:
    6-17-2026 Conduit Placement Confirmed Completed.</t>
      </text>
    </comment>
    <comment ref="AA379" authorId="796" shapeId="0" xr:uid="{B7042138-C61F-460C-BAC2-4DD2B7CDE3E7}">
      <text>
        <t>[Threaded comment]
Your version of Excel allows you to read this threaded comment; however, any edits to it will get removed if the file is opened in a newer version of Excel. Learn more: https://go.microsoft.com/fwlink/?linkid=870924
Comment:
    6-17-2026 QC Walkout Scheduled In SiteTracker.</t>
      </text>
    </comment>
    <comment ref="U380" authorId="797" shapeId="0" xr:uid="{3B608E6F-7A60-4F7C-84C4-7A7B53AE7BAB}">
      <text>
        <t>[Threaded comment]
Your version of Excel allows you to read this threaded comment; however, any edits to it will get removed if the file is opened in a newer version of Excel. Learn more: https://go.microsoft.com/fwlink/?linkid=870924
Comment:
    3-26-2026 Confirmed Actual Completed Footage.</t>
      </text>
    </comment>
    <comment ref="V380" authorId="798" shapeId="0" xr:uid="{AA0C36F1-82F8-473F-AD01-C0B2C7AD4F08}">
      <text>
        <t>[Threaded comment]
Your version of Excel allows you to read this threaded comment; however, any edits to it will get removed if the file is opened in a newer version of Excel. Learn more: https://go.microsoft.com/fwlink/?linkid=870924
Comment:
    3-26-2026 Conduit Placement Confirmed Completed.</t>
      </text>
    </comment>
    <comment ref="AA380" authorId="799" shapeId="0" xr:uid="{ABB5D1D0-C0D9-4260-A52A-991CEDDE3876}">
      <text>
        <t>[Threaded comment]
Your version of Excel allows you to read this threaded comment; however, any edits to it will get removed if the file is opened in a newer version of Excel. Learn more: https://go.microsoft.com/fwlink/?linkid=870924
Comment:
    3-2-2026 QC Walkout Scheduled In SiteTracker.</t>
      </text>
    </comment>
    <comment ref="U381" authorId="800" shapeId="0" xr:uid="{AB9DB9F0-4B8A-4437-BD53-FE94D9A39867}">
      <text>
        <t>[Threaded comment]
Your version of Excel allows you to read this threaded comment; however, any edits to it will get removed if the file is opened in a newer version of Excel. Learn more: https://go.microsoft.com/fwlink/?linkid=870924
Comment:
    8-7-2025 Confirmed Actual Completed Footage.</t>
      </text>
    </comment>
    <comment ref="V381" authorId="801" shapeId="0" xr:uid="{8D8B14D1-EA18-4241-A889-2A79F44140B7}">
      <text>
        <t>[Threaded comment]
Your version of Excel allows you to read this threaded comment; however, any edits to it will get removed if the file is opened in a newer version of Excel. Learn more: https://go.microsoft.com/fwlink/?linkid=870924
Comment:
    8-7-2025 Conduit Placement Confirmed Completed.</t>
      </text>
    </comment>
    <comment ref="U382" authorId="802" shapeId="0" xr:uid="{726367E7-2CE0-4153-A2D9-E42BAD51BCC5}">
      <text>
        <t>[Threaded comment]
Your version of Excel allows you to read this threaded comment; however, any edits to it will get removed if the file is opened in a newer version of Excel. Learn more: https://go.microsoft.com/fwlink/?linkid=870924
Comment:
    9-16-2026 Confirmed Actual Completed Footage.</t>
      </text>
    </comment>
    <comment ref="V382" authorId="803" shapeId="0" xr:uid="{185B397C-BF95-4B7E-A95C-C7D978A127C1}">
      <text>
        <t>[Threaded comment]
Your version of Excel allows you to read this threaded comment; however, any edits to it will get removed if the file is opened in a newer version of Excel. Learn more: https://go.microsoft.com/fwlink/?linkid=870924
Comment:
    9-16-2026 Conduit Placement Confirmed Completed.</t>
      </text>
    </comment>
    <comment ref="U383" authorId="804" shapeId="0" xr:uid="{52117EF6-31E4-4888-A04E-4FEB13AA53F1}">
      <text>
        <t>[Threaded comment]
Your version of Excel allows you to read this threaded comment; however, any edits to it will get removed if the file is opened in a newer version of Excel. Learn more: https://go.microsoft.com/fwlink/?linkid=870924
Comment:
    9-8-2025 Confirmed Actual Completed Footage.</t>
      </text>
    </comment>
    <comment ref="V383" authorId="805" shapeId="0" xr:uid="{3872CF74-48CD-43CE-8A6F-B150DFBDA571}">
      <text>
        <t>[Threaded comment]
Your version of Excel allows you to read this threaded comment; however, any edits to it will get removed if the file is opened in a newer version of Excel. Learn more: https://go.microsoft.com/fwlink/?linkid=870924
Comment:
    9-8-2025 Conduit Placement Confirmed Completed.</t>
      </text>
    </comment>
    <comment ref="U384" authorId="806" shapeId="0" xr:uid="{58DE4BBD-735B-47B8-9020-8D27E4F4C634}">
      <text>
        <t>[Threaded comment]
Your version of Excel allows you to read this threaded comment; however, any edits to it will get removed if the file is opened in a newer version of Excel. Learn more: https://go.microsoft.com/fwlink/?linkid=870924
Comment:
    9-16-2026 Confirmed Actual Completed Footage.</t>
      </text>
    </comment>
    <comment ref="V384" authorId="807" shapeId="0" xr:uid="{192FEADB-3F95-48D5-9292-3CB048042EA2}">
      <text>
        <t>[Threaded comment]
Your version of Excel allows you to read this threaded comment; however, any edits to it will get removed if the file is opened in a newer version of Excel. Learn more: https://go.microsoft.com/fwlink/?linkid=870924
Comment:
    9-16-2026 Conduit Placement Confirmed Completed.</t>
      </text>
    </comment>
    <comment ref="U385" authorId="808" shapeId="0" xr:uid="{F8B2389A-5065-41F8-84D3-EB3EF0C0A196}">
      <text>
        <t>[Threaded comment]
Your version of Excel allows you to read this threaded comment; however, any edits to it will get removed if the file is opened in a newer version of Excel. Learn more: https://go.microsoft.com/fwlink/?linkid=870924
Comment:
    1-6-2025 Confirmed Actual Completed Footage.</t>
      </text>
    </comment>
    <comment ref="V385" authorId="809" shapeId="0" xr:uid="{76C45A56-2FFC-43A0-90EC-7414E0AE5855}">
      <text>
        <t>[Threaded comment]
Your version of Excel allows you to read this threaded comment; however, any edits to it will get removed if the file is opened in a newer version of Excel. Learn more: https://go.microsoft.com/fwlink/?linkid=870924
Comment:
    1-6-2025 Conduit Placement Confirmed Completed.</t>
      </text>
    </comment>
    <comment ref="U386" authorId="810" shapeId="0" xr:uid="{F6E4176F-AD1C-460B-8CEC-BA793E7A7A63}">
      <text>
        <t>[Threaded comment]
Your version of Excel allows you to read this threaded comment; however, any edits to it will get removed if the file is opened in a newer version of Excel. Learn more: https://go.microsoft.com/fwlink/?linkid=870924
Comment:
    9-14-2026 Confirmed Actual Completed Footage.</t>
      </text>
    </comment>
    <comment ref="V386" authorId="811" shapeId="0" xr:uid="{5E725174-F143-40D6-A297-8F11402C1A85}">
      <text>
        <t>[Threaded comment]
Your version of Excel allows you to read this threaded comment; however, any edits to it will get removed if the file is opened in a newer version of Excel. Learn more: https://go.microsoft.com/fwlink/?linkid=870924
Comment:
    9-14-2026 Conduit Placement Confirmed Completed.</t>
      </text>
    </comment>
    <comment ref="U387" authorId="812" shapeId="0" xr:uid="{46A6BFAE-6F6B-4B76-9128-53C684D0773C}">
      <text>
        <t>[Threaded comment]
Your version of Excel allows you to read this threaded comment; however, any edits to it will get removed if the file is opened in a newer version of Excel. Learn more: https://go.microsoft.com/fwlink/?linkid=870924
Comment:
    8-3-2026 Confirmed Actual Completed Footage.</t>
      </text>
    </comment>
    <comment ref="V387" authorId="813" shapeId="0" xr:uid="{1AD2091C-3783-4123-8C7D-6731EF270E31}">
      <text>
        <t>[Threaded comment]
Your version of Excel allows you to read this threaded comment; however, any edits to it will get removed if the file is opened in a newer version of Excel. Learn more: https://go.microsoft.com/fwlink/?linkid=870924
Comment:
    8-3-2026 Conduit Placement Confirmed Completed.</t>
      </text>
    </comment>
    <comment ref="U388" authorId="814" shapeId="0" xr:uid="{EEC5F316-EFEF-4179-A239-87C233E2E840}">
      <text>
        <t>[Threaded comment]
Your version of Excel allows you to read this threaded comment; however, any edits to it will get removed if the file is opened in a newer version of Excel. Learn more: https://go.microsoft.com/fwlink/?linkid=870924
Comment:
    8-31-2026 Confirmed Actual Completed Footage.</t>
      </text>
    </comment>
    <comment ref="V388" authorId="815" shapeId="0" xr:uid="{0D838936-A1B4-4C2A-88AB-596D3BB104FB}">
      <text>
        <t>[Threaded comment]
Your version of Excel allows you to read this threaded comment; however, any edits to it will get removed if the file is opened in a newer version of Excel. Learn more: https://go.microsoft.com/fwlink/?linkid=870924
Comment:
    8-31-2026 Conduit Placement Confirmed Completed.</t>
      </text>
    </comment>
    <comment ref="U389" authorId="816" shapeId="0" xr:uid="{9134BD5B-09A0-4D8E-B531-E2F85A77524B}">
      <text>
        <t>[Threaded comment]
Your version of Excel allows you to read this threaded comment; however, any edits to it will get removed if the file is opened in a newer version of Excel. Learn more: https://go.microsoft.com/fwlink/?linkid=870924
Comment:
    4-14-2026 Confirmed Actual Completed Footage.</t>
      </text>
    </comment>
    <comment ref="V389" authorId="817" shapeId="0" xr:uid="{A8E56E48-B8BD-497F-81BE-01F9EDE87D04}">
      <text>
        <t>[Threaded comment]
Your version of Excel allows you to read this threaded comment; however, any edits to it will get removed if the file is opened in a newer version of Excel. Learn more: https://go.microsoft.com/fwlink/?linkid=870924
Comment:
    4-14-2026 Conduit Placement Confirmed Completed.</t>
      </text>
    </comment>
    <comment ref="U390" authorId="818" shapeId="0" xr:uid="{F0BB6411-2258-4E20-8BD5-4B53AEC10CE9}">
      <text>
        <t>[Threaded comment]
Your version of Excel allows you to read this threaded comment; however, any edits to it will get removed if the file is opened in a newer version of Excel. Learn more: https://go.microsoft.com/fwlink/?linkid=870924
Comment:
    9-16-2026 Confirmed Actual Completed Footage.</t>
      </text>
    </comment>
    <comment ref="V390" authorId="819" shapeId="0" xr:uid="{0E46894F-2C69-4F06-87E6-100171A21772}">
      <text>
        <t>[Threaded comment]
Your version of Excel allows you to read this threaded comment; however, any edits to it will get removed if the file is opened in a newer version of Excel. Learn more: https://go.microsoft.com/fwlink/?linkid=870924
Comment:
    9-16-2026 Conduit Placement Completed Confirmed.</t>
      </text>
    </comment>
    <comment ref="U391" authorId="820" shapeId="0" xr:uid="{463ACAAC-636B-4165-829A-F628E2A8D97A}">
      <text>
        <t>[Threaded comment]
Your version of Excel allows you to read this threaded comment; however, any edits to it will get removed if the file is opened in a newer version of Excel. Learn more: https://go.microsoft.com/fwlink/?linkid=870924
Comment:
    7-23-2026 Confirmed Actual Completed Footage.</t>
      </text>
    </comment>
    <comment ref="V391" authorId="821" shapeId="0" xr:uid="{B89407E3-F916-4DF3-AEBE-3BD944F4D687}">
      <text>
        <t>[Threaded comment]
Your version of Excel allows you to read this threaded comment; however, any edits to it will get removed if the file is opened in a newer version of Excel. Learn more: https://go.microsoft.com/fwlink/?linkid=870924
Comment:
    7-23-2026 Conduit Placement Confirmed Completed.</t>
      </text>
    </comment>
    <comment ref="T392" authorId="822" shapeId="0" xr:uid="{7839A18C-8261-41E2-B8B1-A3284E414E87}">
      <text>
        <t>[Threaded comment]
Your version of Excel allows you to read this threaded comment; however, any edits to it will get removed if the file is opened in a newer version of Excel. Learn more: https://go.microsoft.com/fwlink/?linkid=870924
Comment:
    6-29-2026 Project Re-Vised 654' Removed From Project and added to D-HSF208(Built By Different Vendor).</t>
      </text>
    </comment>
    <comment ref="U392" authorId="823" shapeId="0" xr:uid="{ED629761-1595-48EC-BB0B-D7C09C92007C}">
      <text>
        <t>[Threaded comment]
Your version of Excel allows you to read this threaded comment; however, any edits to it will get removed if the file is opened in a newer version of Excel. Learn more: https://go.microsoft.com/fwlink/?linkid=870924
Comment:
    6-29-2026 Confirmed Actual Completed Footage.</t>
      </text>
    </comment>
    <comment ref="V392" authorId="824" shapeId="0" xr:uid="{06486395-C16F-40A5-9A92-3D79BB0BADC6}">
      <text>
        <t>[Threaded comment]
Your version of Excel allows you to read this threaded comment; however, any edits to it will get removed if the file is opened in a newer version of Excel. Learn more: https://go.microsoft.com/fwlink/?linkid=870924
Comment:
    6-29-2026 Conduit Placement Confirmed Completed.</t>
      </text>
    </comment>
    <comment ref="U393" authorId="825" shapeId="0" xr:uid="{79F06390-1218-4E4E-AEC2-E19EA686401A}">
      <text>
        <t>[Threaded comment]
Your version of Excel allows you to read this threaded comment; however, any edits to it will get removed if the file is opened in a newer version of Excel. Learn more: https://go.microsoft.com/fwlink/?linkid=870924
Comment:
    6-23-2026 Confirmed Actual Completed Footage.</t>
      </text>
    </comment>
    <comment ref="V393" authorId="826" shapeId="0" xr:uid="{BC17EA1D-F815-4409-9735-BB427D4FB272}">
      <text>
        <t>[Threaded comment]
Your version of Excel allows you to read this threaded comment; however, any edits to it will get removed if the file is opened in a newer version of Excel. Learn more: https://go.microsoft.com/fwlink/?linkid=870924
Comment:
    6-23-2026 Conduit Placement Confirmed Completed.</t>
      </text>
    </comment>
    <comment ref="U394" authorId="827" shapeId="0" xr:uid="{50F84F4B-CA08-4953-A659-686A5D4BF6C5}">
      <text>
        <t>[Threaded comment]
Your version of Excel allows you to read this threaded comment; however, any edits to it will get removed if the file is opened in a newer version of Excel. Learn more: https://go.microsoft.com/fwlink/?linkid=870924
Comment:
    4-7-2025 Design Change Per Tillman.
Reply:
    6-10-2025 Confirmed Actual Completed Footage.</t>
      </text>
    </comment>
    <comment ref="V394" authorId="828" shapeId="0" xr:uid="{2B2F7E7E-F88F-4841-A27E-49AA7E710B67}">
      <text>
        <t>[Threaded comment]
Your version of Excel allows you to read this threaded comment; however, any edits to it will get removed if the file is opened in a newer version of Excel. Learn more: https://go.microsoft.com/fwlink/?linkid=870924
Comment:
    6-10-2025 Conduit Placement Confirmed Completed.</t>
      </text>
    </comment>
    <comment ref="U395" authorId="829" shapeId="0" xr:uid="{D1852C84-14FD-4DC1-BC16-89890BB4781E}">
      <text>
        <t xml:space="preserve">[Threaded comment]
Your version of Excel allows you to read this threaded comment; however, any edits to it will get removed if the file is opened in a newer version of Excel. Learn more: https://go.microsoft.com/fwlink/?linkid=870924
Comment:
    6-17-2025 Confirmed Actual Completed Footage. </t>
      </text>
    </comment>
    <comment ref="V395" authorId="830" shapeId="0" xr:uid="{3BBE86DA-5374-4D96-8579-A3B1FA92A2A9}">
      <text>
        <t>[Threaded comment]
Your version of Excel allows you to read this threaded comment; however, any edits to it will get removed if the file is opened in a newer version of Excel. Learn more: https://go.microsoft.com/fwlink/?linkid=870924
Comment:
    6-17-2025 Conduit Placement Confirmed Completed.</t>
      </text>
    </comment>
    <comment ref="U396" authorId="831" shapeId="0" xr:uid="{745D7727-40D7-47F6-A2B1-BA4AB1E0BB2E}">
      <text>
        <t>[Threaded comment]
Your version of Excel allows you to read this threaded comment; however, any edits to it will get removed if the file is opened in a newer version of Excel. Learn more: https://go.microsoft.com/fwlink/?linkid=870924
Comment:
    6-24-2025 Confirmed Actual Completed Footage.</t>
      </text>
    </comment>
    <comment ref="V396" authorId="832" shapeId="0" xr:uid="{2F8020AC-CF79-42FC-93FF-5B7A2960DB7C}">
      <text>
        <t>[Threaded comment]
Your version of Excel allows you to read this threaded comment; however, any edits to it will get removed if the file is opened in a newer version of Excel. Learn more: https://go.microsoft.com/fwlink/?linkid=870924
Comment:
    6-24-2025 Conduit Placement Confirmed Completed.</t>
      </text>
    </comment>
    <comment ref="A397" authorId="833" shapeId="0" xr:uid="{6AB5DE0D-3B51-4FD4-9A91-1598EDB71722}">
      <text>
        <t>[Threaded comment]
Your version of Excel allows you to read this threaded comment; however, any edits to it will get removed if the file is opened in a newer version of Excel. Learn more: https://go.microsoft.com/fwlink/?linkid=870924
Comment:
    8-14-2025 Partial Build Project As Per Tillman Email On 2-10-2025.</t>
      </text>
    </comment>
    <comment ref="R397" authorId="834" shapeId="0" xr:uid="{33521AA2-0B39-4641-B599-8482897CB736}">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
Reply:
    Partial Build Project Per Tillman On 2-10-2025.</t>
      </text>
    </comment>
    <comment ref="U397" authorId="835" shapeId="0" xr:uid="{45665442-E3C8-4B10-A5C7-C77C21BFDB56}">
      <text>
        <t>[Threaded comment]
Your version of Excel allows you to read this threaded comment; however, any edits to it will get removed if the file is opened in a newer version of Excel. Learn more: https://go.microsoft.com/fwlink/?linkid=870924
Comment:
    Per Tillman On 2-10-2025 SOW Shows The Whole Project, But This Is To Complete The 4100ft Left On The Project. Partial Build Project.
Reply:
    10-13-2025 Confirmed Actual Completed Footage.</t>
      </text>
    </comment>
    <comment ref="V397" authorId="836" shapeId="0" xr:uid="{90997271-9650-4039-9458-321FFE3F47F6}">
      <text>
        <t>[Threaded comment]
Your version of Excel allows you to read this threaded comment; however, any edits to it will get removed if the file is opened in a newer version of Excel. Learn more: https://go.microsoft.com/fwlink/?linkid=870924
Comment:
    10-13-2025 Partial Build Project--Conduit Placement Confirmed Completed.</t>
      </text>
    </comment>
    <comment ref="U398" authorId="837" shapeId="0" xr:uid="{DFA606EC-1656-404E-BD44-71980BDA735D}">
      <text>
        <t>[Threaded comment]
Your version of Excel allows you to read this threaded comment; however, any edits to it will get removed if the file is opened in a newer version of Excel. Learn more: https://go.microsoft.com/fwlink/?linkid=870924
Comment:
    11-28-2025 Confirmed Actual Completed Footage.</t>
      </text>
    </comment>
    <comment ref="V398" authorId="838" shapeId="0" xr:uid="{2CC0BDFB-A319-4984-8071-35A472D333C7}">
      <text>
        <t>[Threaded comment]
Your version of Excel allows you to read this threaded comment; however, any edits to it will get removed if the file is opened in a newer version of Excel. Learn more: https://go.microsoft.com/fwlink/?linkid=870924
Comment:
    11-28-2025 Conduit Placement Confirmed Completed.</t>
      </text>
    </comment>
    <comment ref="AA398" authorId="839" shapeId="0" xr:uid="{17FA39E7-B832-4042-A41A-2B57E8A5CB9B}">
      <text>
        <t>[Threaded comment]
Your version of Excel allows you to read this threaded comment; however, any edits to it will get removed if the file is opened in a newer version of Excel. Learn more: https://go.microsoft.com/fwlink/?linkid=870924
Comment:
    3-23-2026 QC Date Entered In SiteTracker On 3/23/2026.</t>
      </text>
    </comment>
    <comment ref="U399" authorId="840" shapeId="0" xr:uid="{FE5D99F9-BFE9-451F-9F7E-A4CD22501884}">
      <text>
        <t>[Threaded comment]
Your version of Excel allows you to read this threaded comment; however, any edits to it will get removed if the file is opened in a newer version of Excel. Learn more: https://go.microsoft.com/fwlink/?linkid=870924
Comment:
    3-5-2026 Confirmed Actual Completed Footage.</t>
      </text>
    </comment>
    <comment ref="V399" authorId="841" shapeId="0" xr:uid="{686B8EE3-213F-4466-BAF3-37E641755DA9}">
      <text>
        <t>[Threaded comment]
Your version of Excel allows you to read this threaded comment; however, any edits to it will get removed if the file is opened in a newer version of Excel. Learn more: https://go.microsoft.com/fwlink/?linkid=870924
Comment:
    3-5-2026 Conduit Placement Confirmed Completed.</t>
      </text>
    </comment>
    <comment ref="U400" authorId="842" shapeId="0" xr:uid="{3D5B1262-F66B-4C59-BBBC-F6AFC2433BB9}">
      <text>
        <t>[Threaded comment]
Your version of Excel allows you to read this threaded comment; however, any edits to it will get removed if the file is opened in a newer version of Excel. Learn more: https://go.microsoft.com/fwlink/?linkid=870924
Comment:
    2-12-2025 Confirmed Actual Completed Footage.</t>
      </text>
    </comment>
    <comment ref="V400" authorId="843" shapeId="0" xr:uid="{1F735FD8-2386-4BC2-B4E8-A477509547EE}">
      <text>
        <t>[Threaded comment]
Your version of Excel allows you to read this threaded comment; however, any edits to it will get removed if the file is opened in a newer version of Excel. Learn more: https://go.microsoft.com/fwlink/?linkid=870924
Comment:
    2-12-2025 Conduit Placement Confirmed Completed.</t>
      </text>
    </comment>
    <comment ref="U401" authorId="844" shapeId="0" xr:uid="{2A3711DB-C2FE-4CC7-AA9B-5AC125161584}">
      <text>
        <t>[Threaded comment]
Your version of Excel allows you to read this threaded comment; however, any edits to it will get removed if the file is opened in a newer version of Excel. Learn more: https://go.microsoft.com/fwlink/?linkid=870924
Comment:
    3-5-2026 Confirmed Actual Completed Footage.</t>
      </text>
    </comment>
    <comment ref="V401" authorId="845" shapeId="0" xr:uid="{59FC3BA9-B9B1-4F1C-8FA3-2E5E59939416}">
      <text>
        <t>[Threaded comment]
Your version of Excel allows you to read this threaded comment; however, any edits to it will get removed if the file is opened in a newer version of Excel. Learn more: https://go.microsoft.com/fwlink/?linkid=870924
Comment:
    3-5-2026 Conduit Placement Confirmed Completed.</t>
      </text>
    </comment>
    <comment ref="U402" authorId="846" shapeId="0" xr:uid="{F0888280-340F-4A91-9B3D-1AAEEE774A12}">
      <text>
        <t>[Threaded comment]
Your version of Excel allows you to read this threaded comment; however, any edits to it will get removed if the file is opened in a newer version of Excel. Learn more: https://go.microsoft.com/fwlink/?linkid=870924
Comment:
    3-26-2026 Confirmed Actual Completed Footage.</t>
      </text>
    </comment>
    <comment ref="V402" authorId="847" shapeId="0" xr:uid="{0588421F-D1B5-46F4-B7A4-A6A406827548}">
      <text>
        <t>[Threaded comment]
Your version of Excel allows you to read this threaded comment; however, any edits to it will get removed if the file is opened in a newer version of Excel. Learn more: https://go.microsoft.com/fwlink/?linkid=870924
Comment:
    3-26-2026 Conduit Placement Confirmed Completed.</t>
      </text>
    </comment>
    <comment ref="U403" authorId="848" shapeId="0" xr:uid="{F382406F-04AA-4560-A001-1FD1AD150E9C}">
      <text>
        <t>[Threaded comment]
Your version of Excel allows you to read this threaded comment; however, any edits to it will get removed if the file is opened in a newer version of Excel. Learn more: https://go.microsoft.com/fwlink/?linkid=870924
Comment:
    10-24-2025 Confirmed Actual Completed Footage.
Reply:
    2-12-2026 Footage Updated From Previous COP Package.</t>
      </text>
    </comment>
    <comment ref="V403" authorId="849" shapeId="0" xr:uid="{D47DB38C-951F-48D0-BAF4-D295F9189733}">
      <text>
        <t>[Threaded comment]
Your version of Excel allows you to read this threaded comment; however, any edits to it will get removed if the file is opened in a newer version of Excel. Learn more: https://go.microsoft.com/fwlink/?linkid=870924
Comment:
    10-23-2025 Conduit Placement Confirmed Completed.
Reply:
    2-12-2026 Footage Updated From Previous COP Package.</t>
      </text>
    </comment>
    <comment ref="R404" authorId="850" shapeId="0" xr:uid="{E0656D9E-91FB-43EA-BA86-B9995DFABA33}">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U404" authorId="851" shapeId="0" xr:uid="{E93D87B3-3FBB-4ECE-A260-E3DA40656D32}">
      <text>
        <t>[Threaded comment]
Your version of Excel allows you to read this threaded comment; however, any edits to it will get removed if the file is opened in a newer version of Excel. Learn more: https://go.microsoft.com/fwlink/?linkid=870924
Comment:
    8-28-2025 Confirmed Actual Completed Footage.</t>
      </text>
    </comment>
    <comment ref="V404" authorId="852" shapeId="0" xr:uid="{C0706972-4404-4AC2-9F60-7E1BECE80834}">
      <text>
        <t>[Threaded comment]
Your version of Excel allows you to read this threaded comment; however, any edits to it will get removed if the file is opened in a newer version of Excel. Learn more: https://go.microsoft.com/fwlink/?linkid=870924
Comment:
    8-28-2025 Conduit Placement Confirmed Completed.</t>
      </text>
    </comment>
    <comment ref="U405" authorId="853" shapeId="0" xr:uid="{24B742A4-1CDA-4ECA-91C3-1197BE43FF62}">
      <text>
        <t>[Threaded comment]
Your version of Excel allows you to read this threaded comment; however, any edits to it will get removed if the file is opened in a newer version of Excel. Learn more: https://go.microsoft.com/fwlink/?linkid=870924
Comment:
    8-27-2025 Confirmed Actual Completed Footage.</t>
      </text>
    </comment>
    <comment ref="V405" authorId="854" shapeId="0" xr:uid="{1B31B59A-2D5F-402A-925E-BB7C97DFA533}">
      <text>
        <t>[Threaded comment]
Your version of Excel allows you to read this threaded comment; however, any edits to it will get removed if the file is opened in a newer version of Excel. Learn more: https://go.microsoft.com/fwlink/?linkid=870924
Comment:
    8-27-2025 Conduit Placement Confirmed Completed.</t>
      </text>
    </comment>
    <comment ref="U406" authorId="855" shapeId="0" xr:uid="{51BE994A-06F7-43CF-8E8B-026DA4609FAB}">
      <text>
        <t>[Threaded comment]
Your version of Excel allows you to read this threaded comment; however, any edits to it will get removed if the file is opened in a newer version of Excel. Learn more: https://go.microsoft.com/fwlink/?linkid=870924
Comment:
    4-20-2026 Confirmed Actual Completed Footage.</t>
      </text>
    </comment>
    <comment ref="V406" authorId="856" shapeId="0" xr:uid="{FA34D602-A626-4244-B1CB-A26CCC1AEA0D}">
      <text>
        <t>[Threaded comment]
Your version of Excel allows you to read this threaded comment; however, any edits to it will get removed if the file is opened in a newer version of Excel. Learn more: https://go.microsoft.com/fwlink/?linkid=870924
Comment:
    4-20-2026 Conduit Placement Confirmed Completed.</t>
      </text>
    </comment>
    <comment ref="AA406" authorId="857" shapeId="0" xr:uid="{1AE7096B-DD56-4587-85B7-313188BE3330}">
      <text>
        <t>[Threaded comment]
Your version of Excel allows you to read this threaded comment; however, any edits to it will get removed if the file is opened in a newer version of Excel. Learn more: https://go.microsoft.com/fwlink/?linkid=870924
Comment:
    4-22-2026 QC Walkout Scheduled In SiteTracker.</t>
      </text>
    </comment>
    <comment ref="U407" authorId="858" shapeId="0" xr:uid="{EF4B8361-79B7-4B77-BF03-E24CEAC26CA4}">
      <text>
        <t>[Threaded comment]
Your version of Excel allows you to read this threaded comment; however, any edits to it will get removed if the file is opened in a newer version of Excel. Learn more: https://go.microsoft.com/fwlink/?linkid=870924
Comment:
    6-29-2026 Confirmed Actual Completed Footage.</t>
      </text>
    </comment>
    <comment ref="V407" authorId="859" shapeId="0" xr:uid="{4EB96F3B-D6AC-4155-8CC1-391CA2B5D129}">
      <text>
        <t>[Threaded comment]
Your version of Excel allows you to read this threaded comment; however, any edits to it will get removed if the file is opened in a newer version of Excel. Learn more: https://go.microsoft.com/fwlink/?linkid=870924
Comment:
    6-29-2026 Conduit Placement Confirmed Completed.</t>
      </text>
    </comment>
    <comment ref="U408" authorId="860" shapeId="0" xr:uid="{1BA27F6F-51AE-4BE0-AF08-D3C7F2F7C476}">
      <text>
        <t>[Threaded comment]
Your version of Excel allows you to read this threaded comment; however, any edits to it will get removed if the file is opened in a newer version of Excel. Learn more: https://go.microsoft.com/fwlink/?linkid=870924
Comment:
    3-26-2026 Confirmed Actual Completed Footage.</t>
      </text>
    </comment>
    <comment ref="V408" authorId="861" shapeId="0" xr:uid="{246AE5E7-5713-4288-927A-9681C937663B}">
      <text>
        <t>[Threaded comment]
Your version of Excel allows you to read this threaded comment; however, any edits to it will get removed if the file is opened in a newer version of Excel. Learn more: https://go.microsoft.com/fwlink/?linkid=870924
Comment:
    3-26-2026 Conduit Placement Confirmed Completed.</t>
      </text>
    </comment>
    <comment ref="U409" authorId="862" shapeId="0" xr:uid="{458C0C89-3775-40F3-8FAF-518604E1726C}">
      <text>
        <t>[Threaded comment]
Your version of Excel allows you to read this threaded comment; however, any edits to it will get removed if the file is opened in a newer version of Excel. Learn more: https://go.microsoft.com/fwlink/?linkid=870924
Comment:
    6-30-2026 Confirmed Actual Completed Footage.</t>
      </text>
    </comment>
    <comment ref="V409" authorId="863" shapeId="0" xr:uid="{5730EE25-3040-4E87-AC67-1E2498C07398}">
      <text>
        <t>[Threaded comment]
Your version of Excel allows you to read this threaded comment; however, any edits to it will get removed if the file is opened in a newer version of Excel. Learn more: https://go.microsoft.com/fwlink/?linkid=870924
Comment:
    6-30-2026 Conduit Placement Confirmed Completed.</t>
      </text>
    </comment>
    <comment ref="U410" authorId="864" shapeId="0" xr:uid="{272A6B77-1B0B-4285-9EDA-E907BBA91B12}">
      <text>
        <t>[Threaded comment]
Your version of Excel allows you to read this threaded comment; however, any edits to it will get removed if the file is opened in a newer version of Excel. Learn more: https://go.microsoft.com/fwlink/?linkid=870924
Comment:
    3-18-2026 Partial Completion--Project Was Removed By Tillman and Assigned To Utilities One Without Lightspeed Being Informed.
Reply:
    9-23-2026 Confirmed Actual Completed Footage.</t>
      </text>
    </comment>
    <comment ref="V410" authorId="865" shapeId="0" xr:uid="{F89EABA1-059A-4FE6-A1F8-ADA4A408EC0E}">
      <text>
        <t>[Threaded comment]
Your version of Excel allows you to read this threaded comment; however, any edits to it will get removed if the file is opened in a newer version of Excel. Learn more: https://go.microsoft.com/fwlink/?linkid=870924
Comment:
    9-23-2026 Conduit Placement Confirmed Completed.</t>
      </text>
    </comment>
    <comment ref="U411" authorId="866" shapeId="0" xr:uid="{27B8619C-5C7F-45EA-AC39-FB33987A8417}">
      <text>
        <t>[Threaded comment]
Your version of Excel allows you to read this threaded comment; however, any edits to it will get removed if the file is opened in a newer version of Excel. Learn more: https://go.microsoft.com/fwlink/?linkid=870924
Comment:
    9-3-2025 Confirmed Actual Completed Footage.</t>
      </text>
    </comment>
    <comment ref="V411" authorId="867" shapeId="0" xr:uid="{2ABA58B2-A453-411E-9D6B-092ACC54AF58}">
      <text>
        <t>[Threaded comment]
Your version of Excel allows you to read this threaded comment; however, any edits to it will get removed if the file is opened in a newer version of Excel. Learn more: https://go.microsoft.com/fwlink/?linkid=870924
Comment:
    9-3-2025 Conduit Placement Confirmed Completed.</t>
      </text>
    </comment>
    <comment ref="U412" authorId="868" shapeId="0" xr:uid="{C1437040-BD6F-4B71-A174-A63D12FE65F0}">
      <text>
        <t>[Threaded comment]
Your version of Excel allows you to read this threaded comment; however, any edits to it will get removed if the file is opened in a newer version of Excel. Learn more: https://go.microsoft.com/fwlink/?linkid=870924
Comment:
    1-22-2026 Confirmed Actual Completed Footage.</t>
      </text>
    </comment>
    <comment ref="V412" authorId="869" shapeId="0" xr:uid="{19EAB0C6-1425-4247-8A45-FCC0FB3D1AED}">
      <text>
        <t>[Threaded comment]
Your version of Excel allows you to read this threaded comment; however, any edits to it will get removed if the file is opened in a newer version of Excel. Learn more: https://go.microsoft.com/fwlink/?linkid=870924
Comment:
    1-22-2026 Conduit Placement Confirmed Completed.</t>
      </text>
    </comment>
    <comment ref="T413" authorId="870" shapeId="0" xr:uid="{EC719E92-C077-43B7-BBDA-FF7B8D67D5DF}">
      <text>
        <t>[Threaded comment]
Your version of Excel allows you to read this threaded comment; however, any edits to it will get removed if the file is opened in a newer version of Excel. Learn more: https://go.microsoft.com/fwlink/?linkid=870924
Comment:
    11-7-2025 Additional Footage Added For Connection Conduit That Was Not Completed By The MDU Vendor.</t>
      </text>
    </comment>
    <comment ref="U413" authorId="871" shapeId="0" xr:uid="{6FE375DB-D560-49AB-9894-D42851ABC6FF}">
      <text>
        <t>[Threaded comment]
Your version of Excel allows you to read this threaded comment; however, any edits to it will get removed if the file is opened in a newer version of Excel. Learn more: https://go.microsoft.com/fwlink/?linkid=870924
Comment:
    11-7-2025 Additional Footage Added For Connection Conduit That Was Not Completed By The MDU Vendor.
Reply:
    12-31-2025 Confirmed Actual Completed Footage.</t>
      </text>
    </comment>
    <comment ref="V413" authorId="872" shapeId="0" xr:uid="{86C231E1-31D3-477D-8A75-806AA4FADE40}">
      <text>
        <t>[Threaded comment]
Your version of Excel allows you to read this threaded comment; however, any edits to it will get removed if the file is opened in a newer version of Excel. Learn more: https://go.microsoft.com/fwlink/?linkid=870924
Comment:
    12-31-2025 Conduit Placement Confirmed Completed.</t>
      </text>
    </comment>
    <comment ref="U414" authorId="873" shapeId="0" xr:uid="{2D2B9981-4324-4855-A594-46124D70FC47}">
      <text>
        <t>[Threaded comment]
Your version of Excel allows you to read this threaded comment; however, any edits to it will get removed if the file is opened in a newer version of Excel. Learn more: https://go.microsoft.com/fwlink/?linkid=870924
Comment:
    1-6-2026 Confirmed Actual Completed Footage.</t>
      </text>
    </comment>
    <comment ref="V414" authorId="874" shapeId="0" xr:uid="{0158FCDB-5746-4906-8BAB-94D3F90B878A}">
      <text>
        <t>[Threaded comment]
Your version of Excel allows you to read this threaded comment; however, any edits to it will get removed if the file is opened in a newer version of Excel. Learn more: https://go.microsoft.com/fwlink/?linkid=870924
Comment:
    1-6-2026 Fiber Placement and Splicing.</t>
      </text>
    </comment>
    <comment ref="A419" authorId="875" shapeId="0" xr:uid="{A37A4793-E60C-4CE6-A76D-C7E3B8D681AB}">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D419" authorId="876" shapeId="0" xr:uid="{DA91151F-4A1B-4C7E-8021-AEA313E78314}">
      <text>
        <t>[Threaded comment]
Your version of Excel allows you to read this threaded comment; however, any edits to it will get removed if the file is opened in a newer version of Excel. Learn more: https://go.microsoft.com/fwlink/?linkid=870924
Comment:
    10-13-2025 Light Levels Sent On 5-23-2025 and 10-13-2025.</t>
      </text>
    </comment>
    <comment ref="R419" authorId="877" shapeId="0" xr:uid="{22BB94B6-292D-4F48-9F8F-2E7606AE5DB2}">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A420" authorId="878" shapeId="0" xr:uid="{1C613D79-198D-4F2E-B2B9-68EF42CB9F7B}">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D420" authorId="879" shapeId="0" xr:uid="{CBF15CBA-88EB-470D-A62F-EE9DD467B0E9}">
      <text>
        <t>[Threaded comment]
Your version of Excel allows you to read this threaded comment; however, any edits to it will get removed if the file is opened in a newer version of Excel. Learn more: https://go.microsoft.com/fwlink/?linkid=870924
Comment:
    10-13-2025 Light Levels Sent On 5-27-2025 and 10-13-2025.</t>
      </text>
    </comment>
    <comment ref="R420" authorId="880" shapeId="0" xr:uid="{C6D60ED1-BBF7-4E26-82EE-4A886DDDEEC6}">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A421" authorId="881" shapeId="0" xr:uid="{F6E499A0-F22E-4BC3-99F7-2214F12B4AF1}">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D421" authorId="882" shapeId="0" xr:uid="{5A6DA43F-3E8D-489F-A7C7-81F36A33DD07}">
      <text>
        <t>[Threaded comment]
Your version of Excel allows you to read this threaded comment; however, any edits to it will get removed if the file is opened in a newer version of Excel. Learn more: https://go.microsoft.com/fwlink/?linkid=870924
Comment:
    10-13-2025 Light Levels Sent On 5-27-2025 and 10-13-2025.</t>
      </text>
    </comment>
    <comment ref="R421" authorId="883" shapeId="0" xr:uid="{71A8135D-E913-4871-A81E-2F6A38E72F03}">
      <text>
        <t>[Threaded comment]
Your version of Excel allows you to read this threaded comment; however, any edits to it will get removed if the file is opened in a newer version of Excel. Learn more: https://go.microsoft.com/fwlink/?linkid=870924
Comment:
    Assigned To Barlett Fiber Per Curtis On 1/29/2025.</t>
      </text>
    </comment>
    <comment ref="A422" authorId="884" shapeId="0" xr:uid="{D9F82B91-30C2-447A-9648-88D40C07F333}">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D422" authorId="885" shapeId="0" xr:uid="{7DFF0006-B99C-46CE-90DA-63CA840B8AD8}">
      <text>
        <t>[Threaded comment]
Your version of Excel allows you to read this threaded comment; however, any edits to it will get removed if the file is opened in a newer version of Excel. Learn more: https://go.microsoft.com/fwlink/?linkid=870924
Comment:
    10-13-2025 Light Levels Sent On 7-1-2025 and 10-13-2025.</t>
      </text>
    </comment>
    <comment ref="D423" authorId="886" shapeId="0" xr:uid="{BFFB3A05-E815-4E8B-986D-A7F5FC862DC2}">
      <text>
        <t>[Threaded comment]
Your version of Excel allows you to read this threaded comment; however, any edits to it will get removed if the file is opened in a newer version of Excel. Learn more: https://go.microsoft.com/fwlink/?linkid=870924
Comment:
    10-13-2025 Light Levels Sent On 5-6-2025 and 10-13-2025.</t>
      </text>
    </comment>
    <comment ref="A424" authorId="887" shapeId="0" xr:uid="{34365959-AADA-4175-BEAD-5AE4D2FD766E}">
      <text>
        <t>[Threaded comment]
Your version of Excel allows you to read this threaded comment; however, any edits to it will get removed if the file is opened in a newer version of Excel. Learn more: https://go.microsoft.com/fwlink/?linkid=870924
Comment:
    NTP Received Splice Only Project.</t>
      </text>
    </comment>
    <comment ref="D424" authorId="888" shapeId="0" xr:uid="{670D42A8-5418-4E36-950C-1200A0E7FE7D}">
      <text>
        <t>[Threaded comment]
Your version of Excel allows you to read this threaded comment; however, any edits to it will get removed if the file is opened in a newer version of Excel. Learn more: https://go.microsoft.com/fwlink/?linkid=870924
Comment:
    10-13-2025 Light Levels Sent On 10-13-2025.</t>
      </text>
    </comment>
    <comment ref="A425" authorId="889" shapeId="0" xr:uid="{A24F9781-5662-44CF-BEE7-9DE1D8BBE520}">
      <text>
        <t>[Threaded comment]
Your version of Excel allows you to read this threaded comment; however, any edits to it will get removed if the file is opened in a newer version of Excel. Learn more: https://go.microsoft.com/fwlink/?linkid=870924
Comment:
    NTP Received Fiber Placement and Splice Only Project.</t>
      </text>
    </comment>
    <comment ref="D425" authorId="890" shapeId="0" xr:uid="{4D081AB0-7181-441F-9D9C-5CF8BB9C0114}">
      <text>
        <t>[Threaded comment]
Your version of Excel allows you to read this threaded comment; however, any edits to it will get removed if the file is opened in a newer version of Excel. Learn more: https://go.microsoft.com/fwlink/?linkid=870924
Comment:
    10-13-2025 Light Levels Sent On 10-13-2025.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<sst xmlns="http://schemas.openxmlformats.org/spreadsheetml/2006/main" count="31344" uniqueCount="3567">
  <si>
    <t>TILLMAN PROJECT DASHBOARD</t>
  </si>
  <si>
    <t>FILTERS</t>
  </si>
  <si>
    <t>Area Filter:</t>
  </si>
  <si>
    <t>All</t>
  </si>
  <si>
    <t>Status Filter:</t>
  </si>
  <si>
    <t>Vendor Filter:</t>
  </si>
  <si>
    <t>Supervisor Filter:</t>
  </si>
  <si>
    <t>KEY PERFORMANCE INDICATORS — ACTIVE PROJECTS</t>
  </si>
  <si>
    <t>Total Active Projects</t>
  </si>
  <si>
    <t>Total Planned Footage (ft)</t>
  </si>
  <si>
    <t>Footage Completed (ft)</t>
  </si>
  <si>
    <t>Footage Remaining (ft)</t>
  </si>
  <si>
    <t>Overall % Complete</t>
  </si>
  <si>
    <t>Total SOW Est. Cost</t>
  </si>
  <si>
    <t>Total HHP</t>
  </si>
  <si>
    <t>Projects Pending PW</t>
  </si>
  <si>
    <t>PROJECTS BY AREA</t>
  </si>
  <si>
    <t>CONSTRUCTION STATUS</t>
  </si>
  <si>
    <t>PERMIT STATUS</t>
  </si>
  <si>
    <t>Area</t>
  </si>
  <si>
    <t>Projects</t>
  </si>
  <si>
    <t>Footage</t>
  </si>
  <si>
    <t>% Complete</t>
  </si>
  <si>
    <t>Status</t>
  </si>
  <si>
    <t>Count</t>
  </si>
  <si>
    <t>Est. Cost</t>
  </si>
  <si>
    <t>Permit Status</t>
  </si>
  <si>
    <t>% of Total</t>
  </si>
  <si>
    <t>St Petersburg</t>
  </si>
  <si>
    <t>In Process</t>
  </si>
  <si>
    <t>Received</t>
  </si>
  <si>
    <t>Lakeland</t>
  </si>
  <si>
    <t>Not Started</t>
  </si>
  <si>
    <t>Pending</t>
  </si>
  <si>
    <t>Bradenton</t>
  </si>
  <si>
    <t>Locates Called</t>
  </si>
  <si>
    <t>Not Required</t>
  </si>
  <si>
    <t>Fort Myers</t>
  </si>
  <si>
    <t>Completed</t>
  </si>
  <si>
    <t>TOTAL</t>
  </si>
  <si>
    <t>Port Charlotte</t>
  </si>
  <si>
    <t>Naples</t>
  </si>
  <si>
    <t>Kissimmee</t>
  </si>
  <si>
    <t>Miami</t>
  </si>
  <si>
    <t>Pinellas</t>
  </si>
  <si>
    <t>TOP VENDORS</t>
  </si>
  <si>
    <t>SUPERVISOR ASSIGNMENTS</t>
  </si>
  <si>
    <t>HELPER – Vendors (auto)</t>
  </si>
  <si>
    <t>Active</t>
  </si>
  <si>
    <t>Total</t>
  </si>
  <si>
    <t>Vendor</t>
  </si>
  <si>
    <t>Supervisor</t>
  </si>
  <si>
    <t>Lightspeed In-House</t>
  </si>
  <si>
    <t>Joshua</t>
  </si>
  <si>
    <t>GN Systems</t>
  </si>
  <si>
    <t>Cody</t>
  </si>
  <si>
    <t>North Path</t>
  </si>
  <si>
    <t>Travis</t>
  </si>
  <si>
    <t>Brothers</t>
  </si>
  <si>
    <t>Johnnie</t>
  </si>
  <si>
    <t>Kattle One</t>
  </si>
  <si>
    <t>Miguel</t>
  </si>
  <si>
    <t>Yosep AER</t>
  </si>
  <si>
    <t>Eric</t>
  </si>
  <si>
    <t>APT Communications</t>
  </si>
  <si>
    <t>Anthony</t>
  </si>
  <si>
    <t>Lopez Underground</t>
  </si>
  <si>
    <t>James</t>
  </si>
  <si>
    <t>Power Connect</t>
  </si>
  <si>
    <t>Marcelo</t>
  </si>
  <si>
    <t>HAS Global</t>
  </si>
  <si>
    <t>Matthew Nunes</t>
  </si>
  <si>
    <t>Legant</t>
  </si>
  <si>
    <t>Treyvon</t>
  </si>
  <si>
    <t>Mid Florida Contractors</t>
  </si>
  <si>
    <t>Wilson</t>
  </si>
  <si>
    <t>R&amp;F Underground</t>
  </si>
  <si>
    <t>Efrian</t>
  </si>
  <si>
    <t>NIA Underground</t>
  </si>
  <si>
    <t>Alpha Omega</t>
  </si>
  <si>
    <t>J Garcia Underground</t>
  </si>
  <si>
    <t>Splice Only</t>
  </si>
  <si>
    <t>CHARTS</t>
  </si>
  <si>
    <t>HELPER – Supervisors (auto)</t>
  </si>
  <si>
    <t>COMPLETED PROJECTS PENDING PAPERWORK</t>
  </si>
  <si>
    <t>NTP Number</t>
  </si>
  <si>
    <t>HHP</t>
  </si>
  <si>
    <t>Footage UG</t>
  </si>
  <si>
    <t>Completed Footage</t>
  </si>
  <si>
    <t>YTD</t>
  </si>
  <si>
    <t>JAN</t>
  </si>
  <si>
    <t>FEB</t>
  </si>
  <si>
    <t>MARCH</t>
  </si>
  <si>
    <t>APR</t>
  </si>
  <si>
    <t>MAY</t>
  </si>
  <si>
    <t>JUNE</t>
  </si>
  <si>
    <t>JULY</t>
  </si>
  <si>
    <t>AUG</t>
  </si>
  <si>
    <t>SEPT</t>
  </si>
  <si>
    <t>OCT</t>
  </si>
  <si>
    <t>NOV</t>
  </si>
  <si>
    <t>DEC</t>
  </si>
  <si>
    <t>Total Completed</t>
  </si>
  <si>
    <t>Total Goal</t>
  </si>
  <si>
    <t>DOY</t>
  </si>
  <si>
    <t>% to Year End</t>
  </si>
  <si>
    <t>Achieved % to Goal</t>
  </si>
  <si>
    <t>Total %</t>
  </si>
  <si>
    <t>AREA</t>
  </si>
  <si>
    <t>SOW TSD Date</t>
  </si>
  <si>
    <t>Penguin ID</t>
  </si>
  <si>
    <t>On Track or In Jeopardy</t>
  </si>
  <si>
    <t>NTP Received</t>
  </si>
  <si>
    <t>SOW Received</t>
  </si>
  <si>
    <t>Door Tag Date</t>
  </si>
  <si>
    <t>Constuction Status</t>
  </si>
  <si>
    <t>Locate Date</t>
  </si>
  <si>
    <t>UG Conduit Status</t>
  </si>
  <si>
    <t>Proofing Conduits-ABF Tested</t>
  </si>
  <si>
    <t>Pulling Fiber</t>
  </si>
  <si>
    <t>Stingrays</t>
  </si>
  <si>
    <t>Fiber Spliced</t>
  </si>
  <si>
    <t>Restoration</t>
  </si>
  <si>
    <t>Tillman QC Status</t>
  </si>
  <si>
    <t>COP Package To Biz-Ops Date</t>
  </si>
  <si>
    <t>Invoice</t>
  </si>
  <si>
    <t>BHT-FOE-03</t>
  </si>
  <si>
    <t>MAN97574</t>
  </si>
  <si>
    <t>Yes</t>
  </si>
  <si>
    <t>BHUD-FOE-02-W</t>
  </si>
  <si>
    <t>MAN92070</t>
  </si>
  <si>
    <t>BHUD-FOE-06-E</t>
  </si>
  <si>
    <t>MAN92243</t>
  </si>
  <si>
    <t>BHZD-FOE-03-W</t>
  </si>
  <si>
    <t>PPM89496</t>
  </si>
  <si>
    <t>D-HOE102</t>
  </si>
  <si>
    <t>MAN89819</t>
  </si>
  <si>
    <t>Not Req</t>
  </si>
  <si>
    <t>D-HOE111</t>
  </si>
  <si>
    <t>PPM92353</t>
  </si>
  <si>
    <t>D-HOE116</t>
  </si>
  <si>
    <t>PPM90592</t>
  </si>
  <si>
    <t>D-HOE117</t>
  </si>
  <si>
    <t>MAN90788</t>
  </si>
  <si>
    <t>D-HOE120</t>
  </si>
  <si>
    <t>MAN90778</t>
  </si>
  <si>
    <t>D-HOE206</t>
  </si>
  <si>
    <t>D-HOE215</t>
  </si>
  <si>
    <t>FB-HLR201</t>
  </si>
  <si>
    <t>MAN98152</t>
  </si>
  <si>
    <t>D-HOE302</t>
  </si>
  <si>
    <t>MAN98158</t>
  </si>
  <si>
    <t>FB-HOE117</t>
  </si>
  <si>
    <t>MAN89824</t>
  </si>
  <si>
    <t>Submitted</t>
  </si>
  <si>
    <t>FB-HOE201</t>
  </si>
  <si>
    <t>MAN91981</t>
  </si>
  <si>
    <t>2/29/2025</t>
  </si>
  <si>
    <t>FB-HOE301</t>
  </si>
  <si>
    <t>MAN98180</t>
  </si>
  <si>
    <t>FB-HOE375</t>
  </si>
  <si>
    <t>MAN99383</t>
  </si>
  <si>
    <t>12 Oaks MHP</t>
  </si>
  <si>
    <t>BHT-FWP-06</t>
  </si>
  <si>
    <t>PLK89457</t>
  </si>
  <si>
    <t>BHT-FWP-07</t>
  </si>
  <si>
    <t>PLK91807</t>
  </si>
  <si>
    <t>BHT-FWP-08</t>
  </si>
  <si>
    <t>PLK96231</t>
  </si>
  <si>
    <t>BHT-FWP-09</t>
  </si>
  <si>
    <t>PLK95075</t>
  </si>
  <si>
    <t>BHT-FWP-10</t>
  </si>
  <si>
    <t>PLK94470</t>
  </si>
  <si>
    <t>BHUD-FWP-08-E</t>
  </si>
  <si>
    <t>PLK91306</t>
  </si>
  <si>
    <t>BHUD-FWP-13-W</t>
  </si>
  <si>
    <t>PLK95092</t>
  </si>
  <si>
    <t>BHZD-FWP-11-W</t>
  </si>
  <si>
    <t>PLK97102</t>
  </si>
  <si>
    <t>BHZD-FWP-13-E</t>
  </si>
  <si>
    <t>PLK95389</t>
  </si>
  <si>
    <t>D-HWP102</t>
  </si>
  <si>
    <t>MAN91697</t>
  </si>
  <si>
    <t>D-HWP103</t>
  </si>
  <si>
    <t>PLK88967</t>
  </si>
  <si>
    <t>D-HWP105</t>
  </si>
  <si>
    <t>PLK90239</t>
  </si>
  <si>
    <t>D-HWP1304</t>
  </si>
  <si>
    <t>PLK93497</t>
  </si>
  <si>
    <t>D-HWP1306</t>
  </si>
  <si>
    <t>PLK92368</t>
  </si>
  <si>
    <t>D-HWP1309</t>
  </si>
  <si>
    <t>PLK92363</t>
  </si>
  <si>
    <t>D-HWP412</t>
  </si>
  <si>
    <t>PLK87663</t>
  </si>
  <si>
    <t>D-HWP415</t>
  </si>
  <si>
    <t>PLK88133</t>
  </si>
  <si>
    <t>D-HWP425</t>
  </si>
  <si>
    <t>PLK88584</t>
  </si>
  <si>
    <t>D-HWP436</t>
  </si>
  <si>
    <t>PLK88375</t>
  </si>
  <si>
    <t>D-HWP441</t>
  </si>
  <si>
    <t>PLK88853</t>
  </si>
  <si>
    <t>D-HWP701</t>
  </si>
  <si>
    <t>PLK89401</t>
  </si>
  <si>
    <t>D-HWP702</t>
  </si>
  <si>
    <t>PLK92108</t>
  </si>
  <si>
    <t>D-HWP703</t>
  </si>
  <si>
    <t>PLK92329</t>
  </si>
  <si>
    <t>D-HWP705</t>
  </si>
  <si>
    <t>PLK91019</t>
  </si>
  <si>
    <t>D-HWP707</t>
  </si>
  <si>
    <t>PLK91963</t>
  </si>
  <si>
    <t>D-HWP713</t>
  </si>
  <si>
    <t>PLK89267</t>
  </si>
  <si>
    <t>D-HWP801</t>
  </si>
  <si>
    <t>PLK95087</t>
  </si>
  <si>
    <t>D-HWP803</t>
  </si>
  <si>
    <t>PLK97105</t>
  </si>
  <si>
    <t>D-HWP805</t>
  </si>
  <si>
    <t>PLK97109</t>
  </si>
  <si>
    <t>D-HWP812</t>
  </si>
  <si>
    <t>PLK97117</t>
  </si>
  <si>
    <t>D-HWP814</t>
  </si>
  <si>
    <t>PLK97122</t>
  </si>
  <si>
    <t>D-HWP815</t>
  </si>
  <si>
    <t>PLK97093</t>
  </si>
  <si>
    <t>D-HWP821</t>
  </si>
  <si>
    <t>PLK96634</t>
  </si>
  <si>
    <t>D-HWP822</t>
  </si>
  <si>
    <t>PLK97098</t>
  </si>
  <si>
    <t>D-HWP824</t>
  </si>
  <si>
    <t>D-HWP825</t>
  </si>
  <si>
    <t>D-HWP826</t>
  </si>
  <si>
    <t>D-HWP902</t>
  </si>
  <si>
    <t>PLK93385</t>
  </si>
  <si>
    <t>D-HWP903</t>
  </si>
  <si>
    <t>PLK93393</t>
  </si>
  <si>
    <t>D-HWP904</t>
  </si>
  <si>
    <t>PLK93379</t>
  </si>
  <si>
    <t>5/52025</t>
  </si>
  <si>
    <t>D-HWP905</t>
  </si>
  <si>
    <t>PLK94794</t>
  </si>
  <si>
    <t>FB-HWP101</t>
  </si>
  <si>
    <t>PLK88377</t>
  </si>
  <si>
    <t>FB-HWP1302</t>
  </si>
  <si>
    <t>PLK97344</t>
  </si>
  <si>
    <t>FB-HWP1310</t>
  </si>
  <si>
    <t>FB-HWP1375</t>
  </si>
  <si>
    <t>PLK97346</t>
  </si>
  <si>
    <t>FB-HWP1376</t>
  </si>
  <si>
    <t>PLK96627</t>
  </si>
  <si>
    <t>FB-HWP175</t>
  </si>
  <si>
    <t>PLK96355</t>
  </si>
  <si>
    <t>FB-HWP375</t>
  </si>
  <si>
    <t>FB-HWP401</t>
  </si>
  <si>
    <t>No</t>
  </si>
  <si>
    <t>FB-HWP482</t>
  </si>
  <si>
    <t>PLK97720</t>
  </si>
  <si>
    <t>FB-HWP701</t>
  </si>
  <si>
    <t>PLK89265</t>
  </si>
  <si>
    <t>FB-HWP775</t>
  </si>
  <si>
    <t>PLK98767</t>
  </si>
  <si>
    <t>FB-HWP776</t>
  </si>
  <si>
    <t>FB-HWP801</t>
  </si>
  <si>
    <t>PLK94839</t>
  </si>
  <si>
    <t>FB-HWP802</t>
  </si>
  <si>
    <t>PLK98828</t>
  </si>
  <si>
    <t>FB-HWP804</t>
  </si>
  <si>
    <t>PLK97717</t>
  </si>
  <si>
    <t>FB-HWP902</t>
  </si>
  <si>
    <t>PLK97335</t>
  </si>
  <si>
    <t>FB-HWP975</t>
  </si>
  <si>
    <t>FB-HWP1075</t>
  </si>
  <si>
    <t>FX4-FWP-08</t>
  </si>
  <si>
    <t>PLK89273</t>
  </si>
  <si>
    <t>FX4-FWP-13</t>
  </si>
  <si>
    <t>PLK93160</t>
  </si>
  <si>
    <t>TBD</t>
  </si>
  <si>
    <t>Golden Wings MHP</t>
  </si>
  <si>
    <t>PLK88370</t>
  </si>
  <si>
    <t>Skyview Estates MHP</t>
  </si>
  <si>
    <t>BHU-FDH-01-W</t>
  </si>
  <si>
    <t>D-H0220A</t>
  </si>
  <si>
    <t>PPM95827</t>
  </si>
  <si>
    <t>D-H0220B</t>
  </si>
  <si>
    <t>PPM91680</t>
  </si>
  <si>
    <t>D-H0220C</t>
  </si>
  <si>
    <t>PPM91630</t>
  </si>
  <si>
    <t>D-H0220D</t>
  </si>
  <si>
    <t>PPM90335</t>
  </si>
  <si>
    <t>D-H0221A</t>
  </si>
  <si>
    <t>PPM91357 </t>
  </si>
  <si>
    <t>D-H0221B</t>
  </si>
  <si>
    <t>PPM91351</t>
  </si>
  <si>
    <t>D-H0221C</t>
  </si>
  <si>
    <t>PPM91690</t>
  </si>
  <si>
    <t>D-H0221D</t>
  </si>
  <si>
    <t>PPM91321</t>
  </si>
  <si>
    <t>D-H0221E</t>
  </si>
  <si>
    <t>PPM90342 </t>
  </si>
  <si>
    <t>D-H0221F</t>
  </si>
  <si>
    <t>PPM91656</t>
  </si>
  <si>
    <t>D-H0222A</t>
  </si>
  <si>
    <t>PPM89513</t>
  </si>
  <si>
    <t>D-H0222B</t>
  </si>
  <si>
    <t>PPM89528</t>
  </si>
  <si>
    <t>D-H0222C</t>
  </si>
  <si>
    <t>PPM89539</t>
  </si>
  <si>
    <t>D-H0222D</t>
  </si>
  <si>
    <t>D-H0223A</t>
  </si>
  <si>
    <t>PPM89575</t>
  </si>
  <si>
    <t>D-H0223C</t>
  </si>
  <si>
    <t>PPM89447</t>
  </si>
  <si>
    <t>D-H0223D</t>
  </si>
  <si>
    <t>PPM89579</t>
  </si>
  <si>
    <t>D-H0223E</t>
  </si>
  <si>
    <t>PPM89581</t>
  </si>
  <si>
    <t>D-HDH03</t>
  </si>
  <si>
    <t>PPM89589</t>
  </si>
  <si>
    <t>D-HDH04</t>
  </si>
  <si>
    <t>PPM88371</t>
  </si>
  <si>
    <t>D-HDH31</t>
  </si>
  <si>
    <t>PPM89043</t>
  </si>
  <si>
    <t>D-HDH32</t>
  </si>
  <si>
    <t>PPM89595</t>
  </si>
  <si>
    <t>D-HDH34</t>
  </si>
  <si>
    <t>PPM88372</t>
  </si>
  <si>
    <t>D-HDH41</t>
  </si>
  <si>
    <t>PPM91655</t>
  </si>
  <si>
    <t>D-HDH42</t>
  </si>
  <si>
    <t>PPM92270</t>
  </si>
  <si>
    <t>D-HDH43</t>
  </si>
  <si>
    <t>PPM92271</t>
  </si>
  <si>
    <t>Priority</t>
  </si>
  <si>
    <t>D-HDH45</t>
  </si>
  <si>
    <t>PPM89601</t>
  </si>
  <si>
    <t>D-HDH46</t>
  </si>
  <si>
    <t>PPM89610</t>
  </si>
  <si>
    <t>D-HDH47</t>
  </si>
  <si>
    <t>PPM92273</t>
  </si>
  <si>
    <t>D-HDH48</t>
  </si>
  <si>
    <t>PPM92278</t>
  </si>
  <si>
    <t>D-HDH49</t>
  </si>
  <si>
    <t>PPM92276</t>
  </si>
  <si>
    <t>D-HDH50</t>
  </si>
  <si>
    <t>PPM93107</t>
  </si>
  <si>
    <t>D-HDH52</t>
  </si>
  <si>
    <t>PPM93114</t>
  </si>
  <si>
    <t>D-HDH53</t>
  </si>
  <si>
    <t>PPM93118</t>
  </si>
  <si>
    <t>D-HDH54</t>
  </si>
  <si>
    <t>PPM93122</t>
  </si>
  <si>
    <t>D-HDH55</t>
  </si>
  <si>
    <t>PPM93069</t>
  </si>
  <si>
    <t>D-HDH56</t>
  </si>
  <si>
    <t>PPM92087</t>
  </si>
  <si>
    <t>D-HDH57</t>
  </si>
  <si>
    <t>PPM92588</t>
  </si>
  <si>
    <t>D-HDH58</t>
  </si>
  <si>
    <t>PPM92280</t>
  </si>
  <si>
    <t>D-HDH60</t>
  </si>
  <si>
    <t>PPM92088</t>
  </si>
  <si>
    <t>D-HDH62</t>
  </si>
  <si>
    <t>PPM92283</t>
  </si>
  <si>
    <t>D-HDH66</t>
  </si>
  <si>
    <t>PPM88373</t>
  </si>
  <si>
    <t>D-HDH67</t>
  </si>
  <si>
    <t>PPM91122</t>
  </si>
  <si>
    <t>D-HDH68</t>
  </si>
  <si>
    <t>PPM89616</t>
  </si>
  <si>
    <t>D-HDH69</t>
  </si>
  <si>
    <t>PPM89618</t>
  </si>
  <si>
    <t>D-HDH70</t>
  </si>
  <si>
    <t>PPM91121</t>
  </si>
  <si>
    <t>D-HDH71</t>
  </si>
  <si>
    <t>PPM89623</t>
  </si>
  <si>
    <t>D-HDH72</t>
  </si>
  <si>
    <t>PPM89624</t>
  </si>
  <si>
    <t>D-HDH73</t>
  </si>
  <si>
    <t>PPM89626</t>
  </si>
  <si>
    <t>PPM90342</t>
  </si>
  <si>
    <t>D-HDH74</t>
  </si>
  <si>
    <t>PPM89643</t>
  </si>
  <si>
    <t>D-HDH75</t>
  </si>
  <si>
    <t>PPM91431</t>
  </si>
  <si>
    <t>D-HDH76</t>
  </si>
  <si>
    <t>PPM89553</t>
  </si>
  <si>
    <t>D-HDH77</t>
  </si>
  <si>
    <t>PPM92290</t>
  </si>
  <si>
    <t>D-HDH78</t>
  </si>
  <si>
    <t>PPM90248</t>
  </si>
  <si>
    <t>D-HDH79</t>
  </si>
  <si>
    <t>PPM90331</t>
  </si>
  <si>
    <t>D-HDH80</t>
  </si>
  <si>
    <t>PPM92262</t>
  </si>
  <si>
    <t>D-HDH82</t>
  </si>
  <si>
    <t>PPM92198</t>
  </si>
  <si>
    <t>D-HDH83</t>
  </si>
  <si>
    <t>PPM90333</t>
  </si>
  <si>
    <t>D-HDH84</t>
  </si>
  <si>
    <t>PPM88311</t>
  </si>
  <si>
    <t>D-HNP104</t>
  </si>
  <si>
    <t>PPM93993</t>
  </si>
  <si>
    <t>D-HNP106</t>
  </si>
  <si>
    <t>PPM93922</t>
  </si>
  <si>
    <t>D-HNP107</t>
  </si>
  <si>
    <t>PPM90859</t>
  </si>
  <si>
    <t>D-HNP111</t>
  </si>
  <si>
    <t>PPM92084</t>
  </si>
  <si>
    <t>D-HNP113</t>
  </si>
  <si>
    <t>PPM90871</t>
  </si>
  <si>
    <t>D-HNP114_H0103D</t>
  </si>
  <si>
    <t>PLK88966</t>
  </si>
  <si>
    <t>D-HNP117</t>
  </si>
  <si>
    <t>PPM93990</t>
  </si>
  <si>
    <t>D-HNP123</t>
  </si>
  <si>
    <t>PPM89671</t>
  </si>
  <si>
    <t>D-HNP135</t>
  </si>
  <si>
    <t>PPM94426</t>
  </si>
  <si>
    <t>D-HNP137</t>
  </si>
  <si>
    <t>PPM89749</t>
  </si>
  <si>
    <t>D-HNP138</t>
  </si>
  <si>
    <t>PPM89683</t>
  </si>
  <si>
    <t>D-HNP141</t>
  </si>
  <si>
    <t>PPM89690</t>
  </si>
  <si>
    <t>D-HNP143</t>
  </si>
  <si>
    <t>PPM89772</t>
  </si>
  <si>
    <t>D-HNP144</t>
  </si>
  <si>
    <t>PPM90863</t>
  </si>
  <si>
    <t>D-HNP151</t>
  </si>
  <si>
    <t>PPM90865</t>
  </si>
  <si>
    <t>FB-H0205A</t>
  </si>
  <si>
    <t>PPM90591</t>
  </si>
  <si>
    <t>FB-H0220A</t>
  </si>
  <si>
    <t>PPM89778</t>
  </si>
  <si>
    <t>FB-H0221A</t>
  </si>
  <si>
    <t>PPM89791</t>
  </si>
  <si>
    <t>FB-H0222A</t>
  </si>
  <si>
    <t>PPM88374</t>
  </si>
  <si>
    <t>FB-H0223A</t>
  </si>
  <si>
    <t>PPM89789</t>
  </si>
  <si>
    <t>FB-HDH01</t>
  </si>
  <si>
    <t>FB-HDH01A-2A</t>
  </si>
  <si>
    <t>PPM96333</t>
  </si>
  <si>
    <t>FB-HDH02A</t>
  </si>
  <si>
    <t>PPM87852</t>
  </si>
  <si>
    <t>FB-HDH275</t>
  </si>
  <si>
    <t>PPM89801</t>
  </si>
  <si>
    <t>FB-HNP104</t>
  </si>
  <si>
    <t>PPM90880</t>
  </si>
  <si>
    <t>FB-HNP133</t>
  </si>
  <si>
    <t>PPM92370</t>
  </si>
  <si>
    <t>FB-HNP138</t>
  </si>
  <si>
    <t>PPM89817</t>
  </si>
  <si>
    <t>FB-HNP144</t>
  </si>
  <si>
    <t>PPM90914</t>
  </si>
  <si>
    <t>FX4-FML-05</t>
  </si>
  <si>
    <t>PPM93377</t>
  </si>
  <si>
    <t>CURRENT ASSIGNMENTS</t>
  </si>
  <si>
    <t>MONTHLY ASSIGNED FOOTAGE</t>
  </si>
  <si>
    <t>Sum of Footage UG</t>
  </si>
  <si>
    <t>Vendor Assignment</t>
  </si>
  <si>
    <t>(Multiple Items)</t>
  </si>
  <si>
    <t>In Jeopardy</t>
  </si>
  <si>
    <t>Tillman forecasted Month</t>
  </si>
  <si>
    <t>APRIL</t>
  </si>
  <si>
    <t>Working Day</t>
  </si>
  <si>
    <t>Count of Job No</t>
  </si>
  <si>
    <t>Day to Month</t>
  </si>
  <si>
    <t>(blank)</t>
  </si>
  <si>
    <t>Job No</t>
  </si>
  <si>
    <t>Blockers</t>
  </si>
  <si>
    <t>Manpower</t>
  </si>
  <si>
    <t>% Month</t>
  </si>
  <si>
    <t>% to Goal</t>
  </si>
  <si>
    <t>NTP Permit</t>
  </si>
  <si>
    <t>Monthly Forecast Footage</t>
  </si>
  <si>
    <t>D-HDH40</t>
  </si>
  <si>
    <t>Tie-ends</t>
  </si>
  <si>
    <t>Footage Complete</t>
  </si>
  <si>
    <t>Splice Only Project</t>
  </si>
  <si>
    <t>Kattle One/LSCG</t>
  </si>
  <si>
    <t>D-HDH51</t>
  </si>
  <si>
    <t>APT Communications / New Gen Unlimited</t>
  </si>
  <si>
    <t>D-HDH44</t>
  </si>
  <si>
    <t>Tie-ends Total</t>
  </si>
  <si>
    <t>Grand Total</t>
  </si>
  <si>
    <t xml:space="preserve">APT Communications  </t>
  </si>
  <si>
    <t>ASM Utilities</t>
  </si>
  <si>
    <t>HD Cable</t>
  </si>
  <si>
    <t>Legant Livings</t>
  </si>
  <si>
    <t>D-HDH61</t>
  </si>
  <si>
    <t>Gulfstream</t>
  </si>
  <si>
    <t>Restoring Pro</t>
  </si>
  <si>
    <t>Randy's Utilities</t>
  </si>
  <si>
    <t xml:space="preserve">A1 Broadband </t>
  </si>
  <si>
    <t>FB-HWP601</t>
  </si>
  <si>
    <t>Full Circle In-House/Saul/Felipe</t>
  </si>
  <si>
    <t>In Jeopardy Total</t>
  </si>
  <si>
    <t>Sosa Line</t>
  </si>
  <si>
    <t>Complete</t>
  </si>
  <si>
    <t>APT Communications/North Path</t>
  </si>
  <si>
    <t>ASM</t>
  </si>
  <si>
    <t>ITG In-House</t>
  </si>
  <si>
    <t>D-HDH59</t>
  </si>
  <si>
    <t>D-HWP706</t>
  </si>
  <si>
    <t>Complete Total</t>
  </si>
  <si>
    <t>D&amp;E Update</t>
  </si>
  <si>
    <t>Prism</t>
  </si>
  <si>
    <t>Local Team</t>
  </si>
  <si>
    <t>Penguin Task</t>
  </si>
  <si>
    <t>PLC</t>
  </si>
  <si>
    <t xml:space="preserve">Noes </t>
  </si>
  <si>
    <t>TSD</t>
  </si>
  <si>
    <t>Days</t>
  </si>
  <si>
    <t>Funding</t>
  </si>
  <si>
    <t>Required Permits</t>
  </si>
  <si>
    <t>Drafting</t>
  </si>
  <si>
    <t>Approved</t>
  </si>
  <si>
    <t>Pending Permits</t>
  </si>
  <si>
    <t>Materials</t>
  </si>
  <si>
    <t>Construction Start</t>
  </si>
  <si>
    <t>UG Percentage Complete</t>
  </si>
  <si>
    <t>Aerial Percentage Complete</t>
  </si>
  <si>
    <t>Splicing Percentage Complete</t>
  </si>
  <si>
    <t>Construction Total Percent Complete</t>
  </si>
  <si>
    <t>Additional Information</t>
  </si>
  <si>
    <t>Required Footage</t>
  </si>
  <si>
    <t>APRIL, MAY</t>
  </si>
  <si>
    <t>Locates</t>
  </si>
  <si>
    <t>Funded</t>
  </si>
  <si>
    <t>D-HNP110</t>
  </si>
  <si>
    <t>D-HNP109</t>
  </si>
  <si>
    <t xml:space="preserve">Hold </t>
  </si>
  <si>
    <t>Missing</t>
  </si>
  <si>
    <t>D-HNP108</t>
  </si>
  <si>
    <t>FB-HNP111</t>
  </si>
  <si>
    <t>D-HNP114</t>
  </si>
  <si>
    <t>D-HNP115</t>
  </si>
  <si>
    <t xml:space="preserve">
Need to follow-up if we need to place any additional underground conduit for the tie ins
</t>
  </si>
  <si>
    <t>blowing sting ray 5.1</t>
  </si>
  <si>
    <t>Need to follow-up if we need to place any additional underground conduit for the tie ins</t>
  </si>
  <si>
    <t xml:space="preserve">Pending: confirm rock adder w/ Tillman
Inspector to complete measurements  </t>
  </si>
  <si>
    <t>FB-HNP118</t>
  </si>
  <si>
    <t>QC</t>
  </si>
  <si>
    <t>D-HWP603</t>
  </si>
  <si>
    <t>SOW</t>
  </si>
  <si>
    <t xml:space="preserve">BHT-FWP-10 </t>
  </si>
  <si>
    <t xml:space="preserve">Not Started </t>
  </si>
  <si>
    <t>Locates - St Pete</t>
  </si>
  <si>
    <t>Locates - WOW</t>
  </si>
  <si>
    <t>Locates - USIC</t>
  </si>
  <si>
    <t>Permits</t>
  </si>
  <si>
    <t>Market 1 NTP Number</t>
  </si>
  <si>
    <t>Date Assigned</t>
  </si>
  <si>
    <t>Assigned Supervisor</t>
  </si>
  <si>
    <t>Blockers/Risks</t>
  </si>
  <si>
    <t>SOW Estimated Cost</t>
  </si>
  <si>
    <t>Restoration Completed</t>
  </si>
  <si>
    <t>QC Requested Date</t>
  </si>
  <si>
    <t xml:space="preserve">QC Sheet Phase 1 Received </t>
  </si>
  <si>
    <t xml:space="preserve">QC Sheet Phase 2 Received </t>
  </si>
  <si>
    <t>Actual Redline Completed Footage UG</t>
  </si>
  <si>
    <t>Footage Remaining</t>
  </si>
  <si>
    <t>Construction Start Date</t>
  </si>
  <si>
    <t>Construction End Date</t>
  </si>
  <si>
    <t>Fiber Placement  Percentage Complete</t>
  </si>
  <si>
    <t xml:space="preserve">Fiber Placement and Splice Only Footage </t>
  </si>
  <si>
    <t>Notes</t>
  </si>
  <si>
    <t>D-HPP630</t>
  </si>
  <si>
    <t>Clearwater</t>
  </si>
  <si>
    <t>Marcelo Zaldivar</t>
  </si>
  <si>
    <t>On Track</t>
  </si>
  <si>
    <t>5/1 NTP Package Received.</t>
  </si>
  <si>
    <t>D-HPP631</t>
  </si>
  <si>
    <t>Treyvon Tillman</t>
  </si>
  <si>
    <t>D-HPP637</t>
  </si>
  <si>
    <t>FB-HPP612-2</t>
  </si>
  <si>
    <t>Anthony Adum</t>
  </si>
  <si>
    <t>9/23 NTP Package Received--PO In Full Circle's Name Not ITG--Tillman Needs To Upload A New PO. Aerial Work Project.</t>
  </si>
  <si>
    <t>D-HNP108/D-H0102E</t>
  </si>
  <si>
    <t>Johnnie Williams</t>
  </si>
  <si>
    <t>PPM91941</t>
  </si>
  <si>
    <t>5/11 - Stop work in place for City of St. Pete till 5/15 - 5/4 Will have to redrill 380' K1 drilled to deep and did not install the 2 tobys, Locates Called in  - 4-28 JW // REPAIRED 1 OF 2 DAPs. NEED TO FIND ISSUE WITH THE 2ND DAP LOCATION - 3.16 JW // LSCG QC discovered missing section of Route 2, called in locates and they are pending</t>
  </si>
  <si>
    <t>Market 1 NTP Number Pinellas</t>
  </si>
  <si>
    <t>D-HLC505</t>
  </si>
  <si>
    <t>Joshua Pacheco</t>
  </si>
  <si>
    <t>Pending Locates</t>
  </si>
  <si>
    <t>7/13 NTP Package Received. 7/17 PO Received And Approved.</t>
  </si>
  <si>
    <t>D-HLC508</t>
  </si>
  <si>
    <t>Danny Combs</t>
  </si>
  <si>
    <t>Completed -Missed TSD</t>
  </si>
  <si>
    <t>D-HLC509</t>
  </si>
  <si>
    <t>9/18 NTP Package Received. PO Approved 9/24.</t>
  </si>
  <si>
    <t>D-HLC510</t>
  </si>
  <si>
    <t>D-HLC514</t>
  </si>
  <si>
    <t>PPM112724</t>
  </si>
  <si>
    <t>D-HLC515</t>
  </si>
  <si>
    <t>8/5 NTP Package Received--8/6 PO Received.</t>
  </si>
  <si>
    <t>D-HLC516</t>
  </si>
  <si>
    <t>7/31 NTP Package Received.</t>
  </si>
  <si>
    <t>D-HLC520</t>
  </si>
  <si>
    <t>8/24 NTP Package and PO Received.</t>
  </si>
  <si>
    <t>D-HLC521</t>
  </si>
  <si>
    <t>D-HLC522</t>
  </si>
  <si>
    <t>D-HLC523</t>
  </si>
  <si>
    <t>D-HLC524</t>
  </si>
  <si>
    <t>D-HLC525</t>
  </si>
  <si>
    <t>9/30 NTP Package Received--Pending SOW/PO To Be Uploaded Into SiteTracker and For The Change Order To Be Approved By Tillman. 10/5 PO Approved--James H No Change Order Due At This Time.</t>
  </si>
  <si>
    <t>D-HLC527</t>
  </si>
  <si>
    <t>D-HLC538</t>
  </si>
  <si>
    <t>8/31 NTP Package and PO Received.</t>
  </si>
  <si>
    <t>D-HLC540</t>
  </si>
  <si>
    <t>8/25 NTP Package and PO Received.</t>
  </si>
  <si>
    <t>D-HLC541</t>
  </si>
  <si>
    <t>D-HLC547</t>
  </si>
  <si>
    <t>8/26 NTP Package and PO Received.</t>
  </si>
  <si>
    <t>D-HPP837</t>
  </si>
  <si>
    <t>D-HPP838</t>
  </si>
  <si>
    <t>D-HPP839</t>
  </si>
  <si>
    <t>D-HPP852</t>
  </si>
  <si>
    <t>D-HPP853</t>
  </si>
  <si>
    <t>D-HPP855</t>
  </si>
  <si>
    <t>D-HPP856</t>
  </si>
  <si>
    <t>D-HPP857</t>
  </si>
  <si>
    <t>D-HPP860</t>
  </si>
  <si>
    <t>D-HPP882</t>
  </si>
  <si>
    <t>D-HPP883</t>
  </si>
  <si>
    <t>D-HPP884</t>
  </si>
  <si>
    <t>FB-HLC521</t>
  </si>
  <si>
    <t>FB-HLC524</t>
  </si>
  <si>
    <t>FB-HLC538</t>
  </si>
  <si>
    <t>FB-HPP854</t>
  </si>
  <si>
    <t>Market 2 NTP Number</t>
  </si>
  <si>
    <t>FB-HWP376</t>
  </si>
  <si>
    <t>Miguel Herrero</t>
  </si>
  <si>
    <t>PLK102584</t>
  </si>
  <si>
    <t>On Hold Per Tillman</t>
  </si>
  <si>
    <t>N/A</t>
  </si>
  <si>
    <t xml:space="preserve">9/29 FDOT Permit Received.Assigned to brothers 9-30/CX Began 10/8. 10/21 FDOT is complete, wtg on city permit 12-15, 10/8/26 - Tillman is working on plan to get Fiber Pulled and Spliced (Jesse) </t>
  </si>
  <si>
    <t>FB-HWP881</t>
  </si>
  <si>
    <t>PLK105476</t>
  </si>
  <si>
    <t>11/17 Pending Permit.-Splice Only Project.</t>
  </si>
  <si>
    <t>Market 3 NTP Number</t>
  </si>
  <si>
    <t>D-HLX101</t>
  </si>
  <si>
    <t>Allen Johns</t>
  </si>
  <si>
    <t>9/29 NTP Package Received--Pending SOW/PO To Be Uploaded Into SiteTracker and For The Change Order To Be Approved By Tillman. 10/5 PO and Change Order Approved.</t>
  </si>
  <si>
    <t>D-HLX102</t>
  </si>
  <si>
    <t>9/29 NTP Package Received--Pending SOW/PO To Be Uploaded Into SiteTracker and For The Change Order To Be Approved By Tillman.</t>
  </si>
  <si>
    <t>D-HLX103</t>
  </si>
  <si>
    <t>D-HLX104</t>
  </si>
  <si>
    <t>D-HLX105</t>
  </si>
  <si>
    <t>D-HLX106</t>
  </si>
  <si>
    <t>D-HLX107</t>
  </si>
  <si>
    <t>D-HLX108</t>
  </si>
  <si>
    <t>9/29 NTP Package Received--Pending SOW/PO To Be Uploaded Into SiteTracker and For The Change Order To Be Approved By Tillman. 10/9 PO and Change Order Approved.</t>
  </si>
  <si>
    <t>FB-HOE179</t>
  </si>
  <si>
    <t>MAN104758</t>
  </si>
  <si>
    <t>10/27 FDOT Permit Received--NTP Package Missing The Fiber Details Splicing Document. 4-24-25 On hold per Tillman</t>
  </si>
  <si>
    <t>FB-HLX101</t>
  </si>
  <si>
    <t>10/6 NTP Package Received--Pending  Change Order To Be Approved By Tillman, Once Received I Can Approve The PO.</t>
  </si>
  <si>
    <t>Plantation Bay - 4</t>
  </si>
  <si>
    <t>Brenton Copelin</t>
  </si>
  <si>
    <t>FM112414</t>
  </si>
  <si>
    <t>6/11 NTP Package Received.</t>
  </si>
  <si>
    <t>BHCD-FPW-03-E</t>
  </si>
  <si>
    <t>D-HDF708</t>
  </si>
  <si>
    <t>MAN104766</t>
  </si>
  <si>
    <t>10/31 Permit Received With NTP Package./  2/4 CX Construction Continues--Progress At 75% Complete./  2/5 CX Construction Continues--Progress At 85% Complete./  2/6 CX Construction Continues--Progress At 85% Complete./  2/25 CX Construction Continues--Progress at 95% Complete.</t>
  </si>
  <si>
    <t>D-HDF709</t>
  </si>
  <si>
    <t>10/7 NTP Package Received--PO Approved No Change Order Is Required.</t>
  </si>
  <si>
    <t>D-HDF712</t>
  </si>
  <si>
    <t>MAN108516</t>
  </si>
  <si>
    <t>2/12 CX Construction Continues--Progress At 58% Complete./  2/13 CX Construction Continues--Progress At 77% Complete./  2/23 CX Construction Continues--Progress At 90% Complete./  2/25 CX Construction Continues--Progress At 98% Complete.</t>
  </si>
  <si>
    <t>D-HDF717</t>
  </si>
  <si>
    <t>Scott</t>
  </si>
  <si>
    <t>8/12 NTP Package and PO Received--PO In Full Circles Name Not ITG.</t>
  </si>
  <si>
    <t>D-HDF740</t>
  </si>
  <si>
    <t>MAN104770</t>
  </si>
  <si>
    <t>10/29 Permit Received With NTP Package./  Requires FDOT Permit.</t>
  </si>
  <si>
    <t>D-HPW326</t>
  </si>
  <si>
    <t>FM113100</t>
  </si>
  <si>
    <t>7/29 NTP Package Recived</t>
  </si>
  <si>
    <t>D-HPW327</t>
  </si>
  <si>
    <t>FM113101</t>
  </si>
  <si>
    <t>D-HPW328</t>
  </si>
  <si>
    <t>FM113102</t>
  </si>
  <si>
    <t>D-HPW329</t>
  </si>
  <si>
    <t>FM113103</t>
  </si>
  <si>
    <t>7/24 NTP Package Recived</t>
  </si>
  <si>
    <t>D-HPW330</t>
  </si>
  <si>
    <t>FM113104</t>
  </si>
  <si>
    <t>D-HPW349</t>
  </si>
  <si>
    <t>FM112767</t>
  </si>
  <si>
    <t>D-HPW350</t>
  </si>
  <si>
    <t>FM113097</t>
  </si>
  <si>
    <t>D-HPW351</t>
  </si>
  <si>
    <t>FM113098</t>
  </si>
  <si>
    <t>D-HPW361</t>
  </si>
  <si>
    <t>FM113099</t>
  </si>
  <si>
    <t>D-HTG211</t>
  </si>
  <si>
    <t>10/6 NTP Package Received--Pending PO To Be Approved and Verification Of BOM To See If A Change Order Is Required.</t>
  </si>
  <si>
    <t>D-HTG212</t>
  </si>
  <si>
    <t>FM112875</t>
  </si>
  <si>
    <t>D-HTG213</t>
  </si>
  <si>
    <t>FM112877</t>
  </si>
  <si>
    <t>D-HTG214</t>
  </si>
  <si>
    <t>FM112878</t>
  </si>
  <si>
    <t>D-HTG231</t>
  </si>
  <si>
    <t>FM112883</t>
  </si>
  <si>
    <t>5/29 NTP Received</t>
  </si>
  <si>
    <t>D-HTG242</t>
  </si>
  <si>
    <t>8/17 NTP Package Received</t>
  </si>
  <si>
    <t>D-HTG307</t>
  </si>
  <si>
    <t>4/30 NTP Received.</t>
  </si>
  <si>
    <t>FB-HTG285</t>
  </si>
  <si>
    <t>na</t>
  </si>
  <si>
    <t>FB-HTG288</t>
  </si>
  <si>
    <t>5/8 NTP Package Received</t>
  </si>
  <si>
    <t>FB-HTG302</t>
  </si>
  <si>
    <t>Promenades At The Forum</t>
  </si>
  <si>
    <r>
      <rPr>
        <sz val="11"/>
        <color rgb="FF333333"/>
        <rFont val="Calibri"/>
      </rPr>
      <t xml:space="preserve">3/16/2026 on hold needs permit per tillman. </t>
    </r>
    <r>
      <rPr>
        <sz val="11"/>
        <color rgb="FFFF0000"/>
        <rFont val="Calibri"/>
      </rPr>
      <t>4/2 Pending Utility Permit From Tillman.</t>
    </r>
  </si>
  <si>
    <t>D-HSF401</t>
  </si>
  <si>
    <t>FM113091</t>
  </si>
  <si>
    <t>7/24 PO Received.</t>
  </si>
  <si>
    <t>D-HSF420</t>
  </si>
  <si>
    <t>FM113095</t>
  </si>
  <si>
    <t>8/3 PO Uploaded Into SiteTracker.</t>
  </si>
  <si>
    <t>FB-HSF606</t>
  </si>
  <si>
    <t>SOW Pending</t>
  </si>
  <si>
    <t>2/19 Pending NTP Package and SOW.</t>
  </si>
  <si>
    <t>FB-HSF675</t>
  </si>
  <si>
    <t>Market 4 NTP Number</t>
  </si>
  <si>
    <t>D-HEF115</t>
  </si>
  <si>
    <t>Lee</t>
  </si>
  <si>
    <t>10/7 NTP Package Received--Pending PO To Be Approved and Verification Of BOM To See If A Change Order Is Required.</t>
  </si>
  <si>
    <t>D-HEF116</t>
  </si>
  <si>
    <t>D-HLP401</t>
  </si>
  <si>
    <t>Collier</t>
  </si>
  <si>
    <t>Aldo Layedra</t>
  </si>
  <si>
    <t>NTP Pending</t>
  </si>
  <si>
    <t>9/7 Pending NTP Package</t>
  </si>
  <si>
    <t>D-HLP403</t>
  </si>
  <si>
    <t>D-HLP404</t>
  </si>
  <si>
    <t>DMC Boring</t>
  </si>
  <si>
    <t>D-HLP405</t>
  </si>
  <si>
    <t>D-HLP406</t>
  </si>
  <si>
    <t>D-HLP601</t>
  </si>
  <si>
    <t>D-HLP603</t>
  </si>
  <si>
    <t>D-HLP604</t>
  </si>
  <si>
    <t>D-HLP605</t>
  </si>
  <si>
    <t>D-HLP606</t>
  </si>
  <si>
    <t>D-HLP607</t>
  </si>
  <si>
    <t>AGN Undergrounds</t>
  </si>
  <si>
    <t>D-HLP608</t>
  </si>
  <si>
    <t>Randy Emmett</t>
  </si>
  <si>
    <t>9/7 Pending Walkout Per Aldo</t>
  </si>
  <si>
    <t>D-HLP609</t>
  </si>
  <si>
    <t>D-HPW301</t>
  </si>
  <si>
    <t>D-HPW302</t>
  </si>
  <si>
    <t>DMG - JOHN</t>
  </si>
  <si>
    <t>Pending Re-Design</t>
  </si>
  <si>
    <t>9/7 Pending Re-Design Per Aldo</t>
  </si>
  <si>
    <t>D-HPW324</t>
  </si>
  <si>
    <t>AG QUALITY</t>
  </si>
  <si>
    <t>D-HPW339</t>
  </si>
  <si>
    <t>RDA Solutions</t>
  </si>
  <si>
    <t>D-HPW341</t>
  </si>
  <si>
    <t>D-HPW342</t>
  </si>
  <si>
    <t>D-HPW344</t>
  </si>
  <si>
    <t>On Hold</t>
  </si>
  <si>
    <t>9/7 On Hold Per Aldo</t>
  </si>
  <si>
    <t>D-HPW347</t>
  </si>
  <si>
    <t>9/25 NTP Package Recived</t>
  </si>
  <si>
    <t>D-HTG220</t>
  </si>
  <si>
    <t>Reassigned</t>
  </si>
  <si>
    <t>D-HTG222</t>
  </si>
  <si>
    <t>D-HTG223</t>
  </si>
  <si>
    <t>D-HTG301</t>
  </si>
  <si>
    <t>AMB Communications</t>
  </si>
  <si>
    <t>D-HTG302</t>
  </si>
  <si>
    <t xml:space="preserve">AGN </t>
  </si>
  <si>
    <t>D-HTG303</t>
  </si>
  <si>
    <t>D-HTG304</t>
  </si>
  <si>
    <t>9/28 NTP Package Received</t>
  </si>
  <si>
    <t>D-HTG306</t>
  </si>
  <si>
    <t>Quinteros Cable Installation</t>
  </si>
  <si>
    <t>D-HTG311</t>
  </si>
  <si>
    <t>D-HTG312</t>
  </si>
  <si>
    <t>D-HTG401</t>
  </si>
  <si>
    <t>D-HTG404</t>
  </si>
  <si>
    <t>D-HTG405</t>
  </si>
  <si>
    <t>D-HTG406</t>
  </si>
  <si>
    <t>D-HTG407</t>
  </si>
  <si>
    <t>D-HTG408</t>
  </si>
  <si>
    <t>D-HTG409</t>
  </si>
  <si>
    <t>D-HTG410</t>
  </si>
  <si>
    <t>D-HTG411</t>
  </si>
  <si>
    <t>FB-HLP410</t>
  </si>
  <si>
    <t>FB-HLP602</t>
  </si>
  <si>
    <t>AGN</t>
  </si>
  <si>
    <t>FB-HLP607</t>
  </si>
  <si>
    <t>FB-HLP610</t>
  </si>
  <si>
    <t>FB-HPW303</t>
  </si>
  <si>
    <t>FB-HTG301</t>
  </si>
  <si>
    <t>FB-HTG309</t>
  </si>
  <si>
    <t>FB-HTG316</t>
  </si>
  <si>
    <t>FB-HTG318</t>
  </si>
  <si>
    <t>FB-HTG413</t>
  </si>
  <si>
    <t>Market 7 NTP Number</t>
  </si>
  <si>
    <t>BHT-FSE-01</t>
  </si>
  <si>
    <t>BICOM</t>
  </si>
  <si>
    <t>WP113018</t>
  </si>
  <si>
    <t>7/30 NTP Package Recived/Locates called 8/3/construction was paused due to  need of a revised Runnining line 8-21/ Cx continues 9-11/</t>
  </si>
  <si>
    <t>D-HSW401</t>
  </si>
  <si>
    <t>2/11 Pending Permit</t>
  </si>
  <si>
    <t>D-HSW402</t>
  </si>
  <si>
    <t>2/11 Pending Permit/PART OF THIS ON FB419/</t>
  </si>
  <si>
    <t>D-HSW403</t>
  </si>
  <si>
    <t>5/18 Cannot Approve PO In SiteTracker. 8/31 PO Uploaded and Received.</t>
  </si>
  <si>
    <t>D-HSW404</t>
  </si>
  <si>
    <t>D-HSW405</t>
  </si>
  <si>
    <t>8/18 Permit Received/partial build with fb419 start 9-2</t>
  </si>
  <si>
    <t>D-HSW406</t>
  </si>
  <si>
    <t>5/19 Pending Notice To Proceed From Tillman</t>
  </si>
  <si>
    <t>D-HSW407</t>
  </si>
  <si>
    <t>8/18 Permit Received</t>
  </si>
  <si>
    <t>D-HSW408</t>
  </si>
  <si>
    <t>D-HSW409</t>
  </si>
  <si>
    <t>5/18 Pending Notice To Proceed From Tillman</t>
  </si>
  <si>
    <t>D-HSW410</t>
  </si>
  <si>
    <t>D-HSW411</t>
  </si>
  <si>
    <t>D-HSW412</t>
  </si>
  <si>
    <t>D-HSW413</t>
  </si>
  <si>
    <t>D-HSW414</t>
  </si>
  <si>
    <t>D-HSW415</t>
  </si>
  <si>
    <t>D-HSW416</t>
  </si>
  <si>
    <t>D-HSW417</t>
  </si>
  <si>
    <t>D-HSW418</t>
  </si>
  <si>
    <t>D-HSW419</t>
  </si>
  <si>
    <t>5/18 Pending Notice To Proceed From Tillman/precon sch on 9-3 for 9-9/dis to sub 9-3/cx continues 9-11/</t>
  </si>
  <si>
    <t>D-HSW420</t>
  </si>
  <si>
    <t>D-HSW421</t>
  </si>
  <si>
    <t>D-HSW422</t>
  </si>
  <si>
    <t>D-HSW423</t>
  </si>
  <si>
    <t>D-HSW424</t>
  </si>
  <si>
    <t>D-HSW425</t>
  </si>
  <si>
    <t>2/11 Pending Permit for city</t>
  </si>
  <si>
    <t>D-HSW426</t>
  </si>
  <si>
    <t>D-HSW427</t>
  </si>
  <si>
    <t>D-HSW428</t>
  </si>
  <si>
    <t>D-HSW429</t>
  </si>
  <si>
    <t>D-HSW430</t>
  </si>
  <si>
    <t>D-HSW431</t>
  </si>
  <si>
    <t>D-HSW432</t>
  </si>
  <si>
    <t>D-HSW433</t>
  </si>
  <si>
    <t>D-HSW434</t>
  </si>
  <si>
    <t>D-HSW435</t>
  </si>
  <si>
    <t>D-HSW436</t>
  </si>
  <si>
    <t>D-HSW437</t>
  </si>
  <si>
    <t>D-HSW438</t>
  </si>
  <si>
    <t>D-HSW439</t>
  </si>
  <si>
    <t>D-HSW440</t>
  </si>
  <si>
    <t>D-HSW441</t>
  </si>
  <si>
    <t>D-HSW442</t>
  </si>
  <si>
    <t>D-HSW443</t>
  </si>
  <si>
    <t>D-HSW444</t>
  </si>
  <si>
    <t>D-HSW445</t>
  </si>
  <si>
    <t>D-HSW446</t>
  </si>
  <si>
    <t>D-HSW447</t>
  </si>
  <si>
    <t>D-HSW448</t>
  </si>
  <si>
    <t>7/30 NTP Package Recived</t>
  </si>
  <si>
    <t>FB-HSW406</t>
  </si>
  <si>
    <t>FB-HSW416</t>
  </si>
  <si>
    <t>FB-HSW417</t>
  </si>
  <si>
    <t>2/11 Pending SOW and Permit</t>
  </si>
  <si>
    <t>FB-HSW425</t>
  </si>
  <si>
    <t>WP113019</t>
  </si>
  <si>
    <t>8/4 PO Received--FDOT Permit Received.Locates called 8-6/</t>
  </si>
  <si>
    <t>FB-HSW443</t>
  </si>
  <si>
    <t>7/30 PO Received</t>
  </si>
  <si>
    <t>Market 10 NTP Number</t>
  </si>
  <si>
    <t>D-HBR261</t>
  </si>
  <si>
    <t>Jose</t>
  </si>
  <si>
    <t>12/24 NTP Package Received.</t>
  </si>
  <si>
    <t>D-HBR262</t>
  </si>
  <si>
    <t>Friday 09/25 updates</t>
  </si>
  <si>
    <t>BHU-FLX-01-E</t>
  </si>
  <si>
    <t>MAN109507</t>
  </si>
  <si>
    <t>Completed on Track</t>
  </si>
  <si>
    <t>6/22 Failed QC</t>
  </si>
  <si>
    <t>3/9 NTP and SOW Received.3/12 LC/4-17 Locates cleared/Cx starts 4-20</t>
  </si>
  <si>
    <t xml:space="preserve">Passed QC. Pending email </t>
  </si>
  <si>
    <t>BHUD-FOE-401-W</t>
  </si>
  <si>
    <t>MAN112893</t>
  </si>
  <si>
    <t>7/24 NTP Package Recived--Pending Fiber Details Splcing Document</t>
  </si>
  <si>
    <t>Needs to be scheduled for QC</t>
  </si>
  <si>
    <t>D-HAL113</t>
  </si>
  <si>
    <t>MAN113114</t>
  </si>
  <si>
    <t>8/24 NTP Package Received</t>
  </si>
  <si>
    <t xml:space="preserve">Needs change order. </t>
  </si>
  <si>
    <t>D-HAL114</t>
  </si>
  <si>
    <t>MAN113033</t>
  </si>
  <si>
    <t>QC turned in and start COP &amp; Change order needed</t>
  </si>
  <si>
    <t>D-HAL116</t>
  </si>
  <si>
    <t>MAN113039</t>
  </si>
  <si>
    <t>D-HLX421</t>
  </si>
  <si>
    <t>MAN108652</t>
  </si>
  <si>
    <t>6/5 Failed QC</t>
  </si>
  <si>
    <r>
      <rPr>
        <sz val="11"/>
        <color rgb="FF333333"/>
        <rFont val="Calibri"/>
      </rPr>
      <t xml:space="preserve">10/22 Permit Received. 5-29-26 sent in site tracker for QC 509' was built with BHZD-FLX-04-W. Cody to verify. </t>
    </r>
    <r>
      <rPr>
        <sz val="11"/>
        <color rgb="FFFF0000"/>
        <rFont val="Calibri"/>
      </rPr>
      <t>6/5 Failed Gig List Received From Tillman.</t>
    </r>
  </si>
  <si>
    <t xml:space="preserve">GN Systems. Need bore logs. John has been in touch </t>
  </si>
  <si>
    <t>D-HLX503</t>
  </si>
  <si>
    <t>Not Submitted</t>
  </si>
  <si>
    <t>Pending Tillman QC Form</t>
  </si>
  <si>
    <t>4/29 NTP Package Received. On hold due to community shutdown. CX start 7-13-26 again</t>
  </si>
  <si>
    <t>Change order needed. Holding up billing</t>
  </si>
  <si>
    <t>D-HLX505</t>
  </si>
  <si>
    <t>Lightspeed In-House / GN Systems</t>
  </si>
  <si>
    <t>MAN99683</t>
  </si>
  <si>
    <r>
      <rPr>
        <sz val="11"/>
        <color rgb="FF333333"/>
        <rFont val="Calibri"/>
      </rPr>
      <t xml:space="preserve">1/5 CX Construction Started. 2/5 CX Construction Complete--144F Placed Pending Splicing, 13 Ground Rods and Switches./  2/9 695' Tracer Wire and Mule Tape. </t>
    </r>
    <r>
      <rPr>
        <sz val="11"/>
        <color rgb="FFFF0000"/>
        <rFont val="Calibri"/>
      </rPr>
      <t>Failed Gig List Received From Tillman On 4/24.</t>
    </r>
  </si>
  <si>
    <t>Still needed an in house inspector to complete bore logs</t>
  </si>
  <si>
    <t>FB-HLX175</t>
  </si>
  <si>
    <t>Lightspeed In-House/North Path</t>
  </si>
  <si>
    <t>MAN112869</t>
  </si>
  <si>
    <t>7/21 NTP Package Received</t>
  </si>
  <si>
    <t>Change order needed, fiber splicing complete. needs that added to SOW</t>
  </si>
  <si>
    <t>FB-HOE401-V6</t>
  </si>
  <si>
    <t>MAN112894</t>
  </si>
  <si>
    <t>7/24 NTP Package Recived--Pending Fiber Details Splcing Document, 7/29/26 Assigned to In House</t>
  </si>
  <si>
    <t>QC complete phase 1 &amp; Phase 2. Need change order</t>
  </si>
  <si>
    <t>D-HPP607</t>
  </si>
  <si>
    <t xml:space="preserve">PPM111646 </t>
  </si>
  <si>
    <t>5/5 Door Tag Complete : Locates Called - 5/4 Whitelined, will call locates 5/5/ - 5/1 NTP Package Received.</t>
  </si>
  <si>
    <t xml:space="preserve">Passed QC. COP next week </t>
  </si>
  <si>
    <t>D-HPP608</t>
  </si>
  <si>
    <t>Robert Portee</t>
  </si>
  <si>
    <t>PPM111675</t>
  </si>
  <si>
    <t>5/1 NTP Package Received./Whitelined  5-19/ locates called 5-20/Will be dortagged 5-21/Pending Locates cleared, Construction Completed 9/18/2026, Path Completed, SOW incorrect</t>
  </si>
  <si>
    <t>D-HPP613</t>
  </si>
  <si>
    <t>Not started</t>
  </si>
  <si>
    <t>D-HPP614</t>
  </si>
  <si>
    <t>Re walk has not been set</t>
  </si>
  <si>
    <t>D-HPP621</t>
  </si>
  <si>
    <t>QC Passed. working on this one</t>
  </si>
  <si>
    <t>D-HPP625</t>
  </si>
  <si>
    <t>D-HPP626</t>
  </si>
  <si>
    <t>D-HPP627</t>
  </si>
  <si>
    <t>Waiting on inspector to give final walk out footages</t>
  </si>
  <si>
    <t>D-HPP628</t>
  </si>
  <si>
    <t>D-HPP629</t>
  </si>
  <si>
    <t xml:space="preserve">Bore logs sent. needs review. </t>
  </si>
  <si>
    <t>D-HPP633</t>
  </si>
  <si>
    <t>Internal QC 9/28</t>
  </si>
  <si>
    <t>D-HPP634</t>
  </si>
  <si>
    <t>5/11 NTP Package Received.</t>
  </si>
  <si>
    <t>Internal QC 9/29</t>
  </si>
  <si>
    <t>D-HPP635</t>
  </si>
  <si>
    <t>5/12 NTP Package Received.</t>
  </si>
  <si>
    <t>Internal QC 9/30</t>
  </si>
  <si>
    <t>D-HPP636</t>
  </si>
  <si>
    <t>D-HPP638</t>
  </si>
  <si>
    <t>Pending QC</t>
  </si>
  <si>
    <t>D-HPP639</t>
  </si>
  <si>
    <t>Starting on the COP</t>
  </si>
  <si>
    <t>FB-HPP612</t>
  </si>
  <si>
    <t>8/19 NTP Package Received--8/20 PO Received.</t>
  </si>
  <si>
    <t xml:space="preserve">Phase 1 vaults are being set </t>
  </si>
  <si>
    <t>FB-HPP631</t>
  </si>
  <si>
    <t xml:space="preserve">PPM111690 </t>
  </si>
  <si>
    <t>BHCD-FPW-03-W</t>
  </si>
  <si>
    <t>Joshua Wheatcroft</t>
  </si>
  <si>
    <t>MAN109687</t>
  </si>
  <si>
    <t>6/24 Failed QC</t>
  </si>
  <si>
    <t>3/5 Fiber Splicing Document Received.</t>
  </si>
  <si>
    <t>D-HDF707</t>
  </si>
  <si>
    <t>MAN104765</t>
  </si>
  <si>
    <t xml:space="preserve">10/31 Permit Received With NTP Package./  </t>
  </si>
  <si>
    <t>Asbuilt done, needs BOM</t>
  </si>
  <si>
    <t>D-HDF713</t>
  </si>
  <si>
    <t>MAN104149</t>
  </si>
  <si>
    <t>10/29 Permit Received With NTP Package.</t>
  </si>
  <si>
    <t>Pictures of DAPS needed</t>
  </si>
  <si>
    <t>D-HPW346</t>
  </si>
  <si>
    <t>FM113017</t>
  </si>
  <si>
    <t>D-HPW348</t>
  </si>
  <si>
    <t>FM112925</t>
  </si>
  <si>
    <t>7/29 NTP Package Recived 9-8-26 refreshed locates</t>
  </si>
  <si>
    <t>Just completed</t>
  </si>
  <si>
    <t>FB-HPW331</t>
  </si>
  <si>
    <t>FM112418</t>
  </si>
  <si>
    <t>6/9 NTP Package Received. 10-9-26 path complete missing 4 HH</t>
  </si>
  <si>
    <t>D-HTG201</t>
  </si>
  <si>
    <t>4/30 NTP Received 7-17-26 tillman approved bury the route that is on private property and close the job.</t>
  </si>
  <si>
    <t>Working On asbuilt</t>
  </si>
  <si>
    <t>D-HTG206</t>
  </si>
  <si>
    <t>4/14 NTP Received</t>
  </si>
  <si>
    <t>Asbuilt complete. Pending phase 1 email</t>
  </si>
  <si>
    <t>D-HTG207</t>
  </si>
  <si>
    <t>4/30 NTP Received</t>
  </si>
  <si>
    <t>Started Asbuilt</t>
  </si>
  <si>
    <t>D-HTG208</t>
  </si>
  <si>
    <t>4/24 NTP Received 7-13-26 permit waiting on new permit</t>
  </si>
  <si>
    <t>D-HTG210</t>
  </si>
  <si>
    <t>FM112876</t>
  </si>
  <si>
    <t>7/17 NTP Received. 10-6-26 Path walked out and complete.</t>
  </si>
  <si>
    <t>D-HTG215</t>
  </si>
  <si>
    <t>FM112727</t>
  </si>
  <si>
    <t>7/7 NTP Package Received.</t>
  </si>
  <si>
    <t>D-HTG216</t>
  </si>
  <si>
    <t>FM112879</t>
  </si>
  <si>
    <t>Missing Bore logs Lopez</t>
  </si>
  <si>
    <t>D-HTG217</t>
  </si>
  <si>
    <t>FM112881</t>
  </si>
  <si>
    <t>D-HTG218</t>
  </si>
  <si>
    <t>FM112751</t>
  </si>
  <si>
    <t>Waiting on Bore logs from Lopez</t>
  </si>
  <si>
    <t>D-HTG225</t>
  </si>
  <si>
    <t>D-HTG228</t>
  </si>
  <si>
    <t>D-HTG229</t>
  </si>
  <si>
    <t>Pending Bore logs from Lopez &amp; asbuilt</t>
  </si>
  <si>
    <t>D-HTG230</t>
  </si>
  <si>
    <t>FM112752</t>
  </si>
  <si>
    <t>D-HTG233</t>
  </si>
  <si>
    <t>Walked out. Need to update asbuilt</t>
  </si>
  <si>
    <t>D-HTG235</t>
  </si>
  <si>
    <t>D-HTG237</t>
  </si>
  <si>
    <t>D-HTG238</t>
  </si>
  <si>
    <t>Pending asbuilt</t>
  </si>
  <si>
    <t>D-HTG239</t>
  </si>
  <si>
    <t>D-HTG305</t>
  </si>
  <si>
    <t>FM113030</t>
  </si>
  <si>
    <t>just completed</t>
  </si>
  <si>
    <t>D-HTG241</t>
  </si>
  <si>
    <t>FB-HTG204</t>
  </si>
  <si>
    <r>
      <rPr>
        <sz val="11"/>
        <color rgb="FF333333"/>
        <rFont val="Calibri"/>
      </rPr>
      <t>5/22 NTP Package Received--</t>
    </r>
    <r>
      <rPr>
        <sz val="11"/>
        <color rgb="FFFF0000"/>
        <rFont val="Calibri"/>
      </rPr>
      <t>Pending Fiber Details Splicing Document</t>
    </r>
  </si>
  <si>
    <t>FB-HTG238</t>
  </si>
  <si>
    <t>FM112420</t>
  </si>
  <si>
    <t>6/15 NTP Package Received</t>
  </si>
  <si>
    <t>Just completed. Need to pull fiber</t>
  </si>
  <si>
    <t>FB-HTG279</t>
  </si>
  <si>
    <t>FM112884</t>
  </si>
  <si>
    <t xml:space="preserve">Pending Phase 2. pulling fiber today </t>
  </si>
  <si>
    <t>FB-HTG289</t>
  </si>
  <si>
    <t>FB-HTG290</t>
  </si>
  <si>
    <t>6/1 NTP Package Received. 8-6-26 tillman okd bill for tchr47 x 6 for the trip charge becuase they already had someone splicing it.</t>
  </si>
  <si>
    <t>FB-HTG292</t>
  </si>
  <si>
    <t>FM112413</t>
  </si>
  <si>
    <t>7/6 NTP Packafe Received</t>
  </si>
  <si>
    <t>Colonial Pointe</t>
  </si>
  <si>
    <t>FM112152</t>
  </si>
  <si>
    <t>6/5 NTP Package Received.</t>
  </si>
  <si>
    <t>BHC-FSW-04-E</t>
  </si>
  <si>
    <t xml:space="preserve">8/4 PO Received/.Locates called 8/17/Locates not clear (Sewer, Water) 8-24/CX started 8/25 Drill broke down/ Cx continuing 8-26/crossing US1 ON HOLD, DOT doing work. </t>
  </si>
  <si>
    <t>FB-HSW419</t>
  </si>
  <si>
    <t>6/10 NTP Package Received With Permit. Partial Build with BHC-FSW-04-E</t>
  </si>
  <si>
    <t>D-HBR252</t>
  </si>
  <si>
    <t xml:space="preserve">Efrian </t>
  </si>
  <si>
    <t>12/24 NTP Package Received. Assigned to Yosep 1/7/26</t>
  </si>
  <si>
    <t>COP is ready</t>
  </si>
  <si>
    <t>D-HBR256</t>
  </si>
  <si>
    <t xml:space="preserve">COP is ready </t>
  </si>
  <si>
    <t>D-HBR257</t>
  </si>
  <si>
    <t>D-HBR258</t>
  </si>
  <si>
    <t>D-HBR259</t>
  </si>
  <si>
    <t>Failed QC 10/5/2026</t>
  </si>
  <si>
    <t>D-HBR260</t>
  </si>
  <si>
    <t>FB-HBR252</t>
  </si>
  <si>
    <t>Failed QC 9/25/2026</t>
  </si>
  <si>
    <r>
      <rPr>
        <sz val="11"/>
        <color rgb="FF333333"/>
        <rFont val="Calibri"/>
      </rPr>
      <t xml:space="preserve">12/24 NTP Package Received. </t>
    </r>
    <r>
      <rPr>
        <sz val="11"/>
        <color rgb="FF000000"/>
        <rFont val="Calibri"/>
      </rPr>
      <t xml:space="preserve">5/5 PO Received. </t>
    </r>
    <r>
      <rPr>
        <sz val="11"/>
        <color rgb="FFFF0000"/>
        <rFont val="Calibri"/>
      </rPr>
      <t>Phase 1 Failed QC Report Uploaded Into SiteTracker.</t>
    </r>
  </si>
  <si>
    <t>QC failed</t>
  </si>
  <si>
    <t>D-HPP303</t>
  </si>
  <si>
    <t>R&amp;F Underground Construction Inc</t>
  </si>
  <si>
    <t>5/29 NTP Package Received--PO Received 6/1</t>
  </si>
  <si>
    <t>Actualized.  Will submit 10/2</t>
  </si>
  <si>
    <t>D-HPP305</t>
  </si>
  <si>
    <t>HDD Underground / R&amp;F Underground Construction Inc</t>
  </si>
  <si>
    <t>6/24 Job reassgned to R&amp;F after HDD was removed from the project -- 6/4 NTP Package Received</t>
  </si>
  <si>
    <t>D-HPP310</t>
  </si>
  <si>
    <t>D-HPP311</t>
  </si>
  <si>
    <t>Failed QC 10/6/2026</t>
  </si>
  <si>
    <t>D-HPP314</t>
  </si>
  <si>
    <t>MAN112114</t>
  </si>
  <si>
    <t>6/18 NTP Package Received...6-29-26 permit called in</t>
  </si>
  <si>
    <t>D-HPP854</t>
  </si>
  <si>
    <t>D-HPP858</t>
  </si>
  <si>
    <t>FB-HPP314</t>
  </si>
  <si>
    <t>FB-HPP375</t>
  </si>
  <si>
    <t>9/18 NTP Package and PO Received.</t>
  </si>
  <si>
    <t>FB-HPP879</t>
  </si>
  <si>
    <t>D-HLC506</t>
  </si>
  <si>
    <t>7/20 NTP and PO Received.</t>
  </si>
  <si>
    <t>QC passed today. Working on this one</t>
  </si>
  <si>
    <t>D-HLC507</t>
  </si>
  <si>
    <t>D-HLC511</t>
  </si>
  <si>
    <t>D-HLC512</t>
  </si>
  <si>
    <t>PPM113028</t>
  </si>
  <si>
    <t>7/14 NTP Package Received</t>
  </si>
  <si>
    <t>D-HLC513</t>
  </si>
  <si>
    <t>PPM112719</t>
  </si>
  <si>
    <t>7/13 NTP Package Received. 7/17 PO Received And Approved., Actual VERIFED FOOTAGE wheeled out 6118, SOW incorrect</t>
  </si>
  <si>
    <t>D-HLC517</t>
  </si>
  <si>
    <t>PPM112721</t>
  </si>
  <si>
    <t>D-HLC518</t>
  </si>
  <si>
    <t>PPM112722</t>
  </si>
  <si>
    <t>D-HLC519</t>
  </si>
  <si>
    <t>PPM113024</t>
  </si>
  <si>
    <t xml:space="preserve">Gig list sent to contractor. </t>
  </si>
  <si>
    <t>D-HLC539</t>
  </si>
  <si>
    <t>FB-HLC512</t>
  </si>
  <si>
    <t>PPM112758</t>
  </si>
  <si>
    <t>7/13 NTP Package Received</t>
  </si>
  <si>
    <t>Passed QC. Working on COP</t>
  </si>
  <si>
    <t>FB-HLC519</t>
  </si>
  <si>
    <t>PPM112720</t>
  </si>
  <si>
    <t>D-HSF308</t>
  </si>
  <si>
    <t>8/28 Failed QC</t>
  </si>
  <si>
    <t>6/17 NTP Package Received.</t>
  </si>
  <si>
    <t>working on change orders</t>
  </si>
  <si>
    <t>D-HSF320</t>
  </si>
  <si>
    <t>4/29 NTP Package Received.</t>
  </si>
  <si>
    <t>Pending bore logs from lopez</t>
  </si>
  <si>
    <t>D-HSF322</t>
  </si>
  <si>
    <t>4/21 NTP Received.</t>
  </si>
  <si>
    <t>D-HSF402</t>
  </si>
  <si>
    <t>FM113092</t>
  </si>
  <si>
    <t>D-HSF419</t>
  </si>
  <si>
    <t>FM113094</t>
  </si>
  <si>
    <t>Just started. Not ready for QC</t>
  </si>
  <si>
    <t>FB-HSF304</t>
  </si>
  <si>
    <r>
      <rPr>
        <sz val="11"/>
        <color rgb="FF333333"/>
        <rFont val="Calibri"/>
      </rPr>
      <t xml:space="preserve">4/21 NTP Received. </t>
    </r>
    <r>
      <rPr>
        <sz val="11"/>
        <color rgb="FFFF0000"/>
        <rFont val="Calibri"/>
      </rPr>
      <t>Failed Gig List Received From Tillman on 8/28.</t>
    </r>
  </si>
  <si>
    <t>change orders needed</t>
  </si>
  <si>
    <t>4.22 JW // Requested PH1 QC</t>
  </si>
  <si>
    <t>Missing Photos</t>
  </si>
  <si>
    <t>Vantage Point Condominiums</t>
  </si>
  <si>
    <t>APT Communications/Kattleone</t>
  </si>
  <si>
    <t>PPM105151</t>
  </si>
  <si>
    <t>11/22/2026--MDU work still pending</t>
  </si>
  <si>
    <t xml:space="preserve">3.16 JW // Unable to closeout job // Pending MDU  installation and removeable of FPs </t>
  </si>
  <si>
    <t>In progress</t>
  </si>
  <si>
    <t>D-HLP610</t>
  </si>
  <si>
    <t>D-HPW304</t>
  </si>
  <si>
    <t xml:space="preserve">DMG </t>
  </si>
  <si>
    <t>D-HPW306</t>
  </si>
  <si>
    <t>D-HPW309</t>
  </si>
  <si>
    <t>D-HPW310</t>
  </si>
  <si>
    <t>D-HPW311</t>
  </si>
  <si>
    <t>D-HPW325</t>
  </si>
  <si>
    <t>RDA</t>
  </si>
  <si>
    <t>D-HPW340</t>
  </si>
  <si>
    <t>D-HPW343</t>
  </si>
  <si>
    <t>D-HTG402</t>
  </si>
  <si>
    <t xml:space="preserve">RDA </t>
  </si>
  <si>
    <t>FB-HTG308</t>
  </si>
  <si>
    <t>FB-HTG422</t>
  </si>
  <si>
    <t>FB-HTG475</t>
  </si>
  <si>
    <t>FB-HTG476</t>
  </si>
  <si>
    <t>Invoice Amount Paid</t>
  </si>
  <si>
    <t>Phase 2 Invoice</t>
  </si>
  <si>
    <t>Total Invoice</t>
  </si>
  <si>
    <t>QC Received From Tillman</t>
  </si>
  <si>
    <t>Phase 2 QC Received From Tillman</t>
  </si>
  <si>
    <t>Comments</t>
  </si>
  <si>
    <t>BHT-FLX-01</t>
  </si>
  <si>
    <t>Baseline</t>
  </si>
  <si>
    <t>8/20 Project Received.</t>
  </si>
  <si>
    <t>BHT-FLX-02</t>
  </si>
  <si>
    <t>MAN108635</t>
  </si>
  <si>
    <t xml:space="preserve">2/12 Print Attached To Permit, Pending Fiber Splicing Documention. </t>
  </si>
  <si>
    <t>Pending  Tillman QC Form</t>
  </si>
  <si>
    <t>5/7 Phase 2 Failed Gig List Received From Tillman.</t>
  </si>
  <si>
    <t>BHU-FAL-01-E</t>
  </si>
  <si>
    <t>HAS Global / Lightspeed</t>
  </si>
  <si>
    <t>Betsy</t>
  </si>
  <si>
    <t>MAN101752</t>
  </si>
  <si>
    <r>
      <rPr>
        <sz val="11"/>
        <color rgb="FF333333"/>
        <rFont val="Aptos Narrow"/>
        <family val="2"/>
        <scheme val="minor"/>
      </rPr>
      <t xml:space="preserve">8/28 Permit Received With NTP Package. Assigned to HAS Global. 9.24 new design recieved and whitelined. Pending locates/  1/13 CX Construction Complete...144F Placed. </t>
    </r>
    <r>
      <rPr>
        <sz val="11"/>
        <color rgb="FFFF0000"/>
        <rFont val="Aptos Narrow"/>
        <family val="2"/>
        <scheme val="minor"/>
      </rPr>
      <t>Phase 1 and 2 Failed Gig List Uploaded On 2/12/2026.</t>
    </r>
  </si>
  <si>
    <t>BHU-FAL-01-W</t>
  </si>
  <si>
    <t>10/1/3/2025</t>
  </si>
  <si>
    <t>8/22 Project Received With Permit. 9-18-25 on hold per tillman needs redesign. 9/22 Package 10 Permit Received. 9.24 new design recieved and whitelined. Pending locates.</t>
  </si>
  <si>
    <t>BHU-FAL-01-W-2</t>
  </si>
  <si>
    <t>BHUD-FLX-04-E</t>
  </si>
  <si>
    <t>MAN104351</t>
  </si>
  <si>
    <t>9/29 Package 10 Permit.</t>
  </si>
  <si>
    <t xml:space="preserve">Power Connect </t>
  </si>
  <si>
    <t>Legacy Project</t>
  </si>
  <si>
    <t>BHZD-FLX-04-W</t>
  </si>
  <si>
    <t>MAN104071</t>
  </si>
  <si>
    <t>10/1 ntp received</t>
  </si>
  <si>
    <t>Raven</t>
  </si>
  <si>
    <t>Needs soft dig to finish.  Locates expired and re-called</t>
  </si>
  <si>
    <t>D-HLR203</t>
  </si>
  <si>
    <t>8/27 Permit Received With NTP Package.</t>
  </si>
  <si>
    <t>D-HLR204</t>
  </si>
  <si>
    <t>MAN103593</t>
  </si>
  <si>
    <t>4-28 JW // COP Submitted - 9/15 Pending Permit. 9/22 Package 10 Permit Received. was gold gate but due to damages we dismissed them./  2/3 CX Construction Continues--FDH Placed.</t>
  </si>
  <si>
    <t>D-HLR205</t>
  </si>
  <si>
    <t>MAN104002</t>
  </si>
  <si>
    <t>9/15 Pending Permit. 9/22 Package 10 Permit Received.</t>
  </si>
  <si>
    <t>D-HLR207</t>
  </si>
  <si>
    <t>D-HLR208</t>
  </si>
  <si>
    <t>MAN104067</t>
  </si>
  <si>
    <t xml:space="preserve">9/15 Pending Permit. 9/22 Package 10 Permit Received./  1/22 CX Construction Started/  </t>
  </si>
  <si>
    <t>D-HLR210</t>
  </si>
  <si>
    <t>8/28 Permit Received With NTP Package.</t>
  </si>
  <si>
    <t>D-HLR211</t>
  </si>
  <si>
    <t>D-HLR212</t>
  </si>
  <si>
    <t>MAN104535</t>
  </si>
  <si>
    <t>4-28 JW // HAS BOTH PASSING QAQC FORMS - COP  WIP 9/15 Pending Permit. 10/2 permit added to site tracker on 9/25 downloaded and put in sharepoint folder</t>
  </si>
  <si>
    <t>MTX</t>
  </si>
  <si>
    <t>4-29-25 Was MTX need to reassign.</t>
  </si>
  <si>
    <t>Power Connect - In-House</t>
  </si>
  <si>
    <t>10.10.25 changed total drill footage to 3394 as per walked out footages</t>
  </si>
  <si>
    <t>D-HOE306</t>
  </si>
  <si>
    <t>MAN99374</t>
  </si>
  <si>
    <t>5/5 QC Forms Received From Tillman For Phase 1 and 2.</t>
  </si>
  <si>
    <t>D-HOE501</t>
  </si>
  <si>
    <t>MAN104528</t>
  </si>
  <si>
    <t>12/18 CX Construction.</t>
  </si>
  <si>
    <t>D-HOE502</t>
  </si>
  <si>
    <t>MAN104531</t>
  </si>
  <si>
    <t>10/17 Permit Received With NTP Package./  3/4 CX Construction Started</t>
  </si>
  <si>
    <t>FB-HAL101</t>
  </si>
  <si>
    <t>MAN108654</t>
  </si>
  <si>
    <t>FB-HAL113</t>
  </si>
  <si>
    <t>MAN108657</t>
  </si>
  <si>
    <t>FB-HAL177</t>
  </si>
  <si>
    <t>MAN108659</t>
  </si>
  <si>
    <t>11/28 FDOT Permit Received.</t>
  </si>
  <si>
    <t>FB-HAL175</t>
  </si>
  <si>
    <t>MAN104100</t>
  </si>
  <si>
    <t>9/16 Pending Permit. 1/30 Permit Received./  2/10 CX Construction Started/  2/12 CX Complete--96F Placed, Pending Splicing.</t>
  </si>
  <si>
    <t>FB-HAL176</t>
  </si>
  <si>
    <t>MAN104756</t>
  </si>
  <si>
    <t>6/3 Failed QC</t>
  </si>
  <si>
    <t>11/5 Permit Package 11 Received./</t>
  </si>
  <si>
    <t xml:space="preserve">1/5 CX Construction Started. 2/5 CX Construction Complete--144F Placed Pending Splicing, 13 Ground Rods and Switches./  2/9 695' Tracer Wire and Mule Tape. </t>
  </si>
  <si>
    <t>FB-HLR202</t>
  </si>
  <si>
    <t>MAN104099</t>
  </si>
  <si>
    <t>9/15 FDOT Permit Received With NTP Package. FDOT Crossing 01-06-26/  1/5 CX Construction Started/  2/10 CX Complete</t>
  </si>
  <si>
    <t>D-HLX401</t>
  </si>
  <si>
    <t>MAN108640</t>
  </si>
  <si>
    <t xml:space="preserve">10/27 Permit Package 11 Received. Hold Removed </t>
  </si>
  <si>
    <t>D-HLX402</t>
  </si>
  <si>
    <t>MAN108642</t>
  </si>
  <si>
    <t xml:space="preserve">10/22 Permit Received. </t>
  </si>
  <si>
    <t>D-HLX403</t>
  </si>
  <si>
    <t>MAN104103</t>
  </si>
  <si>
    <t xml:space="preserve">9/26 Permit Received. </t>
  </si>
  <si>
    <t>D-HLX404</t>
  </si>
  <si>
    <t>MAN108644</t>
  </si>
  <si>
    <t xml:space="preserve">10/21 Package 11 Permit Received With NTP. </t>
  </si>
  <si>
    <t>D-HLX405</t>
  </si>
  <si>
    <t>MAN109508</t>
  </si>
  <si>
    <t>D-HLX406</t>
  </si>
  <si>
    <t>MAN108646</t>
  </si>
  <si>
    <t xml:space="preserve">9/24 Package 10 Permit Received With NTP. </t>
  </si>
  <si>
    <t>D-HLX407</t>
  </si>
  <si>
    <t>MAN104101</t>
  </si>
  <si>
    <t>9/24 Package 10 Permit Received With NTP. </t>
  </si>
  <si>
    <t>D-HLX416</t>
  </si>
  <si>
    <t>MAN104102</t>
  </si>
  <si>
    <t>D-HLX516</t>
  </si>
  <si>
    <t>MAN111883</t>
  </si>
  <si>
    <t>D-HLX518</t>
  </si>
  <si>
    <t>MAN111853</t>
  </si>
  <si>
    <t>D-HLX519</t>
  </si>
  <si>
    <t>MAN111885</t>
  </si>
  <si>
    <t>FB-HLX401</t>
  </si>
  <si>
    <t>MAN108663</t>
  </si>
  <si>
    <t>FB-HLX409</t>
  </si>
  <si>
    <t>MAN108666</t>
  </si>
  <si>
    <t>FB-HLX417</t>
  </si>
  <si>
    <t>MAN108669</t>
  </si>
  <si>
    <t>FB-HLX501</t>
  </si>
  <si>
    <t>MAN105619</t>
  </si>
  <si>
    <t>FB-HOE175</t>
  </si>
  <si>
    <t>9/15 FDOT Permit Received With NTP Package/  1/8 CX Complete...2,706' of 48F Placed.  Splicing to Follow</t>
  </si>
  <si>
    <t>FB-HOE178</t>
  </si>
  <si>
    <t>Pending Splice Detail File.</t>
  </si>
  <si>
    <t>FB-HOE180</t>
  </si>
  <si>
    <t>MAN104760</t>
  </si>
  <si>
    <t>10/27 FDOT Permit Received.</t>
  </si>
  <si>
    <t>Brothers / Power Connect</t>
  </si>
  <si>
    <t>FB-HOE401-V2</t>
  </si>
  <si>
    <t>12/3 Permit Received. /  2/11 CX Complete--6 HH and Ground Rods, 144F--Pending Splicing.</t>
  </si>
  <si>
    <t>FB-HOE501</t>
  </si>
  <si>
    <t>MAN104761</t>
  </si>
  <si>
    <r>
      <rPr>
        <sz val="11"/>
        <color rgb="FF333333"/>
        <rFont val="Calibri"/>
        <family val="2"/>
      </rPr>
      <t xml:space="preserve">11/5 FDOT Received. NTP Package Missing The Pending Fiber Details Documents. 2/3 MOT Required As Per John K/  2/17 CX Construction Started--2/25 CX Construction Complete--Progress At 100% Complete.  Pending Fiber and Splicing. </t>
    </r>
    <r>
      <rPr>
        <sz val="11"/>
        <color rgb="FFFF0000"/>
        <rFont val="Calibri"/>
        <family val="2"/>
      </rPr>
      <t>Fail Gig List Uploaded On 3/9/2026.</t>
    </r>
  </si>
  <si>
    <t>FB-HOE675</t>
  </si>
  <si>
    <t>2/30/2026</t>
  </si>
  <si>
    <t xml:space="preserve">9/29 Package 10 Permit./  1/12 CX Complete...FDH and 48F Complete, Splicing to Follow. </t>
  </si>
  <si>
    <t>FX4-FAL-01</t>
  </si>
  <si>
    <t>MAN93941</t>
  </si>
  <si>
    <t>RELO-BHZD-FOE-06-W</t>
  </si>
  <si>
    <t>Vault Relocation</t>
  </si>
  <si>
    <t>D-HPP609</t>
  </si>
  <si>
    <t>6-5 Work Started - 5/1 NTP Package Received./Restoration completed 6-15/ QC request 6-17/</t>
  </si>
  <si>
    <t>D-HPP611</t>
  </si>
  <si>
    <t>5/1 NTP Package Received./Restoration Complete/Schedule QC 7-1/</t>
  </si>
  <si>
    <t>D-HPP615</t>
  </si>
  <si>
    <t>5/1 NTP Package Received. CX started 6-24/Cx and Restoration completed 7/2/ Pending QC Sheet from Tillman to submit COP 7/29</t>
  </si>
  <si>
    <t>D-HPP619</t>
  </si>
  <si>
    <t>5/1 NTP Package Received./Restoration Complete/Schedule QC 7-1/Pending QC Sheet from Tillman to submit COP 7/29</t>
  </si>
  <si>
    <t>FB-HPP617</t>
  </si>
  <si>
    <t xml:space="preserve">PPM111730 </t>
  </si>
  <si>
    <t>6/3 LOCATES CALLED - 5/15 - Door Tagging / Whiteling this afternoon - 5/12 NTP Package Received.</t>
  </si>
  <si>
    <t>LSCG</t>
  </si>
  <si>
    <t>locates updated 3-21/SOW REC 3-21/ about 600' left 3-31,ecd 4-4/need to confirm 144 cut at carol vault- / Job Complete. Need Walkout/ Closeout sent/ Walkout cleared by paul, turn over to tanner 4-23</t>
  </si>
  <si>
    <t>1465 drilled 6-17/  6/23 Drilling 1269'/ 6/24 - DOT Xing scheduled for 6/26. 6/30- All path complete, Dave Simmon is getting a date to place fiber. Cozmin to work on restoration 7/1. 7/7- placing and restoration complete, only thing pending is splicing. Construction CO sent to Garrison</t>
  </si>
  <si>
    <t>Piping complete 6-17/do we need a change order for greyed out area? Brothers sch 7-21/need cop needs  uploaded</t>
  </si>
  <si>
    <t>Dispatched  5-1/ Locates expedited 5/8. / 5/14 Brothers to start 5.15 w 1 drill. LS Jeff to GPR 5.15/ 1580' 5-15/270' 5-19/5-20 waiting on city locates/ 948' 5-22/ 954' 5-27/ 2,973' 5-28/ DOT crossing sch 6-5/ 2,248' 5-29. Fiber Pulled 6-17/COP Sent 6-18/needs jobs next to it completed for fs to take place</t>
  </si>
  <si>
    <t>BHU-FWP-08-E</t>
  </si>
  <si>
    <t>CL 9-12/CX START 9-24/cx complete,pulling tracer wire 9-30</t>
  </si>
  <si>
    <t>BHZD-FWP-08-W</t>
  </si>
  <si>
    <t>PLK102593</t>
  </si>
  <si>
    <t>9/15 FDOT Permit Received With NTP Package. / 9/19- CL9.18 WL 9.19/water locates issue still 9-30 / 10/2- CX started 10/6 City Of Lakeland Permit Received./Sidewalk closed signs will be ready to pick up the 21st/picked up 10-21/had to renew locate s1-21/</t>
  </si>
  <si>
    <t>Needs City Permit, Just Email. 6/18 COL permit rec'd, WL/DT 7.1. Still need County permit/greyed out on city portion ,need other jobs to build (1312+1310+1307bh-13w002) 7/3- need county permit</t>
  </si>
  <si>
    <t>Sch 8-7 DOT Bore  Brothers/need bore logs ,splicing docs + change order for cop 8-20</t>
  </si>
  <si>
    <t>Locates called in 5/16, doortags 5/16 and 5/19. Only have city of Lakeland Permit, still need APPROVED FDOT and County permits. 5/22 Jeff in market doing GPR. / 5/27- IH drill broke down, failed to pull back. / 6/2- IH drilling for 275', becket broke during 2nd pullback. / 6/4 - IH Drilling, 310' bad weather. / 6/5-IH drilling lost pullback, crew got dispatched to a different Tillman escalation. / 6/12- IH had flat tired on vac, had to move job sites after starting because FTR needed to work damaged fiber, ground was hard and drill head could not come up, incliment weather set it and was not able to complete any shots. / 7/3- Change order request sent to Tillman for more bore footage needed to continue. 7/3- need fdot permit/ 12-16 COP sent</t>
  </si>
  <si>
    <t>D-H0306A-1</t>
  </si>
  <si>
    <t>PLK105465</t>
  </si>
  <si>
    <t>10/29 Pending Permit/permit received1-13/Locates called 1/7/2026/Locates cleared 2/3/2026/ Cx starts 2-3-2026/  2/3 CX Construction Started 2/11 CX Construction Path 100% Completed--Pending Splicing.</t>
  </si>
  <si>
    <t>Power Connect /SB</t>
  </si>
  <si>
    <t>D-HWP106</t>
  </si>
  <si>
    <t xml:space="preserve">Brothers </t>
  </si>
  <si>
    <t>PLK105199</t>
  </si>
  <si>
    <t>10/17 Pending Permit./White lined door tag 1-6/Cx starts 2-16-2026/  2/16 CX Construction Started/ CX COmplete, need D110 built for SR 2-23</t>
  </si>
  <si>
    <t>D-HWP107</t>
  </si>
  <si>
    <t>PLK105200</t>
  </si>
  <si>
    <t xml:space="preserve">11/20 Pending Permit./White lined and door tagged  1-6-2026/LC called 1-7-2026/  2/19 CX Construction Started--Pending Fiber and Splicing./ 3-4 Sch SR and Splicing/Lighrt Levels Received 3-5-2026. </t>
  </si>
  <si>
    <t>D-HWP108</t>
  </si>
  <si>
    <t>PLK105202</t>
  </si>
  <si>
    <t>11/11 Pending Permit./pemit rec 2-4/Cx begins 3-10-2026/Path complete 3-16/FDH proofing 3-19/Stingray scheduled for 3-20/</t>
  </si>
  <si>
    <t>D-HWP109</t>
  </si>
  <si>
    <t>J.Garcia</t>
  </si>
  <si>
    <t>PLK105203</t>
  </si>
  <si>
    <t>11/7 Pending Permit./received permit/cl 1-7/2-4 CX Started/  2/4 CX Construction Started/  2/23 CX Construction Complete Pending Fiber and Splicing./  3/4 CX Construction Complete--Pending Splicing./Lighrt Levels Received 3-5-2026</t>
  </si>
  <si>
    <t>D-HWP110</t>
  </si>
  <si>
    <t>PLK105391</t>
  </si>
  <si>
    <t>10/21 Pending Permit./permit rec 2-4CX starts 3-2-2026/Proofing 3-19/Stigray scheduled for 3-20/</t>
  </si>
  <si>
    <t>SB Martinez</t>
  </si>
  <si>
    <t>HH/LS</t>
  </si>
  <si>
    <t>PLK92185</t>
  </si>
  <si>
    <t>NEED NTP per James. City of Lakeland Permit Received/dis for doortag and locates 5-19. 5/27-I asked Brothers to call in locates/doortags b/c they have not done so yet. / 6/9 doortagged 6/6 and loc called in 6/2 / 6/24- Brothers drilling 1044' / 1100' 6-25/ 1050' Path complete 6-26/pending qc form 7-1/needs change order</t>
  </si>
  <si>
    <t>D-HWP808-1</t>
  </si>
  <si>
    <t>12/12 NTP Package Received./NTP received 12/12/2025/Cx starts 12/15/2025/  12-17/ FDH/Proofing Sch 12/19/</t>
  </si>
  <si>
    <t>D-HWP802</t>
  </si>
  <si>
    <t>Longo Underground</t>
  </si>
  <si>
    <t>waiting on locates 9-3/In Progress 45% complete 9-8/90% 9-16/ug cx com 9-17/sr placed 9-18/wo 9-23 *passed inspection/permiit closed 9-25</t>
  </si>
  <si>
    <t>Needs City Permit, Just Email/start 8-21/8-25 complete/walkout scheduled for 9-9. 10/21 D-HWP803 COP complete</t>
  </si>
  <si>
    <t>permit receved 8-13/dispatched 8-13/cx started 8-25/moved to 826 for priorities/cx in progress 9-3(stingray spl 9-3)/ walk out schedule 9-9/permit closed 9-25. 10/21 COP IP</t>
  </si>
  <si>
    <t>D-HWP809</t>
  </si>
  <si>
    <t>Needs City Permit, Just Email. 8/29 Permit Received./cx start 9-16/cx sch completion 9-18 / 9/19-resto/proofing/fdh scheduled to comp  9.23/permit closed 9-25</t>
  </si>
  <si>
    <t>D-HWP811</t>
  </si>
  <si>
    <t>PLK97116</t>
  </si>
  <si>
    <t>Needs City Permit, Just Email. 8/29 Permit Received./cx start sch 9-18 / 9/19-cx IP ECD 9.23/permit closed 9-25. 10/21 COP IP/ COP submitted 11-4-2025</t>
  </si>
  <si>
    <t>Needs City Permit, Just Email</t>
  </si>
  <si>
    <t>D-HWP813</t>
  </si>
  <si>
    <t>PLK97686</t>
  </si>
  <si>
    <t>Have NTP, No permit. Permit Received 9/11/cx start 9-30/SR Blown 9-30/fs complete. / 10/1- CX comp, working on resto / 10/6- tillman walkout complete and passed</t>
  </si>
  <si>
    <t>need  bore logs to finish cop</t>
  </si>
  <si>
    <t>Tickets expedited 7-14</t>
  </si>
  <si>
    <t>D-HWP816</t>
  </si>
  <si>
    <t>PLK98762</t>
  </si>
  <si>
    <t>Have NTP, No permit. Permit Received 9/11/cx start 9-25/cx complete 9-09/stingray blow 9-30</t>
  </si>
  <si>
    <t>D-HWP817</t>
  </si>
  <si>
    <t>PLK100611</t>
  </si>
  <si>
    <t>8/28 Pending Permit./ Locates called 10-6. 11/13 City Of Lakeland Permit Received./  /ECD CX 12-17 SR SCH 12-19/ FDH/Proofing 12/18/2025/ Light levels Received 12-19</t>
  </si>
  <si>
    <t>D-HWP818</t>
  </si>
  <si>
    <t>PLK99387</t>
  </si>
  <si>
    <t>Have NTP, No permit. Permit Received 9/11 / start cx 9.24 / 9/29- CX expected to be done today and blow SR on 9.30/fs complete / 10/2- last portion on mckay pending good locates, rest of job is complete/spliced.</t>
  </si>
  <si>
    <t>D-HWP819</t>
  </si>
  <si>
    <t>PLK100616</t>
  </si>
  <si>
    <t>8/28 Pending Permit./ Locates called 10-6. 11/13 City Of Lakeland Permit Received./CX Complete SR SCH 12-19/ Light levels Received 12-19</t>
  </si>
  <si>
    <t>D-HWP820</t>
  </si>
  <si>
    <t>PLK105377</t>
  </si>
  <si>
    <t>9/4 Pending Permit. 11/13 City Of Lakeland Permit Received.12/2 Locates cleared./  Crossing SCH 12-15 to complete CX SR SCH 12-19/ Path completed, FDH/Proofing 12/18/2025/ Light Levels received 12-19</t>
  </si>
  <si>
    <t>dispatched 6-25,start eta 7.3 / 7/2 Brothers drilled 355' and drill broke down, will resume next week.</t>
  </si>
  <si>
    <t>Needs City Permit, Just Email/ Assigned to Brothers 7-1/ 7/3- need city permit / 7/9- Pending clear locates, ESD 7/14-15/need light levels to complete cop/</t>
  </si>
  <si>
    <t>D-HWP823</t>
  </si>
  <si>
    <t>8/20 Pending Permit. Permit Received 9/11/cx sch start 9-18/cx complete/stingray blow 9-30</t>
  </si>
  <si>
    <t>PLK100224</t>
  </si>
  <si>
    <t>construction start 8-26/cx complete/walkout with tillman complete 9-2</t>
  </si>
  <si>
    <t>PLK100282</t>
  </si>
  <si>
    <t>8/20 Project Received./waiting on locates 8-26/cx in progress 9-2/cx complete 9-4/ Walkout schedule 9-9/permit closed 9-25</t>
  </si>
  <si>
    <t>PLK100281</t>
  </si>
  <si>
    <t>construction start 8-26/ Construction Complete 9-2</t>
  </si>
  <si>
    <t>D-HWP827</t>
  </si>
  <si>
    <t>8/20 Pending Permit. 8/29 Permit Received. 9-10 CX started/ cx sch completion 9-18 / 9/24- cx comp, tillman walk comp, SR rts/permit closed 9-25</t>
  </si>
  <si>
    <t>D-HWP901</t>
  </si>
  <si>
    <t>PLK100635</t>
  </si>
  <si>
    <t xml:space="preserve">8/26 Pending Permit./  12/11 Pending City Permit/  12-15 CX Start./  </t>
  </si>
  <si>
    <t>DISPATCHED 5-9/ Locates called 5-12/Tillman Walkout completed 6-13/need other jobs done to pull fiber and splice in</t>
  </si>
  <si>
    <t>D-HWP906</t>
  </si>
  <si>
    <t>PLK105397</t>
  </si>
  <si>
    <t>9/22 Pending Permit./ Permit released 11/10/2025/Cx started 12-3-2025/  12/4 CX Construction Started--Progress At 57% Complete./  12-8 CX complete, Blowing stingray./  12/9 12 Ct Fiber Placed with Trace Wire, and 1 Stingray./12/10 Stingray Spliced</t>
  </si>
  <si>
    <t>D-HWP907</t>
  </si>
  <si>
    <t>PLK100638</t>
  </si>
  <si>
    <t>8/20 Pending Permit. LC called 12-22/ CX started 1-6/  1/6 CX Construction Started--Progress At 63% Complete./  1/7 CX Construction Continues--Progress At 73% Complete./  1/13 CX Construction Continues--12F Stingray Installed./  1/14 CX Construction Continues--FDH Installed.</t>
  </si>
  <si>
    <t>D-HWP908</t>
  </si>
  <si>
    <t>8/20/Pending Permit.Permit Received 9/11. 9/12 - cl wl dt complete. / 9/18- still pending water / 9/29- still pending water. / 10/2- CX to start today / 10/6- cx ip. 10/13 cx comp/sr rts.</t>
  </si>
  <si>
    <t>D-HWP909</t>
  </si>
  <si>
    <t>9/8 Pending Permit./ Locates called 10-3. 10/7 Permit Received./ Cx started 10-15-2025/ 10/21 path comp, wtg on D911 for sting/ Stingray done 10-31-2025/COP submitted 11-4-2025/Tillman walkout completew , Passed</t>
  </si>
  <si>
    <t>D-HWP910</t>
  </si>
  <si>
    <t>8/25 Pending Permit.Permit Received 9/11. 9/12 - cl wl dt complete. / 9/18- still pending water / 9/29- still pending water/construction start 10-1 / 10-1 CX started  / 10/6- cx ip</t>
  </si>
  <si>
    <t>D-HWP911</t>
  </si>
  <si>
    <t>8/26 Pending Permit. / 10/6- loc called 10/3. 10/7 Permit Received./ Pending Locates 10-20-2025/ 10/21 starting next week, SR fed from D-HWP914 pending completion of D-HWP914/Cx starts 10-28-2025/ Cx completed. Stingray ISSUES 10-31/SCH REPAIR 11-3/COP submitted 11/5/2025/ Tillman walkout competed and Passed</t>
  </si>
  <si>
    <t>D-HWP912</t>
  </si>
  <si>
    <t>9/3 Pending Permit./ Locates called 10-3. 10/7 Permit Received.Pending Locates 10-16/ Locates clear 10/20/Assigned to Brothers 10-20-2025/ 10/21 CX START. SR fed from D-HWP913/Cx completed 10-28-2025</t>
  </si>
  <si>
    <t>D-HWP913</t>
  </si>
  <si>
    <t>9/26Pending Permit./Loacets Called 10-3. 10/7 Permit Received. 10/13 cx started./ 10/21 city permit complete, will return to complete tobies/SR upon completion of FB-HWP901. / 10/30 - cx complete, stingray to be blown on 10/31./COP submitted 11-6-20258/ Tillman Walkout completred and passed</t>
  </si>
  <si>
    <t>D-HWP914</t>
  </si>
  <si>
    <t>10/21 starting next week. Reassigned to Brothers. Fed from 913.Cx started 10-28-2025</t>
  </si>
  <si>
    <t>D-HWP915</t>
  </si>
  <si>
    <t>8/28 Pending Permit. Locates and whitelined 10-6. 10/7 Permit Received. 10/14 CX Started. 10/21 path complete, will return for SR after D914 completion.11/7 COP Sent</t>
  </si>
  <si>
    <t>D-HWP916</t>
  </si>
  <si>
    <t>9/3 Peding Permit/ Permit received,/Locates called White lined, door tagged 11-1-2025/Cx started 11-12-2025/FDH  and ABF proofing scheduled for friday 11-21-2025</t>
  </si>
  <si>
    <t>D-HWP917</t>
  </si>
  <si>
    <t>9/3 Pending Permit./Permit received,/ Locates called, white lined and door tagged 11-1-2025/Cx starts 11-12-2025/</t>
  </si>
  <si>
    <t>D-HWP918</t>
  </si>
  <si>
    <t>9/10 Pending Permit.Locates called 10-23/Whitelined 10-24, Cx started 11-3-2025/Cx done/ Light Levels Received 11-14-2025/Locates called for stingray path to D-HWP904 cleared 11-29-2025</t>
  </si>
  <si>
    <t>D-HWP919</t>
  </si>
  <si>
    <t>PLK105401</t>
  </si>
  <si>
    <t>11/7 Pending Permit./Locates caleed 3-3-2026/Permit Recieved 3-4-2026/Locates clear 3-16/Cx starts 3-17/Cx Completed 3-18/ Spliced scheduled</t>
  </si>
  <si>
    <t>D-HWP1003</t>
  </si>
  <si>
    <t>PLK105403</t>
  </si>
  <si>
    <t>9/3 Pending Permit. LC 12/30/  CX Complete--12F Stingray Placed</t>
  </si>
  <si>
    <t>D-HWP1004</t>
  </si>
  <si>
    <t>PLK105404</t>
  </si>
  <si>
    <t>8/26 Pending Permit. LC 12/30/ path complete 1-15/ FDH set and proofed 1-20/  1-20 FDH Ground Rod Swing Arm Installed.</t>
  </si>
  <si>
    <t>D-HWP1005</t>
  </si>
  <si>
    <t>PLK105405</t>
  </si>
  <si>
    <t>LC 12/30/ 1-21 CX started/  1/21 CX Construction Started/  2/2 FDH Installed./Splicng scheduled for 2-3-2026</t>
  </si>
  <si>
    <t>D-HWP1006</t>
  </si>
  <si>
    <t>PLK104098</t>
  </si>
  <si>
    <t>9/3 Pending Permit. LC 12/30/ 1-21 CX started./  1/21 CX Construction Started/ Splicng scheduled for 2-3-2026</t>
  </si>
  <si>
    <t>D-HWP1007</t>
  </si>
  <si>
    <t>PLK105406</t>
  </si>
  <si>
    <t>9/3 Pending Permit. LC 1-5 / 1/23 Permit Received./ 1-26 CX Started/  1/27 CX Construction Started/  2/2 FDH and 12F Stingray Installed. Splicing 2/3</t>
  </si>
  <si>
    <t>D-HWP1303</t>
  </si>
  <si>
    <t>12/8 Pending Permit. LC 1-5/cx start 2-3/  2/3 CX Construction Started--96F Placed./  2/12 CX Construction Complete...12F Stingray Installed.</t>
  </si>
  <si>
    <t>D-HWP1307</t>
  </si>
  <si>
    <t>8/18 Pending Permit. Locates and whitelined 10-6. 10/7 Permit Received. Pending Locates 10-16/ Locates clear. Cx started, needs path/48f and will be fed from existing 13w./not completed 10-28/needs 2 crossings for county 11-10-25/Cx completed 11-10-2025./Stingray placed to D-HWP1302, Pendimg Fiber pulled. Pending Sr placed to D-HWP1309/</t>
  </si>
  <si>
    <t>D-HWP1310</t>
  </si>
  <si>
    <t>Disp. 8/15- Locates called 8-15/pass through completed, spl sch 8-29/cx in progress 9-3/ cx complete 9-8/ Stingray Blown 9-10/permit closed 9-25</t>
  </si>
  <si>
    <t>D-HWP1311</t>
  </si>
  <si>
    <t>PLK104494</t>
  </si>
  <si>
    <t>10/15 Pending Permit./LC 11/8/2025/LC cleared 11-13-2025. 11/13 City Of Lakeland Permit Received/Cx starts 11-17-2025 /Path completed 11-24-2025/48ct Fiber pulled 11-28-2025. Pending splice//Stingray scheduled for 12-5-2025/Light levels received</t>
  </si>
  <si>
    <t>D-HWP1312</t>
  </si>
  <si>
    <t>PLK104413</t>
  </si>
  <si>
    <t>9/15 Pending Permit.LC 11-6. 11/14 County Permit Received./Cx starts 11-17-2025 (County )Cx started 11-24-2025/Path completed 12-1-2025//Stingray scheduled for 12-5-2025/  12-10-2025 Stingray Installed Pending Splicing./Light levels received.  12/15 CX Construction Path 100% Completed--Handhole and FDH Installed.</t>
  </si>
  <si>
    <t>D-HWP1313</t>
  </si>
  <si>
    <t>PLK104491</t>
  </si>
  <si>
    <t>8/26 Pending Permit./LC 11/8/2025. 11/13 City Of Lakeland Permit Received./Cx starts 11-18-2025/Cx path  completed 11-24-2025/Stingray scheduled for 12-5-2025/Stingray placed 12-10-2025/Light levels received</t>
  </si>
  <si>
    <t>D-HWP1314</t>
  </si>
  <si>
    <t>PLK105218</t>
  </si>
  <si>
    <t>8/28 Pending Permit. LC 11-6/Permir recieved 11-18-2025/Cx Starts 11-25-2025/Cx 855' of Bore job at 41% Complete 11-26-2025/12/01 CX Construction Continues--Progress At 74% Complete/  12/02 CX Construction Continues--Progress At 98% Complete./  Path completed 12-2-2025/ HH/FDH will be done Fri 12-5-2025//Stingray scheduled for 12-5-2025</t>
  </si>
  <si>
    <t>D-HWP1315</t>
  </si>
  <si>
    <t>PLK105455</t>
  </si>
  <si>
    <t>9/10 Pending Permit. LC 11-6/Permit released 12-3-2025/Cx starts 12-4-2025</t>
  </si>
  <si>
    <t>D-HWP1316</t>
  </si>
  <si>
    <t>PLK105457</t>
  </si>
  <si>
    <t>8/20 Pending Permit.LC 11-4/Refreshed Locates 12-18-2025/Cx Starts 12-29-2029/Cx Completed 12-29-2025/ Placing Stingray 12-30/Splicing Scheduled/  12/30 CX Construction Started--Progress At 100% Complete./  12/30 CX Construction Complete--Handhole and FDH Installed.</t>
  </si>
  <si>
    <t>D-HWP1317</t>
  </si>
  <si>
    <t>PLK105460</t>
  </si>
  <si>
    <t>8/20 Pending Permit.LC 11-4/Refreshed Locates 12-18-2025/Cx Starts 12-29-2029/  12/30 CX Construction Started--Progress At 58% Complete./Cx Completed 12-29-2025/ Placing Stingray 12-30/Splicing Scheduled /  12/30 CX Complete...Placed 12F Stingray.</t>
  </si>
  <si>
    <t>Power Connect /SB/LS</t>
  </si>
  <si>
    <t>PLK100177</t>
  </si>
  <si>
    <t>white lined + call loc 8-7/startred 8-25/need soft dig/spl sch for 8-28 pm</t>
  </si>
  <si>
    <t>FB-HWP377</t>
  </si>
  <si>
    <t>1/13 CX Construction Started--Progress At 100% Complete.</t>
  </si>
  <si>
    <t>FB-HWP477</t>
  </si>
  <si>
    <t>Splicing Project</t>
  </si>
  <si>
    <t>PLK97348</t>
  </si>
  <si>
    <t>6/24 Pending Permit.</t>
  </si>
  <si>
    <t>FB-HWP478</t>
  </si>
  <si>
    <t>PLK105467</t>
  </si>
  <si>
    <t>FB-HWP480</t>
  </si>
  <si>
    <t>9-2 permit received/locates called 9-2/Locates clear 9-9</t>
  </si>
  <si>
    <t>Have County, Need City./ 7-23 Assigned county  work to Brothers. Need LOCs so we can activate cnty permit/ Conuty sch 8-4, 8/1- city locates called by Brothers</t>
  </si>
  <si>
    <t>FB-HWP483</t>
  </si>
  <si>
    <t>LightSpeed In-House</t>
  </si>
  <si>
    <t>PLK104995</t>
  </si>
  <si>
    <t>FB-HWP484</t>
  </si>
  <si>
    <t xml:space="preserve">12/5 FDOT Permit Received--Pending Fiber Details Splicing Document./LC called and door tagged 12/15/2025/ CX started 1-5/  </t>
  </si>
  <si>
    <t>gave to power connect 2-17-25/START 2-26/exp 811 2-26/not clear 3-4@730am/3-4 3rd notice called into to 811 8am/ partial locates work sch 3-5 tin in to 713 locates not complete 3-4 @3pm/ Expedited 4pm 3-4/*do not build peice ro 703(ada x-ing)/ Expedited locates 4pm 3-5/pending zayo marks 3-7/talked to state manager for zayo, he is dending them asap to locate/Zayo marked. 3-10 Power connect drilling, Returning 3-11 to connect Griffin Rd to N Florida and pull 48f. 3/12-IP, 100' left to bore on Kalt Dr. to tie in D-HWP713, 48f pull. 3/13- x-ing at Martha call locates 3-13 for ls to complete/. 3/13- locs called/whitelined, IH crew to dig up 144 and place 48f so D701,D705 and D702 can be heated up. 3/17- still pending clear loc for Martha(will expedite tmrw), Tillman aprvd a bore to get a 48f from FB to D701 loc called 3.14./504' 4-10/dot sch for 5-13 9am/ 5/7- DOT Xing scheduled for Tuesday 5/13. Expedited tickets 5-8*fs sch 5-22/ DOT crossing sch 5-20. 5/14 1190' today, will return on 5/20 to complete remaining path. / 5/19 Brothers said they were doing this bore on 5.20 and made  a mistake with the date, it is scheduled for 5.21 and the fiber to be pulled in on the same day. / 6/5- Tillman walking today</t>
  </si>
  <si>
    <t>Need city, App only. 8/1- Had Brothers call in locates for this and 12 Oaks MHP.</t>
  </si>
  <si>
    <t>PLK99777</t>
  </si>
  <si>
    <t>permit received 8-13/dispatched 8-13 / 8-21 placing complete, ready to splice. Tillman's MDU portion may not be placed./spl sch 8-28pm</t>
  </si>
  <si>
    <t>Dispatched 5-9/Door Tag 5-14 &amp; whitelned 5-13 / 5/19 Both permits received, requested ticket info from Brothers. 5/19 Brothers 644', return tmrw/ 5/20 Brothers drilling 1430' 3 HH., return on 5/21.  Brother drilling 970', DOT Xing sched 5/27 9am. / 5/27 DOT Xing comp. Brothers 948' 3 HH. / 6/2- 1957' 8 HH. Will QC on 6.3 and brothers is getting back to LS on fiber sched. / 6/5- fiber placed, scheduling Tillman walkout for 6-6 /  10/3 COP revised and complete</t>
  </si>
  <si>
    <t>white lined + Loc called 7-30/sch to start 8-11/</t>
  </si>
  <si>
    <t>Sch 7-21 with Telecom/ih drilling 7-28/complete</t>
  </si>
  <si>
    <t>FB-HWP875</t>
  </si>
  <si>
    <t>PLK98757</t>
  </si>
  <si>
    <t>LC called 4-14/ pending water LC 4-20/LC clear 4-21/Cx to start 4-22/CX Complete, Fiber placed 4-30/Pending Splicing 4-30/</t>
  </si>
  <si>
    <t>FB-HWP879</t>
  </si>
  <si>
    <t>PLK105480</t>
  </si>
  <si>
    <t>9/8 Pending Permit. 12/4 Permit Received. LC 12-4/  12/11 Pending Water Locates 12-15  LC renew 4-14/ Pending Water LC 4-20/LC clear 4-21/Cx to start 4-22/Cx Complete, Fiber Placed 4-30/Pending Splicing 4-30</t>
  </si>
  <si>
    <t>FB-HWP880</t>
  </si>
  <si>
    <t>PLK105472</t>
  </si>
  <si>
    <t>11/17 Pending Permitand Fiber Details Splicing Document./  12/11 Pending Locates 12/15/2025/Cx Started 12-18-2025/Path Completed /Placing Fiber 12-24-2025/Splicing Scheduled</t>
  </si>
  <si>
    <t>FB-HWP882</t>
  </si>
  <si>
    <t>11/6 FDOT Permit Received With NTP Package. 12/4 Permit Received. LC 12-3/ FDOT sch for 12-17 per locates./  12/11 Pending Water locates/DOT crossing and Cx starts 12-22-2025/DOT crossing 12-23-2025/Path Completed /Placing Fiber 12-24-2025/Splicing Scheduled</t>
  </si>
  <si>
    <t>FB-HWP901</t>
  </si>
  <si>
    <t>PLK97705</t>
  </si>
  <si>
    <t>received permit 10-23/called locates and dispatched 10-23/ 10/30 cx started/600 ft will be done on monday./ CX completed 11-10-2025/ Placing fiber 11-11-2025/ Fiber Placed/Fiber spliced 11-14-*2025/</t>
  </si>
  <si>
    <t>Restoration 7-14/passed tillman qc</t>
  </si>
  <si>
    <t>FB-HWP903</t>
  </si>
  <si>
    <t>PLK102858</t>
  </si>
  <si>
    <t>Needs City, App only/ Locates and whitelined 10-6. 10/7 Pending Permit. 10-14 CX Started/ 10/15 work complete/ 10-17 Walkout Complete/10-20 COP Sent</t>
  </si>
  <si>
    <t>8/28 Pending permit/received permit 9-4/CL 9-2/ cx started 9-9/CX complete 9-11</t>
  </si>
  <si>
    <t>FB-HWP976</t>
  </si>
  <si>
    <t>J. Garcia Underground</t>
  </si>
  <si>
    <t>PLK112262</t>
  </si>
  <si>
    <t>6/15 NTP Package Received/loc called 6-16/Pending Water Locates 6-23/Locates cleared 6-29/Cx start 6-30/</t>
  </si>
  <si>
    <t>9-2 permit received/locates called 9-2/Locates clear 9-9/CX started 9-11</t>
  </si>
  <si>
    <t>SCH 7/16</t>
  </si>
  <si>
    <t>6/16- need city and county permit/ White lined/loc 8-13/cx start 8-26/spl sch for 8-29/splicing  needs complete</t>
  </si>
  <si>
    <t>6/16/25 County</t>
  </si>
  <si>
    <t>6/16- whitelines/locates/doortags/County permit activation req sent all on 6/16. 6/18- County permit is active and Xing scheduled for 6/24 11am. Still need city permit for final completion.. 6/24- County permit rescheduled for 7/2 11am./ Drilled 335' 6-25/ 7/3- need city permit. / 8/1- called in LS locates for city portion</t>
  </si>
  <si>
    <t>FB-HWP1377</t>
  </si>
  <si>
    <t>Lightspeed In-House/HH/JUAN G</t>
  </si>
  <si>
    <t>10/8 FDOT Permit Received--Pending City Of Lakeland Permit. Locates called 10-9/ 10/21 pending water locates. Feeds Skyview/ Locates cleared .Cx starts 10-30-2025/11-10 Path Complete/11-13 Pulling Fiber/Fiber Pulled 11-17-2025/ Splice scheduled 11-18/Splice done 11-19-2025</t>
  </si>
  <si>
    <t>FB-HWP1379</t>
  </si>
  <si>
    <t>10/8 Pending Permit./ Locates called, White lined 10-20-2025/ Feeds Citrus Wood and is fed by FB1377. 10/23-pending usic/water/pwr/ Locates cleared 10-29-2025/CX started 11-5/11-12 Path complete/ Pulling Fiber after 1377/Fiber being pulled 11-18-2025/ Splice Schedule 11-18/Splice done 11-19-2025/</t>
  </si>
  <si>
    <t>FX4-FWP-09</t>
  </si>
  <si>
    <t>PLK104997</t>
  </si>
  <si>
    <t>10/31 Pending Permit./Permit Recieved 11-19-2025/ Pad poured and pipe trencched. Need to set cabinet and get electric permit from city/cabinet set/city to schedule inspection/12-16 Site pipe placed waiting on inspection from city/ Inspectione passed, returned to city to be metered 12-30/metered complete/qc complete</t>
  </si>
  <si>
    <t>Citrus Woods MHP</t>
  </si>
  <si>
    <t>cl 10-6/ dt 10/7 / pending locates and NTP 10-9. 10/14 cx started. 10/21 CX IP, fed by FB1379. / 10/30 path is complete, setting HHs,proofing and blowing SR. / 10/30 - some HHs were set, Garcia to place remaining HHs on 10/31 and we blow SR. / 11/3 - still pending SRs/SR done/Splice done 11-19-2025/ Light Levels received 11-20</t>
  </si>
  <si>
    <t>Fountain View Estates MHP</t>
  </si>
  <si>
    <t>H&amp;H Underground</t>
  </si>
  <si>
    <t>PLK105357</t>
  </si>
  <si>
    <t>11/17 Pending SOW./White lined and door taged 11-17-2025/Cx starts 11-24-2025/  1/13 CX Construction Complete...12F Stingray Installed.</t>
  </si>
  <si>
    <t>Golden Wings MDU</t>
  </si>
  <si>
    <t>Heatherwood Village MHP</t>
  </si>
  <si>
    <t>PLK104425</t>
  </si>
  <si>
    <t xml:space="preserve">10/24 SOW Received./called locates, Door tag, white line, 10-23-2025/Waiting on Water locates 11-5-2025/Waiting on  Water locates to clear 11-11-2025/Locates cleared. Cx starts 11-17-2025/ 12/3 CX Construction Continuing--Progress At 85% Complete./Path complete 12-3-2025/ setting HH/FDH 12-4/  12/5 FDH And Hand Holes Completed./  12/8 FDH and Hand Holes Complete./  12/9 48 Ct Fiber Placed with Trace Wire, and 3 Stingrays./  </t>
  </si>
  <si>
    <t>Mas Verde MHP</t>
  </si>
  <si>
    <t>Baseline / Juan Garcia  / Patriot Underground</t>
  </si>
  <si>
    <t>Travis/Miguel</t>
  </si>
  <si>
    <t>dispatched 8-5/locatge scalled 9-5/CX START 9-25-25/first fdh spliced, issue with light from cabinet 10-1/second and third FDH installed on 10-6-2025/ last two FDH installed 10-7-2025/Stingray  done on Hub A, Hub B, and Hub C 10-9-2025/Stingray done from Hub A to Hub D, From Hub D to Hub E. Restoration done. 10-13-2025</t>
  </si>
  <si>
    <t>Oakhill MHP</t>
  </si>
  <si>
    <t>HH UG</t>
  </si>
  <si>
    <t>9/10 Pending SOW From Tillman/ locates called 9-11. 9/16 SOW Received. / 9/19- HH scheduled to start 9.22/cx complete 9-219/spl 9-30 com/Working on COP 10-21</t>
  </si>
  <si>
    <t>in progress 8-27/moved to priorities/dilling complete 9-10 / 9-15- Proofing in progress/Splice done 11-19-2025/ Light Levels Received 11-20</t>
  </si>
  <si>
    <t>D-HPP307</t>
  </si>
  <si>
    <t xml:space="preserve">Lightspeed  </t>
  </si>
  <si>
    <t>6/4 NTP Package Received</t>
  </si>
  <si>
    <t>BHCD-FSF-04-W</t>
  </si>
  <si>
    <t>MAN109126</t>
  </si>
  <si>
    <t>2/24 NTP Package and SOW Received.</t>
  </si>
  <si>
    <t>BHCD-FSF-05-E</t>
  </si>
  <si>
    <t>MAN109139</t>
  </si>
  <si>
    <t xml:space="preserve">2/24 NTP Package and SOW Received. </t>
  </si>
  <si>
    <t>D-HSF321</t>
  </si>
  <si>
    <t>FB-HSF301</t>
  </si>
  <si>
    <t>FB-HSF375</t>
  </si>
  <si>
    <t>4/6 NTP Package Received.4-9-26 locates called</t>
  </si>
  <si>
    <t>FB-HSF376</t>
  </si>
  <si>
    <t>FB-HSF378</t>
  </si>
  <si>
    <t>4/7 NTP Package Received.4-9-26 locates called</t>
  </si>
  <si>
    <t>FB-HSF379</t>
  </si>
  <si>
    <t>MAN109143</t>
  </si>
  <si>
    <t>2/24 NTP Package and SOW Received. 3-19-26 Locates Clear</t>
  </si>
  <si>
    <t>FB-HSF381</t>
  </si>
  <si>
    <t>MAN109145</t>
  </si>
  <si>
    <t xml:space="preserve">2/24 NTP Package and SOW Received. 3-19-26 Locates Clear. </t>
  </si>
  <si>
    <t>FB-HSF383</t>
  </si>
  <si>
    <t>MAN109148</t>
  </si>
  <si>
    <t>FB-HSF384</t>
  </si>
  <si>
    <t>MAN109120</t>
  </si>
  <si>
    <t>2/24 NTP Package and SOW Received. 3-19-26 Locates Clear.</t>
  </si>
  <si>
    <t>FB-HSF404</t>
  </si>
  <si>
    <t>MAN109175</t>
  </si>
  <si>
    <t xml:space="preserve">2/24 NTP Package Received. </t>
  </si>
  <si>
    <t>FB-HSF475</t>
  </si>
  <si>
    <t>MAN109159</t>
  </si>
  <si>
    <t>FB-HSF476</t>
  </si>
  <si>
    <t>MAN109178</t>
  </si>
  <si>
    <t>2/24 NTP Package Received.</t>
  </si>
  <si>
    <t>FB-HSF477</t>
  </si>
  <si>
    <t>Tim</t>
  </si>
  <si>
    <t>New Proposed Walkout Date 3/17/2026</t>
  </si>
  <si>
    <t>US Builders / Longo Underground</t>
  </si>
  <si>
    <t>Robert</t>
  </si>
  <si>
    <t>6/17/2025 JW | TILLMAN WALKOUT SET FOR 6/18/2025 (0830) 4/28 JW | PLEASE SEE COMMENT</t>
  </si>
  <si>
    <t>Bartlett Fiber</t>
  </si>
  <si>
    <t>9-24 - JW - Tillman Walkout scheduled for 9-29-25</t>
  </si>
  <si>
    <t>Caten</t>
  </si>
  <si>
    <t>Reassinged to Longo . -- Waiting on redesign from tillman--2-26-25. 8-18-25 rescheuled rewalk for 9-3-25</t>
  </si>
  <si>
    <t xml:space="preserve">6/17/2025 JW | PENDING RESTORATION BY IN HOUSE CREWS </t>
  </si>
  <si>
    <t>Confirmed With Tillman Project Date Changed To 3/31/2025. Tentative Start Date 2/18/2025.</t>
  </si>
  <si>
    <t>9-25-25 - JW-  Working on gig list, will schedule once complete and ready for Tillman - Tentative Start Date 2/18/2025.</t>
  </si>
  <si>
    <t>Tentative Start Date 2/18/2025. 2-20-25 need GPR on sheet 6 crossing 51st ave.</t>
  </si>
  <si>
    <t xml:space="preserve">6/17/2025 JW | PENDING TILLMAN WALKOUT RESTORATION COMPLETE \\ 5/14/2025 FINAL COP IN PROGRESS PENDING TILLMAN QAQC AND LIGHT LEVELS. 8-27-25 rewalk scheduled for -9-10-25. </t>
  </si>
  <si>
    <t>US Builders</t>
  </si>
  <si>
    <r>
      <rPr>
        <sz val="11"/>
        <color rgb="FF000000"/>
        <rFont val="Aptos Narrow"/>
        <scheme val="minor"/>
      </rPr>
      <t xml:space="preserve">9-25-25 - JW-  Working on gig list, will schedule once complete and ready for Tillman - 2-24-25 sent to borecom will be on site thursday. reassigned to Keys Underground 2-26-25--GPR Requested on 2/25/2025. 2-28-25 Reassigned to US Builders. </t>
    </r>
    <r>
      <rPr>
        <sz val="11"/>
        <color rgb="FFFF0000"/>
        <rFont val="Aptos Narrow"/>
        <scheme val="minor"/>
      </rPr>
      <t>New Proposed Walkout Date 3/18/2026.</t>
    </r>
  </si>
  <si>
    <t xml:space="preserve">2-10-2025 David Barrett To Fill Out An MOT Trooper Request  2-18-25 Pipe is all in need feeding route verified and proofed. PowerConnect addressing today. </t>
  </si>
  <si>
    <t>J Garcia</t>
  </si>
  <si>
    <t>David</t>
  </si>
  <si>
    <t>Reycamp</t>
  </si>
  <si>
    <t>Partial Completed--SOW / Footage Work Is For The County Permit That Is Pending Approval, All The City Work Has Been Completed.</t>
  </si>
  <si>
    <t xml:space="preserve">9-25-25 - JW-  Working on gig list, will schedule once complete and ready for Tillman - 2-18-25 Pipe is all in need feeding route verified and proofed. </t>
  </si>
  <si>
    <t xml:space="preserve">9-25-25 - JW-  Tillman Walkout scheduled for 10-2-2025  - 6/17/2025 JW | PENDING RESTORATION BY IN HOUSE CREWS/  1/16 CX Complete...Repair of 24 Way. </t>
  </si>
  <si>
    <t>Allen / Sean</t>
  </si>
  <si>
    <t xml:space="preserve">9-25-25 - JW-  Tillman Walkout scheduled for 10-8-2025  - </t>
  </si>
  <si>
    <t>FCA Fiber</t>
  </si>
  <si>
    <t>9-25-25 - JW- Working on gig list, will schedule once complete and ready for Tillman</t>
  </si>
  <si>
    <t>Tentative Start Date 2/18/2025. GPR Requested on 2/25/2025.  1-7 COP Approved.</t>
  </si>
  <si>
    <t>In House</t>
  </si>
  <si>
    <t>6/17/2025 JW | RESTORATION ON GOING, SODZILLA WILL BE WRAPPING UP, PENDING TILLMAN WALKOUT</t>
  </si>
  <si>
    <t>6/17/2025 JW | RESTORATION COMPLETE \\ PENDING TILLMAN WALKOUT</t>
  </si>
  <si>
    <t>-2-24-25 sent info to us building they will be subbing in for longo on this project starting 02-26-25..2-27-25 longo on site</t>
  </si>
  <si>
    <t>HDD Underground</t>
  </si>
  <si>
    <t xml:space="preserve">Notified Chris Tillman of the crew going off run line a bit due to gas / water. sent him pics/video, spoke with chris and said to stay as close as safley possible. 2/17 340pm SL . </t>
  </si>
  <si>
    <t>Locates called in 02-20-25</t>
  </si>
  <si>
    <t>J Garcia / US Builders</t>
  </si>
  <si>
    <t>67,657,50</t>
  </si>
  <si>
    <t>Sean</t>
  </si>
  <si>
    <t>D-HST11</t>
  </si>
  <si>
    <t>Noah</t>
  </si>
  <si>
    <t>PPM102171</t>
  </si>
  <si>
    <t>D-HNP104/D-H0102A</t>
  </si>
  <si>
    <t>reassigned to MTX. 4-29-25  needs new reassignment./  2/27 Light Level Received.</t>
  </si>
  <si>
    <t>6/17/2025 JW | RESTORATION COMPLETE \\ PENDING TILLMAN WALKOUT. 8-18-25 rescheduled walkout for 9-4-25</t>
  </si>
  <si>
    <t>5/14/2025 PENDING RESTO / TILLMAN / LIGHT LEVELS</t>
  </si>
  <si>
    <t>COP EMAILED TO BILLING 10/10/2025</t>
  </si>
  <si>
    <t>Multiple</t>
  </si>
  <si>
    <t>EVERYONE</t>
  </si>
  <si>
    <t>5/14/2025 JW | LOCATES SENT TO LAUREN TO BE CALLED IN 5/15/2025. 7-18-25 finishing gig list.</t>
  </si>
  <si>
    <t>D-HNP117/D-H0103G</t>
  </si>
  <si>
    <t>FCA/Lightspeed In-House</t>
  </si>
  <si>
    <t>9-25 - 25 JW  Passed Tillman Insecption, pending QAQC Form from Brian DiLillo</t>
  </si>
  <si>
    <t>Partial Completed--SOW Shows The Whole Project, But This Is To Complete 4100' Left On The Project.</t>
  </si>
  <si>
    <t>Sunset Palms MHP</t>
  </si>
  <si>
    <t>PPM103768</t>
  </si>
  <si>
    <t>12/3 CX Construction Continuing--7 Flower Pots Installed./  12/4 CX Construction Continuing--Progress At 80% Complete./  12/9 CX Construction Continuing--1 FDH and 1 HH Installed./  12/10 CX Construction Continuing--Progress At 99% Complete./  12/10 CX Construction Continuing--12 Flowerpots Installed./  12/11 CX Construction Continuing--14 Flowerpots Installed./ 12/15 CX Construction Continuing--Progress At 100% Complete./  12/15 CX Construction Continuing--1 Flowerpot Installed./  12/15 CX Construction Continuing--2 FDH's and 2 HH's Installed./  12/16 CX Construction Complete--1 FDH and 1 HH Installed./  12/17 CX Construction Complete--4 Flowerpots Installed./  12/18 CX Construction Complete--3 Flowerpots Installed./  1/13 CX Complete...Change Order Request Sent to Tillman for Added Footage.</t>
  </si>
  <si>
    <t>D-HBK130</t>
  </si>
  <si>
    <t>Spring Hill</t>
  </si>
  <si>
    <t>11/24 Permit Received With NTP Package. 1/5 assigned to brothers to call in locates/door tag. / 1/12 CX started / 1/12- tickets escalated/  1/27 CX Complete--HH, FDH Installed./  1/28 CX Complete--12F Stingray Placed.</t>
  </si>
  <si>
    <t>D-HBK131</t>
  </si>
  <si>
    <t>11/24 Permit Received With NTP Package. 1/5 assigned to brothers to call in locates/door tag. / 1/12 CX started / 1/12- tickets escalated/  1/27 CX Complete--HH, FDH Installed.</t>
  </si>
  <si>
    <t>D-HBK132</t>
  </si>
  <si>
    <t>11/24 Permit Received With NTP Package. 1/5 assigned to brothers to call in locates/door tag. / 1/12- tickets escalated/  1/28 CX Complete--12F Stingray Placed</t>
  </si>
  <si>
    <t>D-HBK133</t>
  </si>
  <si>
    <t>11/24 Permit Received With NTP Package. 1/5 assigned to brothers to call in locates/door tag. / 1/12- tickets escalated/   1/22- Path IP. 1/23 email sent to brothers to update us on the remaining footage. His email redline matches the inspector as of 1/23/ complete,proofing fdh today/  1/29 CX Construction Continues--12F Stingray Placed.</t>
  </si>
  <si>
    <t>D-HBK134</t>
  </si>
  <si>
    <t>11/24 Permit Received With NTP Package. 1/5 assigned to brothers to call in locates/door tag. / 1/12- tickets escalated/  1/27 CX Complete--HH, FDH Installed./  1/29 CX Complete--12F Stingray Placed</t>
  </si>
  <si>
    <t>D-HBK135</t>
  </si>
  <si>
    <t>11/24 Permit Received With NTP Package. 1/5 assigned to brothers to call in locates/door tag. / 1/12- tickets escalated/  .1/22- Path IP/pending fs/  1/27 CX Continues--HH, FDH Installed.</t>
  </si>
  <si>
    <t>D-HBK136</t>
  </si>
  <si>
    <t>11/24 Permit Received With NTP Package. 1/5 assigned to brothers to call in locates/door tag. / 1/12- locates are clear pending brothers to start/  1/15 CX Construction Started/  1/27 CX Complete--Toby, Dap, HH, FDH Installed./  1/29 12F Stingray Installed</t>
  </si>
  <si>
    <t>FB-HBK104</t>
  </si>
  <si>
    <t xml:space="preserve">11/24 Permit Received With NTP Package. 1/5 assigned to brothers to call in locates/door tag./ 1/12- tickets escalated/  </t>
  </si>
  <si>
    <t>FB-HBK130</t>
  </si>
  <si>
    <t>11/24 Permit Received With NTP Package. 1/5 assigned to brothers to call in locates/door tag./ 1/12- tickets escalated/  1/27  CX Complete--48F Placed, Pending Splicing. 4 HH.</t>
  </si>
  <si>
    <t>D-HSH220</t>
  </si>
  <si>
    <t>Byvertek</t>
  </si>
  <si>
    <t xml:space="preserve">11/5 Project Print Pulled Out Of  SharePoint--Pending NTP Package. / 11/12 per Brothers, they completed this with Byvertek. / 11/21 SR blown to 221/222. </t>
  </si>
  <si>
    <t>D-HSH221</t>
  </si>
  <si>
    <t xml:space="preserve">11/5 Project Print Pulled Out Of  SharePoint--Pending NTP Package. / 11/11 no UG footage for LS, this appears completed in October by previous company.  / 11/12 per Brothers, they completed this with Byvertek. / 11/21 SR blown to 220. </t>
  </si>
  <si>
    <t>D-HSH222</t>
  </si>
  <si>
    <t>PLK104052</t>
  </si>
  <si>
    <r>
      <rPr>
        <sz val="11"/>
        <color rgb="FF333333"/>
        <rFont val="Aptos Narrow"/>
      </rPr>
      <t>11/5 Project Print Pulled Out Of  SharePoint--Pending NTP Package. / 11/11 path is complete, fed via SR from D-HSH219, need info on this job aswell as 222 NTP. Needs SR blown to 219. / 11/21 SR blown to 220, pending another company to complete 219 to blow to 219. /  12/15 - Construction Complete...HH and FDH Installed./</t>
    </r>
    <r>
      <rPr>
        <sz val="11"/>
        <color rgb="FFFF0000"/>
        <rFont val="Aptos Narrow"/>
      </rPr>
      <t xml:space="preserve"> </t>
    </r>
  </si>
  <si>
    <t>D-HSH223</t>
  </si>
  <si>
    <t>PLK104062</t>
  </si>
  <si>
    <t>11/5 Project Print Pulled Out Of  SharePoint--Pending NTP Package. / 11/11 cx started, pending material and NTP / 11/12 / 12/4- SR placed to 213, pending power locates to complete Forest Oaks Blvd./   12/10 48 Ct Fiber Placed with Trace Wire/  1/6 FDH HH Dap Toby Installed</t>
  </si>
  <si>
    <t>D-HSH224</t>
  </si>
  <si>
    <t>CIT105499</t>
  </si>
  <si>
    <t xml:space="preserve">1/20 FDH with Swing Arm Installed.  1/22 - reconciling  brothers info as they have worked out here without telling LSCG./85% complete,verifying. </t>
  </si>
  <si>
    <t>D-HSH225</t>
  </si>
  <si>
    <t>11/5 Project Print Pulled Out Of  SharePoint--Pending NTP Package. / 11/12 per Brothers, they completed this with Byvertek. / 11/26- SR and 48f placed, RTS.</t>
  </si>
  <si>
    <t>D-HSH227</t>
  </si>
  <si>
    <t xml:space="preserve">11/5 Project Print Pulled Out Of  SharePoint--Pending NTP Package. / 11/12 per Brothers, they completed this with Byvertek. / 11/28- SR placed RTS. </t>
  </si>
  <si>
    <t>D-HSH228</t>
  </si>
  <si>
    <r>
      <rPr>
        <sz val="11"/>
        <color rgb="FF333333"/>
        <rFont val="Aptos Narrow"/>
        <family val="2"/>
      </rPr>
      <t xml:space="preserve">11/5 Project Print Pulled Out Of  SharePoint--Pending NTP Package. / 11/12 per Brothers, they completed this with Byvertek. / 11/28- SR placed RTS. </t>
    </r>
    <r>
      <rPr>
        <sz val="11"/>
        <color rgb="FFFF0000"/>
        <rFont val="Aptos Narrow"/>
        <family val="2"/>
      </rPr>
      <t>Phase 2 Failed Gig List Uploaded On 3/6/2026.</t>
    </r>
  </si>
  <si>
    <t>D-HSH229</t>
  </si>
  <si>
    <r>
      <rPr>
        <sz val="11"/>
        <color rgb="FF333333"/>
        <rFont val="Aptos Narrow"/>
        <family val="2"/>
      </rPr>
      <t xml:space="preserve">11/5 Project Print Pulled Out Of  SharePoint--Pending NTP Package. / 11/12 per Brothers, they completed this with Byvertek. / 11/26- SR placed, RTS. </t>
    </r>
    <r>
      <rPr>
        <sz val="11"/>
        <color rgb="FFFF0000"/>
        <rFont val="Aptos Narrow"/>
        <family val="2"/>
      </rPr>
      <t>Phase 2 Failed Gig List Uploaded On 3/6/2026.</t>
    </r>
  </si>
  <si>
    <t>D-HSH230</t>
  </si>
  <si>
    <t xml:space="preserve">11/5 Project Print Pulled Out Of  SharePoint--Pending NTP Package. / 11/12 per Brothers, they completed this with Byvertek. / 11/21- SR complete RTS. </t>
  </si>
  <si>
    <t>D-HSH231</t>
  </si>
  <si>
    <t>D-HSH232</t>
  </si>
  <si>
    <t xml:space="preserve">10/28 Permit Received With NTP Package. / 10/29 assigned to Brothers pending their locate #s/cx started 11-12 / 11/13 CX IP. 11/24 - two crossings left. </t>
  </si>
  <si>
    <t>D-HSH236</t>
  </si>
  <si>
    <t>CIT105412</t>
  </si>
  <si>
    <t xml:space="preserve">12/1 NTP Package Received./  </t>
  </si>
  <si>
    <t>D-HSH237</t>
  </si>
  <si>
    <t>D-HSH238</t>
  </si>
  <si>
    <t>CIT105495</t>
  </si>
  <si>
    <t xml:space="preserve">10/28 Permit Received With NTP Package. / 10/29 assigned to Brothers pending their locate #s / 11/24- CX IP. / 12/2- path is complete, working on toby/DAP/vult, pending fiber pulling on FB-HSH238 for heat up. </t>
  </si>
  <si>
    <t>D-HSH239</t>
  </si>
  <si>
    <t>CIT105410</t>
  </si>
  <si>
    <t xml:space="preserve">10/28 Permit Received With NTP Package. / 10/29 assigned to Brothers pending their locate #s / 12/1- CX IP. </t>
  </si>
  <si>
    <t>D-HSH240</t>
  </si>
  <si>
    <t xml:space="preserve">10/28 Permit Received With NTP Package. / 10/29 assigned to Brothers pending their locate #s / 11/11- no drilling on Veterans Day, 97% complete, SR is dependent on completion of D-HSH239/242. </t>
  </si>
  <si>
    <t>D-HSH241</t>
  </si>
  <si>
    <t>PLK104415</t>
  </si>
  <si>
    <t>D-HSH242</t>
  </si>
  <si>
    <t xml:space="preserve">10/28 Permit Received With NTP Package. / 10/29 assigned to Brothers pending their locate #s / 11/11 - pending completed locates and material / 11/12 cx started / 11/13 cx IP. 11/14 Path complete, Future SR to be blown to 251 pending 251cx. Need to blow stingray to D-HSH240./  12/17 Path Complete, HH and FDH Installed. </t>
  </si>
  <si>
    <t>D-HSH243</t>
  </si>
  <si>
    <t>PLK104185</t>
  </si>
  <si>
    <t xml:space="preserve">10/28 Permit Received With NTP Package. / 10/29 assigned to Brothers pending their locate #s / 11/11 - pending completed locates and material / 11/13 cx started / 11/18 CX IP / 11/24 last stretch of piping needs to be completed on Nevada St./  12/12 CX Construction Complete--32 Toby Boxes Installed./ </t>
  </si>
  <si>
    <t>D-HSH244</t>
  </si>
  <si>
    <t>PLK104741</t>
  </si>
  <si>
    <t>10/28 Permit Received With NTP Package. / 10/29 assigned to Brothers pending their locate #s / 11/11 - pending completed locates and material / 11/20 - cx started / 11/24 - cx ip/</t>
  </si>
  <si>
    <t>D-HSH245</t>
  </si>
  <si>
    <t>PLK104743</t>
  </si>
  <si>
    <t xml:space="preserve">10/28 Permit Received With NTP Package. / 10/29 assigned to Brothers pending their locate #s / 11/11 - pending completed locates and material 11/21- CX started/  </t>
  </si>
  <si>
    <t>D-HSH246</t>
  </si>
  <si>
    <t>CIT105234</t>
  </si>
  <si>
    <t xml:space="preserve">10/28 Permit Received With NTP Package. / 10/29 assigned to Brothers pending their locate #s / 11/11 - pending completed locates and material/  1/9 CX Construction Complete--12F Stingray Placed, Splicing Will Follow. 1/9- SR placed and RTS, coming from 247. </t>
  </si>
  <si>
    <t>D-HSH247</t>
  </si>
  <si>
    <t>CIT105414</t>
  </si>
  <si>
    <t>10/28 Permit Received With NTP Package. / 10/29 assigned to Brothers pending their locate #s / 11/11 - pending completed locates and material./  / 1/12- Trey sent email to Brothers about continuity issue and to have them proof the SR duct from D-HSH249.</t>
  </si>
  <si>
    <t>D-HSH248</t>
  </si>
  <si>
    <t>CIT105415</t>
  </si>
  <si>
    <r>
      <rPr>
        <sz val="11"/>
        <color rgb="FF333333"/>
        <rFont val="Aptos Narrow"/>
        <scheme val="minor"/>
      </rPr>
      <t xml:space="preserve">10/28 Permit Received With NTP Package. / 10/29 assigned to Brothers pending their locate #s / 11/11 - pending completed locates and material/  1/6 CX Construction Complete--43 Toby Boxes and 10 Daps Installed./  1/7 CX Construction Complete--FDH Installed. / 1/12- Trey sent email to Brothers about continuity issue and to have them proof the SR duct from D-HSH246/  1/9 CX Construction Complete--104' Additional Drill. / 1-23 SR placed, sent RTS email to Eric. </t>
    </r>
    <r>
      <rPr>
        <sz val="11"/>
        <color rgb="FFFF0000"/>
        <rFont val="Aptos Narrow"/>
        <scheme val="minor"/>
      </rPr>
      <t>Failed Gig List Uploaded On 3/24/2026.</t>
    </r>
  </si>
  <si>
    <t>D-HSH249</t>
  </si>
  <si>
    <t>CIT105418</t>
  </si>
  <si>
    <t xml:space="preserve">10/28 Permit Received With NTP Package. / 10/29 assigned to Brothers pending their locate #s / 11/11 - pending completed locates and material ./   1/14  CX Construction Continues--12F Stingray Placed to 248.  /  2/5 CX Construction Complete--Progress at 100% Complete. </t>
  </si>
  <si>
    <t>D-HSH250</t>
  </si>
  <si>
    <t>CIT105421</t>
  </si>
  <si>
    <t xml:space="preserve">10/28 Permit Received With NTP Package. / 10/29 assigned to Brothers pending their locate #s / 11/11 - pending completed locates and material./  1/7 CX Construction Complete--FDH Installed. / 1/9- SR placed and RTS, coming from 249. </t>
  </si>
  <si>
    <t>D-HSH251</t>
  </si>
  <si>
    <t>CIT105424</t>
  </si>
  <si>
    <t xml:space="preserve">10/28 Permit Received With NTP Package. / 10/29 assigned to Brothers pending their locate #s/ 11/11 - pending completed locates and material/  1/5 CX Construction Complete...12F Stingray Placed. </t>
  </si>
  <si>
    <t>D-HSH252</t>
  </si>
  <si>
    <t>CIT105434</t>
  </si>
  <si>
    <t>11/24 Permit Received With NTP Package/  ./proofing  12-30/need stingray/  2/2 CX Complete...12F Stingray Placed</t>
  </si>
  <si>
    <t>D-HSH253</t>
  </si>
  <si>
    <t>CIT105436</t>
  </si>
  <si>
    <t xml:space="preserve">11/24 Permit Received With NTP Package/   1/6 CX Construction Complete--Progress At 100% Complete./  1/28 CX Construction Complete...12F Stingray Placed./  1/29 CX Construction Complete...FDH Placed. </t>
  </si>
  <si>
    <t>D-HSH254</t>
  </si>
  <si>
    <t>CIT105439</t>
  </si>
  <si>
    <t>11/24 Permit Received With NTP Package/   1/22- pending splice/</t>
  </si>
  <si>
    <t>D-HSH255</t>
  </si>
  <si>
    <t>CIT105440</t>
  </si>
  <si>
    <t>11/24 Permit Received With NTP Package. 1/5 assigned to brothers to call in locates/door tag./  1/7 CX Construction Continues--Progress At 100% Complete./  1/28 CX Construction Complete--12F Stingray Placed.</t>
  </si>
  <si>
    <t>D-HSH256</t>
  </si>
  <si>
    <t>CIT105441</t>
  </si>
  <si>
    <t>11/24 Permit Received With NTP Package. 1/8 cx started/ ll rec 1-26/  1/21 CX Continues--HH, FDH Installed.</t>
  </si>
  <si>
    <t>FB-HSH238</t>
  </si>
  <si>
    <t>CIT105442</t>
  </si>
  <si>
    <t>11/7 NTP Package Received--Pending Fiber Details Splicing Document. / 11/11 - pending completed locates and material 11/18 CX IP and being worked under D238 D237 D241/  proofing 12-30 / 1/12 - Brotehrs placing fiber to D-HSH236</t>
  </si>
  <si>
    <t>FB-HSH241</t>
  </si>
  <si>
    <t>PLK104184</t>
  </si>
  <si>
    <r>
      <rPr>
        <sz val="11"/>
        <color rgb="FF333333"/>
        <rFont val="Aptos Narrow"/>
        <scheme val="minor"/>
      </rPr>
      <t xml:space="preserve">10/28 Permit Received With NTP Package. / 10/29 assigned to Brothers pending their locate #s / 11/11 - pending completed locates and material / 11/13 cx started  / 11/24- need to complete pipe along Beach Rd. to tie into FB-HSH238 and D-HSH241./  </t>
    </r>
    <r>
      <rPr>
        <sz val="11"/>
        <color rgb="FFFF0000"/>
        <rFont val="Aptos Narrow"/>
        <scheme val="minor"/>
      </rPr>
      <t>Failed Gig List Uploaded On 4/12/2026.</t>
    </r>
  </si>
  <si>
    <t>Repairs</t>
  </si>
  <si>
    <t>Sent To Biz Ops--Pending To Be Sent To Tillman</t>
  </si>
  <si>
    <t>BHU-FLX-01-W</t>
  </si>
  <si>
    <t>MAN108638</t>
  </si>
  <si>
    <t>3/4 NTP and SOW Received.3/12 LC.</t>
  </si>
  <si>
    <t>BHUD-FOE-06-E-2</t>
  </si>
  <si>
    <t>MAN104073</t>
  </si>
  <si>
    <t>Failed On 6/25/2026</t>
  </si>
  <si>
    <r>
      <rPr>
        <sz val="11"/>
        <color rgb="FF333333"/>
        <rFont val="Aptos Narrow"/>
      </rPr>
      <t xml:space="preserve">10/24 FDOT Permit Received./  1/8 Close Out Package Received...Need Tillman QC Complete. </t>
    </r>
    <r>
      <rPr>
        <sz val="11"/>
        <color rgb="FFFF0000"/>
        <rFont val="Aptos Narrow"/>
      </rPr>
      <t>Failed Gig List Received From Tillman On 4/27.</t>
    </r>
  </si>
  <si>
    <t>D-HAL115</t>
  </si>
  <si>
    <t>MAN113034</t>
  </si>
  <si>
    <t>Failed Gig List Uploaded On 10/29/2026.</t>
  </si>
  <si>
    <t>Failed Gig List Uploaded On 1/15/2026.</t>
  </si>
  <si>
    <t>D-HOE503</t>
  </si>
  <si>
    <t>4/24 NTP Package Received.</t>
  </si>
  <si>
    <t>D-HLX408</t>
  </si>
  <si>
    <t>MAN112892</t>
  </si>
  <si>
    <t>7/29 NTP Package Received.</t>
  </si>
  <si>
    <t>D-HLX501</t>
  </si>
  <si>
    <t>D-HLX502</t>
  </si>
  <si>
    <t>D-HLX504</t>
  </si>
  <si>
    <t>D-HLX506</t>
  </si>
  <si>
    <t>MAN111852</t>
  </si>
  <si>
    <t>D-HLX507</t>
  </si>
  <si>
    <t>D-HLX508</t>
  </si>
  <si>
    <t>D-HLX509</t>
  </si>
  <si>
    <t>D-HLX510</t>
  </si>
  <si>
    <t>D-HLX511</t>
  </si>
  <si>
    <r>
      <rPr>
        <sz val="11"/>
        <color rgb="FF333333"/>
        <rFont val="Calibri"/>
      </rPr>
      <t xml:space="preserve">4/29 NTP Package Received. On hold due to community shutdown. CX start 7-13-26 again. </t>
    </r>
    <r>
      <rPr>
        <sz val="11"/>
        <color rgb="FFFF0000"/>
        <rFont val="Calibri"/>
      </rPr>
      <t>9-23-26 CO Requested</t>
    </r>
  </si>
  <si>
    <t>D-HLX512</t>
  </si>
  <si>
    <t>D-HLX513</t>
  </si>
  <si>
    <t>5/7 PO Received-- NTP Package Received.</t>
  </si>
  <si>
    <t>D-HLX517</t>
  </si>
  <si>
    <t>MAN111884</t>
  </si>
  <si>
    <r>
      <rPr>
        <sz val="11"/>
        <color rgb="FF333333"/>
        <rFont val="Calibri"/>
      </rPr>
      <t>4/29 NTP Package Received.</t>
    </r>
    <r>
      <rPr>
        <sz val="11"/>
        <color rgb="FFFF0000"/>
        <rFont val="Calibri"/>
      </rPr>
      <t xml:space="preserve"> 9-23-26 CO Requested</t>
    </r>
  </si>
  <si>
    <t>D-HLX520</t>
  </si>
  <si>
    <t>D-HLX521</t>
  </si>
  <si>
    <t>D-HLX522</t>
  </si>
  <si>
    <t>FB-HAL179</t>
  </si>
  <si>
    <t>FB-HLX375</t>
  </si>
  <si>
    <t>Allen</t>
  </si>
  <si>
    <t>FB-HOE176</t>
  </si>
  <si>
    <t>MAN104757</t>
  </si>
  <si>
    <t>10/27 FDOT Permit Received--NTP Package Missing The BOM.</t>
  </si>
  <si>
    <t>1/12 CX Complete, 48F Placed.</t>
  </si>
  <si>
    <t>FB-HOE401-V3</t>
  </si>
  <si>
    <t>MAN108661</t>
  </si>
  <si>
    <t>2/11 CX Construction Started</t>
  </si>
  <si>
    <t>FB-HOE401-V4</t>
  </si>
  <si>
    <t>MAN112099</t>
  </si>
  <si>
    <t xml:space="preserve">4/24 Pending Fiber Details Splicing Document, 7/28/26 Reassigned to In House </t>
  </si>
  <si>
    <t>FB-HOE401-V5</t>
  </si>
  <si>
    <t xml:space="preserve">9/1 NTP Package Received--9/2 PO Received. </t>
  </si>
  <si>
    <t>Colonial Manor MHP</t>
  </si>
  <si>
    <t xml:space="preserve">APT Communications </t>
  </si>
  <si>
    <t>1/20 CX Construction Started/ 2/4 CX Complete...2 FDH Installed, 132 Splices.</t>
  </si>
  <si>
    <t>Moss Creek</t>
  </si>
  <si>
    <t>1/6 NTP Package is in Project FB-HOE675./  1/12 CX Construction Started/  2/2 CX Complete--FDH HH Placed./   2/3 CX Complete--FDH HH Placed.</t>
  </si>
  <si>
    <t xml:space="preserve">North Oaks Estates </t>
  </si>
  <si>
    <t>MAN111119</t>
  </si>
  <si>
    <r>
      <rPr>
        <sz val="11"/>
        <color rgb="FF333333"/>
        <rFont val="Calibri"/>
      </rPr>
      <t xml:space="preserve">4/14 SOW Received. </t>
    </r>
    <r>
      <rPr>
        <sz val="11"/>
        <color rgb="FFFF0000"/>
        <rFont val="Calibri"/>
      </rPr>
      <t>9-23-26 CO Requested</t>
    </r>
  </si>
  <si>
    <t>Willow Walk North</t>
  </si>
  <si>
    <t>D-HPP606</t>
  </si>
  <si>
    <t>Johnnie William</t>
  </si>
  <si>
    <t xml:space="preserve">PPM111643 </t>
  </si>
  <si>
    <t>5/11 - Saul Ramirez started Drilling - 5/5/ Door Tag Complete - 5/4 Locates Called - 5/1 NTP Package Received.</t>
  </si>
  <si>
    <t>D-HPP610</t>
  </si>
  <si>
    <t>D-HPP612</t>
  </si>
  <si>
    <t xml:space="preserve">PPM111688 </t>
  </si>
  <si>
    <t>5/15 - Pending Locates - Power Connect plans to start 5/18/2026 | /1 NTP Package Received.</t>
  </si>
  <si>
    <t>D-HPP616</t>
  </si>
  <si>
    <t>5/1 NTP Package Received./ CX start 7-6/ Pending Walkout by Tillman 7/29</t>
  </si>
  <si>
    <t>D-HPP617</t>
  </si>
  <si>
    <t>D-HPP618</t>
  </si>
  <si>
    <t>D-HPP620</t>
  </si>
  <si>
    <t>D-HPP632</t>
  </si>
  <si>
    <t>D-HDF702</t>
  </si>
  <si>
    <t>MAN10462</t>
  </si>
  <si>
    <t xml:space="preserve">10/29 Permit Received With NTP Package./  </t>
  </si>
  <si>
    <t>D-HDF703</t>
  </si>
  <si>
    <t>MAN105616</t>
  </si>
  <si>
    <t>12/3 Permit Received With NTP Package./</t>
  </si>
  <si>
    <t>D-HDF704</t>
  </si>
  <si>
    <t>MAN104763</t>
  </si>
  <si>
    <r>
      <rPr>
        <sz val="11"/>
        <color rgb="FF333333"/>
        <rFont val="Aptos Narrow"/>
        <family val="2"/>
        <scheme val="minor"/>
      </rPr>
      <t xml:space="preserve">11/7 Permit Received With NTP Package. </t>
    </r>
    <r>
      <rPr>
        <sz val="11"/>
        <color rgb="FFFF0000"/>
        <rFont val="Aptos Narrow"/>
        <family val="2"/>
        <scheme val="minor"/>
      </rPr>
      <t>Phasae 1 Failed Gig List Uploaded On 2/24/2026.</t>
    </r>
  </si>
  <si>
    <t>D-HDF705</t>
  </si>
  <si>
    <t>MAN104764</t>
  </si>
  <si>
    <t>Part Of Bluestream Damage.</t>
  </si>
  <si>
    <t>D-HDF710</t>
  </si>
  <si>
    <t>MAN104767</t>
  </si>
  <si>
    <r>
      <rPr>
        <sz val="11"/>
        <color rgb="FF333333"/>
        <rFont val="Calibri"/>
      </rPr>
      <t xml:space="preserve">10/29 Permit Received With NTP Package./  2/3 CX Complete--Progress at 100% Complete./  2/6 CX Complete. </t>
    </r>
    <r>
      <rPr>
        <sz val="11"/>
        <color rgb="FFFF0000"/>
        <rFont val="Calibri"/>
      </rPr>
      <t>Failed Gig List Received From Tillman 4/16/2026.</t>
    </r>
  </si>
  <si>
    <t>D-HDF711</t>
  </si>
  <si>
    <t>D-HDF714</t>
  </si>
  <si>
    <t>MAN104768</t>
  </si>
  <si>
    <r>
      <rPr>
        <sz val="11"/>
        <color rgb="FF333333"/>
        <rFont val="Aptos Narrow"/>
        <family val="2"/>
        <scheme val="minor"/>
      </rPr>
      <t xml:space="preserve">10/29 Permit Received With NTP Package./  </t>
    </r>
    <r>
      <rPr>
        <sz val="11"/>
        <color rgb="FFFF0000"/>
        <rFont val="Aptos Narrow"/>
        <family val="2"/>
        <scheme val="minor"/>
      </rPr>
      <t>Phase 1 Failed Gig List Uploaded On 1/27/2026.</t>
    </r>
  </si>
  <si>
    <t>D-HDF715</t>
  </si>
  <si>
    <t>MAN104769</t>
  </si>
  <si>
    <t>D-HTG202</t>
  </si>
  <si>
    <t>4/15 NTP Received</t>
  </si>
  <si>
    <t>FB-HTG237</t>
  </si>
  <si>
    <t>4/14 NTP Received.</t>
  </si>
  <si>
    <t>FB-HWP106</t>
  </si>
  <si>
    <t>PLK05491</t>
  </si>
  <si>
    <t>11/24 Pending Splicing Dteails Document./permit received 1-13/  1/20 CX Construction Started 2/26 CX Construction Complete</t>
  </si>
  <si>
    <t>portion on 10th st is built previously,needs proffed and tie piont on mlk with 144/6-17 tentative con  date. 6/18- Brothers driller not working today, ESD 6/23/ring cut to hand off to mdu project/952' 6-23/fiber to pull 6-26</t>
  </si>
  <si>
    <t>FB-HWP476</t>
  </si>
  <si>
    <t>PLK111960</t>
  </si>
  <si>
    <t>5/26 NTP Package Received/White lined and Locates done 5-27-2026/ -- 6-15-26 waiting on water locates and encroachment./Cx start 6-22/Locates were refreshed due to expiration 6-26/City portion completed. DOT crossing US 98N scheduled for 7/13./Pending Encroachment Agreement for I4 from Tillman. aggrement received 8-17 per chris v, waiting for DOT inspector to tell us the date/sch for 8-23/8-24 nighttime. This was rescheduled fro Wednesday 8-26 at 10 pm per FDOT Inspector Tyler Wells/clearing done 8-25/Cx completed. Fiber placed and spliced. COP pending QC sheet from Tillman 9-7-2026/</t>
  </si>
  <si>
    <t>Heatherpoint Lake Estates</t>
  </si>
  <si>
    <t>Miguel/Travis</t>
  </si>
  <si>
    <t>Sherwood Mobile Manor MHP</t>
  </si>
  <si>
    <t>D-HBR253</t>
  </si>
  <si>
    <t>D-HBR254</t>
  </si>
  <si>
    <t>D-HBR255</t>
  </si>
  <si>
    <t>Sabal Lakes At Gateway</t>
  </si>
  <si>
    <t>2/3/2026 Pending SOW/  2/17 CX Construction Started</t>
  </si>
  <si>
    <t>D-HPP301</t>
  </si>
  <si>
    <t>D-HPP318</t>
  </si>
  <si>
    <t>6/2 NTP Package Received</t>
  </si>
  <si>
    <t>FB-HSF201</t>
  </si>
  <si>
    <t>FB-HSF377</t>
  </si>
  <si>
    <t>6/19 Failed QC</t>
  </si>
  <si>
    <t>4/9 locates called</t>
  </si>
  <si>
    <t>9-25-25 JW - On my list for restoration, will schedule TIllman Wallk out once complete and ready - Crossing Assigned to Key Underground. Betsy door tagged--Tentative Start Date 2/24/2025. 2-28-25 reassigned to US Builders</t>
  </si>
  <si>
    <t>original walkout was on 6-20-25 no qc recieved. reissued walkout for 8-26-25</t>
  </si>
  <si>
    <t>Stingray from 81 to 84, Waiting for Redesign and permits for the redesign. Will possibly feed from 66</t>
  </si>
  <si>
    <t>D-HNP106/D-H0102C</t>
  </si>
  <si>
    <t>12.1 JW // AS IT TURNS OUT THERE IS A MISSING SECTION OF CONDUIT, PENDING CLEAR LOCATES THE WE CAN FINISH THIS JOB./  1/15 CX Complete...Missing Section Added./  1/23 CX Complete...Missing Section Added.</t>
  </si>
  <si>
    <t>D-HNP110/D-H0102G</t>
  </si>
  <si>
    <t xml:space="preserve">Lightspeed In-House </t>
  </si>
  <si>
    <t>PPM94012</t>
  </si>
  <si>
    <t>1.9.26 JW \\ WORK COMPLETE, WE ARE PROOFING AND SPONGING TODAY 12.1 JW // THE 1st 1500' OF LOCATE ARE STILL PENDING O/  12/8 CX Construction Started</t>
  </si>
  <si>
    <t>BFI / Longo Underground</t>
  </si>
  <si>
    <t>12.1 JW // I WILL BE WORKING ON THIS CLOSEOUT PACKAGE 12.2</t>
  </si>
  <si>
    <t>D-HNP114/H0103D</t>
  </si>
  <si>
    <t>North Path/LSCG</t>
  </si>
  <si>
    <t>3.16 JW // Closeout Package in progress</t>
  </si>
  <si>
    <t>D-HNP135/D-H0106G</t>
  </si>
  <si>
    <t xml:space="preserve">6/17/2025 JW | WORK STARTED TODAY </t>
  </si>
  <si>
    <t>PPM92372</t>
  </si>
  <si>
    <t>PPM92375</t>
  </si>
  <si>
    <t>3.16 JW // Stingrays where given to VEA // Closeout Package in progress</t>
  </si>
  <si>
    <t>4.28 JW // Requested PH1 QC</t>
  </si>
  <si>
    <t>3.16 JW // Tillman removed work from LSCG and gave it U1 with out telling us.</t>
  </si>
  <si>
    <t>9-25-25 JW - On my list for restoration, will schedule TIllman Wallk out once complete and ready</t>
  </si>
  <si>
    <t>Lake Shore Park</t>
  </si>
  <si>
    <t>Patriot / Sosa Line</t>
  </si>
  <si>
    <t>Wilders MHP</t>
  </si>
  <si>
    <t>Kattle One / APT Communications</t>
  </si>
  <si>
    <t>D-HSH226</t>
  </si>
  <si>
    <t xml:space="preserve">11/5 Project Print Pulled Out Of  SharePoint--Pending NTP Package. / no info / 11/28- SR and 48f placed, RTS. </t>
  </si>
  <si>
    <t>Splicing Projects</t>
  </si>
  <si>
    <t>Construction Total Percentage Completetion</t>
  </si>
  <si>
    <t>Phase 2 Received From Tillman</t>
  </si>
  <si>
    <t>This was already completed when assigned.</t>
  </si>
  <si>
    <t>MAN90857</t>
  </si>
  <si>
    <t>completed 4-21*need to bill BAU Work</t>
  </si>
  <si>
    <t>completed, need t o bill BAU Work</t>
  </si>
  <si>
    <t>Maintenance Projects</t>
  </si>
  <si>
    <t>Column2</t>
  </si>
  <si>
    <t>QC Walkout Date</t>
  </si>
  <si>
    <t>Passed QC Walkout</t>
  </si>
  <si>
    <t>Vault Move EMMA / N FLA</t>
  </si>
  <si>
    <t>Vault Move FDH302B</t>
  </si>
  <si>
    <t>Schedule Date</t>
  </si>
  <si>
    <t>Sum of UG FOOTAGE COMPLETED</t>
  </si>
  <si>
    <t>Project</t>
  </si>
  <si>
    <t>Production Month</t>
  </si>
  <si>
    <t>CONTRACTOR</t>
  </si>
  <si>
    <t>February</t>
  </si>
  <si>
    <t>March</t>
  </si>
  <si>
    <t>April</t>
  </si>
  <si>
    <t>EHL</t>
  </si>
  <si>
    <t>Lightspeed</t>
  </si>
  <si>
    <t>MC Logistics</t>
  </si>
  <si>
    <t>HDD  Underground</t>
  </si>
  <si>
    <t>FB-HWP401-</t>
  </si>
  <si>
    <t>BHT-FWP-06-W</t>
  </si>
  <si>
    <t>FB-H02223A</t>
  </si>
  <si>
    <t>D-HDH04-J Garcia</t>
  </si>
  <si>
    <t>D-HNP138-</t>
  </si>
  <si>
    <t>FB-HDH02A D-HDH75 Tie In</t>
  </si>
  <si>
    <t xml:space="preserve">D-HDH04 </t>
  </si>
  <si>
    <t>D-H0223F</t>
  </si>
  <si>
    <t xml:space="preserve">D-HDH34 </t>
  </si>
  <si>
    <t>34th St Crossing</t>
  </si>
  <si>
    <t>302B FDH</t>
  </si>
  <si>
    <t>D-HWP-1304</t>
  </si>
  <si>
    <t>D-H0222A / D-H0233F</t>
  </si>
  <si>
    <t>HGP16 / HGP38</t>
  </si>
  <si>
    <t>D-HDH02</t>
  </si>
  <si>
    <t>D-DHD52</t>
  </si>
  <si>
    <t>D-DHD55</t>
  </si>
  <si>
    <t>D-HDH50 \  D-HDH52</t>
  </si>
  <si>
    <t>D-HDH57 \ D-HDH58</t>
  </si>
  <si>
    <t>D-HDH50-52</t>
  </si>
  <si>
    <t>D-HDH57-60</t>
  </si>
  <si>
    <t>FB-HWP-701</t>
  </si>
  <si>
    <t>D-HDH18</t>
  </si>
  <si>
    <t>D-HDH50\52</t>
  </si>
  <si>
    <t>D-HDH52/49/58</t>
  </si>
  <si>
    <t>225 Granada St</t>
  </si>
  <si>
    <t>BHUD-FWP-06</t>
  </si>
  <si>
    <t>BHUD-FOE-03-W</t>
  </si>
  <si>
    <t>Skyview MHP</t>
  </si>
  <si>
    <t>Skyview</t>
  </si>
  <si>
    <t>HGP-03</t>
  </si>
  <si>
    <t>D-HGP22 (Repair)</t>
  </si>
  <si>
    <t>OakHill MHP</t>
  </si>
  <si>
    <t xml:space="preserve">BHU-FAL-01-E </t>
  </si>
  <si>
    <t>Mas Verde</t>
  </si>
  <si>
    <t>Skyview Estates</t>
  </si>
  <si>
    <t xml:space="preserve">D-HNP135 </t>
  </si>
  <si>
    <t>BHZD-FWP-8-W</t>
  </si>
  <si>
    <t>Citrus Wood</t>
  </si>
  <si>
    <t>Wilders Park</t>
  </si>
  <si>
    <t>FB--HWP1377</t>
  </si>
  <si>
    <t>Sherwood Estates</t>
  </si>
  <si>
    <t>Citrus Woods</t>
  </si>
  <si>
    <t>Sherwood</t>
  </si>
  <si>
    <t>Heatherwood MHP</t>
  </si>
  <si>
    <t>Wilders</t>
  </si>
  <si>
    <t>Sunset Palms</t>
  </si>
  <si>
    <t>Fountain View</t>
  </si>
  <si>
    <t>Heatherwood Village</t>
  </si>
  <si>
    <t>Sherwood Mobile Manor</t>
  </si>
  <si>
    <t>Vantage Point</t>
  </si>
  <si>
    <t>Fountainview</t>
  </si>
  <si>
    <t>D-HSH233</t>
  </si>
  <si>
    <t>Heatherwood</t>
  </si>
  <si>
    <t>FB-HSH 241</t>
  </si>
  <si>
    <t xml:space="preserve">Moss Creek </t>
  </si>
  <si>
    <t>Colonial Manor</t>
  </si>
  <si>
    <t>D-HO306A-1</t>
  </si>
  <si>
    <t xml:space="preserve">Sabal Lakes </t>
  </si>
  <si>
    <t>D-H0221F-Repair</t>
  </si>
  <si>
    <t>Sabal Lakes</t>
  </si>
  <si>
    <t>Willow Walk</t>
  </si>
  <si>
    <t>D-HNP151-Repair</t>
  </si>
  <si>
    <t>D-HWP902-Repair</t>
  </si>
  <si>
    <t>FB-HSH404</t>
  </si>
  <si>
    <t>D-HDH57 Repair</t>
  </si>
  <si>
    <t>FB-HSF177</t>
  </si>
  <si>
    <t>BHUD-FLX-01-E</t>
  </si>
  <si>
    <t xml:space="preserve">D-HTG208 </t>
  </si>
  <si>
    <t xml:space="preserve">D-HSF321 </t>
  </si>
  <si>
    <t>D-HHP307</t>
  </si>
  <si>
    <t xml:space="preserve">D-HPP307 </t>
  </si>
  <si>
    <t xml:space="preserve">FB-HTG290 </t>
  </si>
  <si>
    <t xml:space="preserve">FB-HTG204 </t>
  </si>
  <si>
    <t xml:space="preserve">FB-HTG289 </t>
  </si>
  <si>
    <t xml:space="preserve">D-HSF308   </t>
  </si>
  <si>
    <t>SFU-LEE-6</t>
  </si>
  <si>
    <t>FB-HLXC512</t>
  </si>
  <si>
    <t xml:space="preserve">BHCD-FPW-03-E </t>
  </si>
  <si>
    <t>North Oaks Estates</t>
  </si>
  <si>
    <t>North Oaks</t>
  </si>
  <si>
    <t>Plantation Bay</t>
  </si>
  <si>
    <t>North Okas</t>
  </si>
  <si>
    <t xml:space="preserve">D-HPW346 </t>
  </si>
  <si>
    <t>SFU-MNTE-3</t>
  </si>
  <si>
    <t>SFU-MNTE-4</t>
  </si>
  <si>
    <t>D-DLC516</t>
  </si>
  <si>
    <t xml:space="preserve">D-HSF402 </t>
  </si>
  <si>
    <t>D-HHP883</t>
  </si>
  <si>
    <t xml:space="preserve">D-HSF420 </t>
  </si>
  <si>
    <t>BHT-FSW-04-E</t>
  </si>
  <si>
    <t xml:space="preserve">D-HPW361 </t>
  </si>
  <si>
    <t>UG FOOTAGE COMPLETED</t>
  </si>
  <si>
    <t>Fiber Footage</t>
  </si>
  <si>
    <t>COMMENTS</t>
  </si>
  <si>
    <t>4 Toby Boxes</t>
  </si>
  <si>
    <t>H&amp;H Underground-Lightspeed</t>
  </si>
  <si>
    <t>30-Toby Boxes</t>
  </si>
  <si>
    <t>12 Toby Boxes/FDH</t>
  </si>
  <si>
    <t>7 Toby Boxes</t>
  </si>
  <si>
    <t>10 Toby Boxes</t>
  </si>
  <si>
    <t>9 Toby Boxes</t>
  </si>
  <si>
    <t>2 Toby Boxes</t>
  </si>
  <si>
    <t>6 Toby Boxes</t>
  </si>
  <si>
    <t>20 Toby Boxes</t>
  </si>
  <si>
    <t>5 Toby Boxes</t>
  </si>
  <si>
    <t>Sponge Testing</t>
  </si>
  <si>
    <t>8 Toby Boxes</t>
  </si>
  <si>
    <t>29 Toby Boxes</t>
  </si>
  <si>
    <t>1 Toby Boxes</t>
  </si>
  <si>
    <t>11 Toby Boxes</t>
  </si>
  <si>
    <t>12 Toby Boxes</t>
  </si>
  <si>
    <t>Key Underground</t>
  </si>
  <si>
    <t>2 splice locations</t>
  </si>
  <si>
    <t>1 Toby Box</t>
  </si>
  <si>
    <t>13 Toby Boxes</t>
  </si>
  <si>
    <t>6  Toby Boxes</t>
  </si>
  <si>
    <t xml:space="preserve"> </t>
  </si>
  <si>
    <t>Sponge Testing / Proofing Conduits</t>
  </si>
  <si>
    <t>4 Toby Boxes / 8 Splices</t>
  </si>
  <si>
    <t>Proofing Conduits</t>
  </si>
  <si>
    <t> </t>
  </si>
  <si>
    <t>1-HH, 1 Swing Arm</t>
  </si>
  <si>
    <t>2 Toby Boxes / Proffing Conduits</t>
  </si>
  <si>
    <t>Sponging / Proofing Conduits</t>
  </si>
  <si>
    <t>15 Toby Boxes</t>
  </si>
  <si>
    <t>8 Toby Boxes / 1 Flower Pot</t>
  </si>
  <si>
    <t>19 Toby Boxes</t>
  </si>
  <si>
    <t>27 Toby Boxes  / Proofing Conduits</t>
  </si>
  <si>
    <t>Vault / Swing Arm / Groundrod</t>
  </si>
  <si>
    <t>28 Toby Boxes / 46 Splices</t>
  </si>
  <si>
    <t>6 Toby Boxes / 1 Flower Pot</t>
  </si>
  <si>
    <t>Re-Built FDH</t>
  </si>
  <si>
    <t>6 Toby Boxes 20 Splices</t>
  </si>
  <si>
    <t>2 Toby Boxes / 1 HH</t>
  </si>
  <si>
    <t>1 Toby Box / 3 Splices</t>
  </si>
  <si>
    <t>10 Toby Boxes / Vault / Swing Arm / Groundrod</t>
  </si>
  <si>
    <t>3 Toby Boxes</t>
  </si>
  <si>
    <t>9 Toby Boxes / 1 Flower Pot / 1 HH / 1 Swing Arm / 1 FDH</t>
  </si>
  <si>
    <t>8 Splices</t>
  </si>
  <si>
    <t>16 Toby Boxes</t>
  </si>
  <si>
    <t>1 HH / 3 Toby Boxes</t>
  </si>
  <si>
    <t>9 Toby Boxes / 25 Splices</t>
  </si>
  <si>
    <t>Sponging</t>
  </si>
  <si>
    <t>25 Toby Boxes</t>
  </si>
  <si>
    <t>13 Toby Boxes / 10 Splices</t>
  </si>
  <si>
    <t>1 Hand Hole / 1 Swing Arm</t>
  </si>
  <si>
    <t>1 Toby Box / 5 Splices</t>
  </si>
  <si>
    <t>1 HH</t>
  </si>
  <si>
    <t>6 Toby Boxes / 12 Splices</t>
  </si>
  <si>
    <t>FDH / Restoration</t>
  </si>
  <si>
    <t>FDH / 1 Swing Arm</t>
  </si>
  <si>
    <t>5 Toby Boxes / 2 Splices</t>
  </si>
  <si>
    <t>5 Toby Boxes/1 HH/1 Swing Arm/1 Groundrod</t>
  </si>
  <si>
    <t>QC / Restoration</t>
  </si>
  <si>
    <t>COMPLETED</t>
  </si>
  <si>
    <t>15 Toby Boxes / 1 HH</t>
  </si>
  <si>
    <t>10 Toby Boxes / 20 Splices</t>
  </si>
  <si>
    <t>9 Toby Boxes / 16 Splices / 2 Pits</t>
  </si>
  <si>
    <t>7 Toby Boxes / 5 Splices</t>
  </si>
  <si>
    <t>2 HH</t>
  </si>
  <si>
    <t>12 Toby Boxes / 4 Splices</t>
  </si>
  <si>
    <t>6 Toby Boxes / 10 Splices</t>
  </si>
  <si>
    <t>4 Toby Boxes / 2 Flowerpots</t>
  </si>
  <si>
    <t>2 Toby Boxes / 6 Splices</t>
  </si>
  <si>
    <t>1 Toby Box / 2 Splices</t>
  </si>
  <si>
    <t>2 Toby Boxes / 1 HH / 1 Swing Arm</t>
  </si>
  <si>
    <t>Dug Up Conduit</t>
  </si>
  <si>
    <t>20 Toby Boxes / 9 Splices</t>
  </si>
  <si>
    <t>41 Toby Boxes / 1 HH / FDH / 1 Ground Rod</t>
  </si>
  <si>
    <t>14 Toby Boxes / 21 Pits</t>
  </si>
  <si>
    <t>6 Toby Boxes / 11 Splices</t>
  </si>
  <si>
    <t>2 Toby Boxes / 4 Splices</t>
  </si>
  <si>
    <t xml:space="preserve"> 9 Toby Boxes</t>
  </si>
  <si>
    <t>5 Toby oxes / 5 Pits</t>
  </si>
  <si>
    <t>7 Toby Boxes / 15 Splices / 1 HH / 1 Swing Arm / 1 Ground Rod</t>
  </si>
  <si>
    <t>9 Toby Boxes / 1 FDH / 1 Ground Rod</t>
  </si>
  <si>
    <t>3 Vaults / 882 Fiber Cable</t>
  </si>
  <si>
    <t>1 FDH / 1 HH / 1 Ground Rod</t>
  </si>
  <si>
    <t>12 Toby Boxes / 1 HH / 1 FDH / 1 Swing Arm</t>
  </si>
  <si>
    <t>6 Toby Boxes / 9 Splices</t>
  </si>
  <si>
    <t>3 HH</t>
  </si>
  <si>
    <t>10 Toby Boxes / 6 Splices</t>
  </si>
  <si>
    <t>8 Toby Boxes / 7 Splices</t>
  </si>
  <si>
    <t>14 Toby Boxes</t>
  </si>
  <si>
    <t>1 HH / 594 Pulling Fiber Cable</t>
  </si>
  <si>
    <t>11 Toby Boxes / 12 Splices</t>
  </si>
  <si>
    <t>4 HH / 11 Pits</t>
  </si>
  <si>
    <t>2 Toby Box / 3 Splice</t>
  </si>
  <si>
    <t>1 Toby Box / 1 Splice</t>
  </si>
  <si>
    <t>12 Toby Box / 24 Splice</t>
  </si>
  <si>
    <t>9 Toby Box / 4 Splice</t>
  </si>
  <si>
    <t>17 Toby Box / 13 Splice</t>
  </si>
  <si>
    <t>15 Toby Box / 30 Splice</t>
  </si>
  <si>
    <t>No Locates</t>
  </si>
  <si>
    <t>1 FDH / 1 Swing Arm / 1 HH / 1 Ground Rod / 5 Toby Boxes / 4 Pits</t>
  </si>
  <si>
    <t xml:space="preserve">1 FDH / 1 Swing Arm / 1 HH / 1 Ground Rod </t>
  </si>
  <si>
    <t xml:space="preserve">Soft Dig Requested </t>
  </si>
  <si>
    <t>2 Toby Box / 1 Splices</t>
  </si>
  <si>
    <t>5 Toby Box / 1 Splices</t>
  </si>
  <si>
    <t>15 Toby Box / 30 Splice / 1 HH / 1 Swing Arm / 1 Ground Rod</t>
  </si>
  <si>
    <t>4 Toby Box / 5 Pits</t>
  </si>
  <si>
    <t>3 Dap Locations</t>
  </si>
  <si>
    <t>4 Pits</t>
  </si>
  <si>
    <t>12 Splices</t>
  </si>
  <si>
    <t>Schedule Final Walkout</t>
  </si>
  <si>
    <t>10 Splices</t>
  </si>
  <si>
    <t>4 Toby Boxes / 6 Pits</t>
  </si>
  <si>
    <t>7 Splices</t>
  </si>
  <si>
    <t>Pending Soft Dig</t>
  </si>
  <si>
    <t>5 Splices</t>
  </si>
  <si>
    <t>Moved Drill-Locates Not Clear</t>
  </si>
  <si>
    <t>2 Splices</t>
  </si>
  <si>
    <t>1 toby box</t>
  </si>
  <si>
    <t>7 Toby Box / 11 Pits</t>
  </si>
  <si>
    <t>2 Toby Box / 5 Pits</t>
  </si>
  <si>
    <t>7 Splice</t>
  </si>
  <si>
    <t>9 Toby Box</t>
  </si>
  <si>
    <t>8 Splice</t>
  </si>
  <si>
    <t>10 Toby Box</t>
  </si>
  <si>
    <t>2 Splice</t>
  </si>
  <si>
    <t>4 Splices</t>
  </si>
  <si>
    <t>5 Toby Box</t>
  </si>
  <si>
    <t>Didn't Show On Site</t>
  </si>
  <si>
    <t>4 pits</t>
  </si>
  <si>
    <t>1 splice</t>
  </si>
  <si>
    <t>30 Splices</t>
  </si>
  <si>
    <t>5 Toby Boxes / 8 Pits</t>
  </si>
  <si>
    <t>11 Pits</t>
  </si>
  <si>
    <t>Moved To Tomorrow</t>
  </si>
  <si>
    <t>3 Splices</t>
  </si>
  <si>
    <t>8 HH / 20 Pits</t>
  </si>
  <si>
    <t>17 Pits</t>
  </si>
  <si>
    <t>13 Toby Boxes/ 24 Pits</t>
  </si>
  <si>
    <t>Crews Dispatched To D-H0222A</t>
  </si>
  <si>
    <t>3 Toby Boxes / 10 Pits</t>
  </si>
  <si>
    <t>11 Splices</t>
  </si>
  <si>
    <t>40 Splices</t>
  </si>
  <si>
    <t>20 Toby Boxes / 1 FDH / 1 HH / 1 Ground Rod</t>
  </si>
  <si>
    <t>6 Splices</t>
  </si>
  <si>
    <t>Moved FDH</t>
  </si>
  <si>
    <t>Drill Breakdown</t>
  </si>
  <si>
    <t>AMT</t>
  </si>
  <si>
    <t>2 Pits</t>
  </si>
  <si>
    <t>Drill Still Broken Down</t>
  </si>
  <si>
    <t>1 Pit</t>
  </si>
  <si>
    <t>1 Vault</t>
  </si>
  <si>
    <t>5 Pits</t>
  </si>
  <si>
    <t>98 Splices</t>
  </si>
  <si>
    <t>15 Toby Boxes / 10 Pits /1 FDH / 1 Swing Arm / 1 HH / 1 Ground Rod</t>
  </si>
  <si>
    <t>18 Toby Boxes</t>
  </si>
  <si>
    <t>10 Pits</t>
  </si>
  <si>
    <t>3 Daps</t>
  </si>
  <si>
    <t>1 Toby Boxes / 1 Dap</t>
  </si>
  <si>
    <t>Pulled From Project</t>
  </si>
  <si>
    <t>Verifying Pipe</t>
  </si>
  <si>
    <t>6 Pits</t>
  </si>
  <si>
    <t>3 Toby Boxes / 5 Pits</t>
  </si>
  <si>
    <t>1,394 / 10 Toby Boxes</t>
  </si>
  <si>
    <t>Hit Sewer Main</t>
  </si>
  <si>
    <t>3 Pits</t>
  </si>
  <si>
    <t>Tie Ins</t>
  </si>
  <si>
    <t>17 Toby Boxes / 43 Pits / 51 Splices</t>
  </si>
  <si>
    <t>13 Toby Boxes / 31 Splices</t>
  </si>
  <si>
    <t>3 Toby Boxes / 18 Splices</t>
  </si>
  <si>
    <t>1 Toby Boxes / 2 Pits / 24 Splices</t>
  </si>
  <si>
    <t>10 Toby Boxes / 20 Splices / 1 FDH / 1 HH / 1 Swing Arm / 1 Ground Rod</t>
  </si>
  <si>
    <t>8 Toby Boxes / 12 Pits / 14 Dap Splices</t>
  </si>
  <si>
    <t>16 Toby Boxes / 1HH</t>
  </si>
  <si>
    <t>5 Toby Boxes / 10 Splices</t>
  </si>
  <si>
    <t>5 Toby Boxes / 7 Pits / 9 Splices</t>
  </si>
  <si>
    <t>Job Re-Assigned To Longo Underground</t>
  </si>
  <si>
    <t>3 Toby Boxes / 20 Splices</t>
  </si>
  <si>
    <t>19 Toby Boxes / 19 Pits / 47 Splices</t>
  </si>
  <si>
    <t>1 HH / 1 Swing Arm / 1 FDH / 1 Ground Rod</t>
  </si>
  <si>
    <t>5 Toby Boxes / 5 Pits / 30 Splices</t>
  </si>
  <si>
    <t xml:space="preserve"> 2 HH</t>
  </si>
  <si>
    <t xml:space="preserve"> 7,497 Tracer Wire / 1 HH</t>
  </si>
  <si>
    <t>3 Toby Boxes / 2 Pits / 3 Splices / 1 HH</t>
  </si>
  <si>
    <t>9 Toby Boxes / 20 Pits / 7 Splices</t>
  </si>
  <si>
    <t>14 Toby Boxes / 9 Pits / 73 Splices / 1 FDH / 1 HH / 1 Swing Arm / 1 Ground Rod</t>
  </si>
  <si>
    <t>4 Toby Boxes / 1 Pits / 135 Splices / 1 FDH / 1 HH / 1 Swing Arm / 1 Ground Rod</t>
  </si>
  <si>
    <t>9 Toby Boxes / 9 Splices</t>
  </si>
  <si>
    <t>8 Toby Boxes / 25 Splices</t>
  </si>
  <si>
    <t>2 Toby Boxes / 3 Splices</t>
  </si>
  <si>
    <t>360 Tracer Wire</t>
  </si>
  <si>
    <t>7 Toby Boxes / 10 Pits / 52 Splices / 1 FDH / 1 HH / 1 Swing Arm / 1 Ground Rod</t>
  </si>
  <si>
    <t>9 Toby Boxes / 18 Splices</t>
  </si>
  <si>
    <t>7 Toby Boxes / 10 Splices</t>
  </si>
  <si>
    <t>5 Toby Boxes / 1 FDH</t>
  </si>
  <si>
    <t>4 Toby Boxes / 1 FDH</t>
  </si>
  <si>
    <t>1.275 Tracer Wire</t>
  </si>
  <si>
    <t>Sponging / Restortion</t>
  </si>
  <si>
    <t>899 Tracer Wire</t>
  </si>
  <si>
    <t>Drill Breakdown--No Production</t>
  </si>
  <si>
    <t>9 Toby Boxes / 24 Splices</t>
  </si>
  <si>
    <t>No Production</t>
  </si>
  <si>
    <t>8 Toby Boxes / 34 Splices</t>
  </si>
  <si>
    <t>8 Toby Boxes / 48 Splices</t>
  </si>
  <si>
    <t xml:space="preserve"> 9 Toby Boxes / 30 Splices</t>
  </si>
  <si>
    <t>15 Toby Boxes / 60 Splices</t>
  </si>
  <si>
    <t xml:space="preserve"> Toby Boxes / Restoration</t>
  </si>
  <si>
    <t>13 Toby Boxes / 7 Pits / 30 Splices</t>
  </si>
  <si>
    <t>Toby Box Relocation</t>
  </si>
  <si>
    <t>20 Toby Boxes / 16 Pits / 62 Splices</t>
  </si>
  <si>
    <t>7 Toby Boxes / 13 Splices</t>
  </si>
  <si>
    <t>11 Toby Boxes / 42 Splices</t>
  </si>
  <si>
    <t>10 Toby Boxes / 46 Splices</t>
  </si>
  <si>
    <t>4 Toby Boxes / 7 Splices / 1 FDH / 1 Swing Arm / 1 HH / 1 Ground Rod</t>
  </si>
  <si>
    <t>2 Pits / 10 Splices</t>
  </si>
  <si>
    <t>6 Toby Boxes / 3 Pits / 6 Splices</t>
  </si>
  <si>
    <t>6 Toby Boxes / 2 Splices</t>
  </si>
  <si>
    <t>5 Toby Boxes / 6 Splices / 1 FDH / 1 Swing Arm / 1 HH / 1 Ground Rod</t>
  </si>
  <si>
    <t>Crew Re-Located To Lakeland</t>
  </si>
  <si>
    <t>6 Toby Boxes / 8 Splices</t>
  </si>
  <si>
    <t>3 Pits / 24 Splices--Frontier Damage Completed.</t>
  </si>
  <si>
    <t>9 Toby Boxes / 2 Pits / 35 Splices / 1 FDH / 1 Swing Arm / 1 HH / 1 Ground Rod</t>
  </si>
  <si>
    <t>12 Toby Boxes / 26 Splices</t>
  </si>
  <si>
    <t>Crew Re-Located To Another Project</t>
  </si>
  <si>
    <t>1 FDH / 1 HH / 1 Swing Arm / 1 Ground Rod</t>
  </si>
  <si>
    <t>4 Toby Boxes / 17 Splices</t>
  </si>
  <si>
    <t>6,350 Tracer Wire</t>
  </si>
  <si>
    <t>4 Pits / 4 Splices</t>
  </si>
  <si>
    <t xml:space="preserve"> Restoration</t>
  </si>
  <si>
    <t xml:space="preserve"> Restoration-QC Walk</t>
  </si>
  <si>
    <t>Concrete</t>
  </si>
  <si>
    <t>No Production--Issue With Locates</t>
  </si>
  <si>
    <t>Toby boxes</t>
  </si>
  <si>
    <t>9 Toby Boxes / 22 Splices</t>
  </si>
  <si>
    <t>9 Toby Boxes / 36 Splices</t>
  </si>
  <si>
    <t>Restoration-In-House  QC Walk</t>
  </si>
  <si>
    <t>1 FDH / 1 Swing Arm / 1 HH / 1 Ground Rod</t>
  </si>
  <si>
    <t>12 Toby Boxes / 49 Splices</t>
  </si>
  <si>
    <t>6 Toby Boxes / 3 Pits / 22 Splices</t>
  </si>
  <si>
    <t>11 Toby Boxes / 20 Splices</t>
  </si>
  <si>
    <t>13 Toby Boxes / 13 Splices</t>
  </si>
  <si>
    <t>2 Pits / 4 Splices</t>
  </si>
  <si>
    <t>ABF Testing / Restoration</t>
  </si>
  <si>
    <t>5 Toby Boxes / 4 Pits / 14 Splices</t>
  </si>
  <si>
    <t>1 Vault / 1 Cabinet / 6 Ground Rods</t>
  </si>
  <si>
    <t>4 Pits / 48 Splices</t>
  </si>
  <si>
    <t>21 Toby Boxes / 15 Pits / 43 Splices</t>
  </si>
  <si>
    <t>Crew Will Be Starting Tomorrow</t>
  </si>
  <si>
    <t>No Report</t>
  </si>
  <si>
    <t>7 Toby Boxes / 8 Pits / 31 Splices</t>
  </si>
  <si>
    <t>2 Pits / 2 Splices</t>
  </si>
  <si>
    <t>Toby Boxes / Restoration</t>
  </si>
  <si>
    <t>6 Toby Boxes / 1 HH</t>
  </si>
  <si>
    <t>14 Toby Boxes / 7 Pits / 20 Splices</t>
  </si>
  <si>
    <t>8 Toby Boxes / 4 Splices</t>
  </si>
  <si>
    <t>6 Toby Boxes / 6 Pits / 15 Splices</t>
  </si>
  <si>
    <t>Project Shutdown</t>
  </si>
  <si>
    <t>15 Toby Boxes / 36 Splices / 1 FDH / 1 Swing Arm / 1 HH / 1 Ground Rod</t>
  </si>
  <si>
    <t>10 Toby Boxes / 8 Pits / 39 Splices</t>
  </si>
  <si>
    <t>20 Toby Boxes / 53 Splices</t>
  </si>
  <si>
    <t>3 Toby Boxes / 6 Splices</t>
  </si>
  <si>
    <t>Crew Did Not Work On This Project Today</t>
  </si>
  <si>
    <t>2,815 Tracer Wire</t>
  </si>
  <si>
    <t>6 Toby Boxes / 6 Pits / 6 Splices</t>
  </si>
  <si>
    <t>5 Toby Boxes / 13 Splices</t>
  </si>
  <si>
    <t>12 Toby Boxes / 7 Pits / 8 Splices</t>
  </si>
  <si>
    <t>Crew Shutdown By Tillman</t>
  </si>
  <si>
    <t>5 Toby Boxes / 11 Splices</t>
  </si>
  <si>
    <t>11 Toby Boxes / 34 Splices / 1 FDH / 1 Swing Arm / 1 HH / 1 Ground Rod</t>
  </si>
  <si>
    <t>Bollards</t>
  </si>
  <si>
    <t>12 Toby Boxes / 8 Pits / 30 Splices</t>
  </si>
  <si>
    <t>9 Toby Boxes / 28 Splices</t>
  </si>
  <si>
    <t>7 Toby Boxes / 6 Splices</t>
  </si>
  <si>
    <t>14 Toby Boxes / 62 Splices</t>
  </si>
  <si>
    <t>4 Pits / 6 Splices</t>
  </si>
  <si>
    <t>FDH / ABF Testing</t>
  </si>
  <si>
    <t>4 Toby Boxes / 4 Splices / 1 FDH / 1 Swing Arm / 1 HH / 1 Ground Rod</t>
  </si>
  <si>
    <t>2 Toby Boxes / 3 Pits / 23 Splices</t>
  </si>
  <si>
    <t>3 Toby Boxes / 5 Splices</t>
  </si>
  <si>
    <t>13 Toby Boxes / 46 Splices</t>
  </si>
  <si>
    <t>13 Toby Boxes / 39 Splices</t>
  </si>
  <si>
    <t>9 Toby Boxes / 7 Pits / 30 Splices</t>
  </si>
  <si>
    <t>4 Toby Boxes / 31 Splices</t>
  </si>
  <si>
    <t>11 Toby Boxes / 28 Splices</t>
  </si>
  <si>
    <t>9 Toby Boxes / 34 Splices</t>
  </si>
  <si>
    <t>7 Toby Boxes / 24 Splices</t>
  </si>
  <si>
    <t>Crew Did Not Work This Location Today</t>
  </si>
  <si>
    <t>8 Toby Boxes / 10 Pits / 26 Splices / 1 Flower Pot</t>
  </si>
  <si>
    <t>7 Toby Boxes / 3 Pits / 7 Splices</t>
  </si>
  <si>
    <t>4 Toby Boxes / 7 Splices</t>
  </si>
  <si>
    <t>7 Toby Boxes / 22 Splices / 1 FDH / 1 Swing Arm / 1 HH / 1 Ground Rod</t>
  </si>
  <si>
    <t>1 Toby Boxes / 2 Splices</t>
  </si>
  <si>
    <t>9 Toby Boxes / 1 FDH / 1 Swing Arm / 1 HH / 1 Ground Rod</t>
  </si>
  <si>
    <t>9 Toby Boxes / 6 Pits / 4 Splices</t>
  </si>
  <si>
    <t>10 Toby Boxes / 2 Pits / 46 Splices / 1 FDH / 1 Swing Arm / 1 HH / 1 Ground Rod</t>
  </si>
  <si>
    <t>10 Toby Boxes / 31 Splices</t>
  </si>
  <si>
    <t>Proofing / Sponging</t>
  </si>
  <si>
    <t>5 Toby Boxes / 4 Pits / 22 Splices</t>
  </si>
  <si>
    <t>Crew Did Not Start This Location</t>
  </si>
  <si>
    <t>636 48Ct Fiber Cable</t>
  </si>
  <si>
    <t>Restoration / QC</t>
  </si>
  <si>
    <t>ABF Proofing</t>
  </si>
  <si>
    <t>10 Toby Boxes / 4 Pits / 7 Splices</t>
  </si>
  <si>
    <t>8 Toby Boxes / 4 Pits / 9 Splices</t>
  </si>
  <si>
    <t>FDH</t>
  </si>
  <si>
    <t>4 Toby Boxes / 2 Pits / 6 Splices</t>
  </si>
  <si>
    <t>Crew Did Not Start This Location Today</t>
  </si>
  <si>
    <t>4 Toby Boxes / 9 Splices</t>
  </si>
  <si>
    <t>ABF Proofing / FDH Placing</t>
  </si>
  <si>
    <t>10 Toby Boxes / 8 Pits / 32 Splices</t>
  </si>
  <si>
    <t>12 Toby Boxes / 7 Pits / 36 Splices</t>
  </si>
  <si>
    <t>6 Toby Boxes / 6 Pits</t>
  </si>
  <si>
    <t>1 Toby Box / 1 Pit / 2 Splices</t>
  </si>
  <si>
    <t>2 Toby Boxes / 2 Pits</t>
  </si>
  <si>
    <t>11 Toby Boxes / 7 Pits / 16 Splices</t>
  </si>
  <si>
    <t>16 Toby Boxes / 15 Pits / 49 Splices</t>
  </si>
  <si>
    <t>3 Toby Boxes / 8 Splices</t>
  </si>
  <si>
    <t xml:space="preserve"> 6 Toby Boxes</t>
  </si>
  <si>
    <t>7 Toby Boxes / 2 Pits / 18 Splices</t>
  </si>
  <si>
    <t>8 Toby Boxes / 8 Pits / 16 Splices</t>
  </si>
  <si>
    <t>16 Toby Boxes / 10 Pits / 74 Splices / 1 FDH / 1 Swing Arm / 1 HH / 1 Ground Rod</t>
  </si>
  <si>
    <t>1 FDH / 1 Swing Arm / 1 HH 1 Ground Rod / ABF Testing</t>
  </si>
  <si>
    <t>7 Toby Boxes / 22 Splices</t>
  </si>
  <si>
    <t>6 Toby Boxes / 10 Pits</t>
  </si>
  <si>
    <t>Locate Issue--Crew Could Not Work On This Project Today</t>
  </si>
  <si>
    <t xml:space="preserve">1 FDH / 1 Swing Arm / 1 HH 1 Ground Rod </t>
  </si>
  <si>
    <t>Locate Issue Crew Did Not Work This Location Today</t>
  </si>
  <si>
    <t>1 Toby Box / 4 Splices</t>
  </si>
  <si>
    <t>Conduit Splicing</t>
  </si>
  <si>
    <t>7 Splices--Maintenance Project</t>
  </si>
  <si>
    <t>5 Toby Boxes / 5 Pits / 8 Splices</t>
  </si>
  <si>
    <t>Vac Breakdown--No Production</t>
  </si>
  <si>
    <t>Repair Work</t>
  </si>
  <si>
    <t>12 Toby Boxes / 43 Splices</t>
  </si>
  <si>
    <t>Has Global</t>
  </si>
  <si>
    <t>8 Toby Boxes / 29 Splices</t>
  </si>
  <si>
    <t>10 Toby Boxes / 37 Splices</t>
  </si>
  <si>
    <t>8 Toby Boxes / 32 Splices</t>
  </si>
  <si>
    <t>48 Splices</t>
  </si>
  <si>
    <t>FDH/Restoration</t>
  </si>
  <si>
    <t>No Crews Working Today In Market 3</t>
  </si>
  <si>
    <t>ABF proofing</t>
  </si>
  <si>
    <t>7 Toby Boxes / 30 Splices</t>
  </si>
  <si>
    <t>7 Toby Boxes / 15 Splices / 1 FDH / 1 Swing Arm / 1 HH / 1 Ground Rod</t>
  </si>
  <si>
    <t>1 Toby Box / 14 Splices</t>
  </si>
  <si>
    <t>11 Toby Boxes / 22 Splices</t>
  </si>
  <si>
    <t>Crew Completed Cross Trenching</t>
  </si>
  <si>
    <t>8 Toby Boxes / 66 Splices</t>
  </si>
  <si>
    <t>Crew Did Not Work On This Location Today</t>
  </si>
  <si>
    <t>Did Not Receive A Report</t>
  </si>
  <si>
    <t>2 HH / 2 Ground Rods / 2,850' 48Ct Fiber Cable / 1,796 Tracer Wire / 1,796 Mule Tape</t>
  </si>
  <si>
    <t>Spliced Conduits For Continuity</t>
  </si>
  <si>
    <t>ABF Proofing / Restoration</t>
  </si>
  <si>
    <t>Sponge/Restoration</t>
  </si>
  <si>
    <t>1 Toby Box / 13 Splices</t>
  </si>
  <si>
    <t>7 Toby Boxes / 1 Splice</t>
  </si>
  <si>
    <t>72 Splices</t>
  </si>
  <si>
    <t>18 Splices</t>
  </si>
  <si>
    <t>3 HH / 3 Ground Rod</t>
  </si>
  <si>
    <t>1 HH / 1 Ground Rod</t>
  </si>
  <si>
    <t>1 Toby Box / 48 Splices</t>
  </si>
  <si>
    <t>9 HH / 9 Ground Rods</t>
  </si>
  <si>
    <t>Hand Dig / Repair / Proofing / Supervising</t>
  </si>
  <si>
    <t>5 HH / 5 Ground Rods</t>
  </si>
  <si>
    <t>2 HH / 2 Ground Rods</t>
  </si>
  <si>
    <t>Stingray</t>
  </si>
  <si>
    <t>June</t>
  </si>
  <si>
    <t>7 HH / 7 Ground Rods</t>
  </si>
  <si>
    <t>Repair / ABF Proofing</t>
  </si>
  <si>
    <t>12 Toby Boxes / 40 Splices</t>
  </si>
  <si>
    <t>No Production Vehicle Breakdown</t>
  </si>
  <si>
    <t>Crew Did Not Work This Location Today Due To Rain</t>
  </si>
  <si>
    <t>5 Toby Boxes / 5 Pits / 4 Splices</t>
  </si>
  <si>
    <t>6,328' Tracer Wire / 12,656' Mule Tape / 3 HH / 6 Ground Rods</t>
  </si>
  <si>
    <t>4 Toby Boxes / 15 Splices</t>
  </si>
  <si>
    <t>15 Toby Boxes / 19 Pits / 46 Splices</t>
  </si>
  <si>
    <t>No Report--Will Be Sent In The Morning</t>
  </si>
  <si>
    <t>12 Toby Boxes / 7 Pits / 35 Splices / 1 FDH</t>
  </si>
  <si>
    <t>Ground Rods</t>
  </si>
  <si>
    <t>Vaults/ Tie Ins</t>
  </si>
  <si>
    <t>6,128 Tracer Wire</t>
  </si>
  <si>
    <t>4 HH</t>
  </si>
  <si>
    <t>Pulling Fiber Cable / 4,976 Tracer Wire</t>
  </si>
  <si>
    <t>4 HH / 4 Ground Rods</t>
  </si>
  <si>
    <t>4,177 Tracer Wire</t>
  </si>
  <si>
    <t>755 Tracer Wire</t>
  </si>
  <si>
    <t>10 Toby Boxes / 1 HH / 1 FDH / 1 Swing Arm / 1 Ground Rod</t>
  </si>
  <si>
    <t>10 Toby Boxes / 9 Daps</t>
  </si>
  <si>
    <t>3 HH / 3 Ground Rods</t>
  </si>
  <si>
    <t>683 Tracer Wire</t>
  </si>
  <si>
    <t>10 Toby Boxes / 35 Splices</t>
  </si>
  <si>
    <t>12 Toby Boxes / 6 Daps</t>
  </si>
  <si>
    <t>ABF Testing</t>
  </si>
  <si>
    <t>6 Toby Boxes / 6 Daps / 2 Vaults / 1 HH / 1 Flower Pot</t>
  </si>
  <si>
    <t>Issue With Conduit Placement</t>
  </si>
  <si>
    <t>5,376 Tracer Wire</t>
  </si>
  <si>
    <t>1,605 Tracer Wire</t>
  </si>
  <si>
    <t xml:space="preserve"> 6 Toby Boxes / 22 Splices</t>
  </si>
  <si>
    <t>1,725 Tracer Wire</t>
  </si>
  <si>
    <t>July</t>
  </si>
  <si>
    <t>53 Tracer Wire / 106 Mule Tape</t>
  </si>
  <si>
    <t>7,859 Tracer Wire / 15,718 Mule Tape</t>
  </si>
  <si>
    <t>No Clear Location To Drill On--Already Completed By FCA</t>
  </si>
  <si>
    <t>5,276 Tracer Wire</t>
  </si>
  <si>
    <t>Pot Holing</t>
  </si>
  <si>
    <t>Pulling Tracer Wire</t>
  </si>
  <si>
    <t>18 Toby Boxes / 1 FDH / 1 Flower Pot</t>
  </si>
  <si>
    <t>2 HH/ 2 Ground Rod / Restoration</t>
  </si>
  <si>
    <t>No Production--Issues In The Field</t>
  </si>
  <si>
    <t>10 Toby Boxes / 4 Flower Pots</t>
  </si>
  <si>
    <t>3 Toby Boxes / 1 Flower Pot</t>
  </si>
  <si>
    <t>Restoration / 1 HH</t>
  </si>
  <si>
    <t>No Production--Water Line Hit</t>
  </si>
  <si>
    <t>13 Toby Boxes / 1 Flower Pot</t>
  </si>
  <si>
    <t>No Production--Drill Breakdown</t>
  </si>
  <si>
    <t>12 Toby Boxes / 4 Flower Pots</t>
  </si>
  <si>
    <t>3 Toby Boxes / 1 Dap</t>
  </si>
  <si>
    <t>5 Toby Boxes / 4 Daps</t>
  </si>
  <si>
    <t>8 Toby Boxes / 11 Daps / 41 Splices</t>
  </si>
  <si>
    <t>4 Toby Boxes / 2 Daps</t>
  </si>
  <si>
    <t>1 Dap / 4 Splices</t>
  </si>
  <si>
    <t>Telecom</t>
  </si>
  <si>
    <t>Potholed Locations</t>
  </si>
  <si>
    <t>7 Toby Boes / 1 HH / 3 Daps / 1 Ground Rod</t>
  </si>
  <si>
    <t>6 HH / 6 Ground Rods</t>
  </si>
  <si>
    <t>5 HH</t>
  </si>
  <si>
    <t>7 Toby Boxes / 3 Daps</t>
  </si>
  <si>
    <t>HHs / Tie ins</t>
  </si>
  <si>
    <t>FDH / Sponging</t>
  </si>
  <si>
    <t>Blowing Stingray</t>
  </si>
  <si>
    <t>9 Toby Boxes / 2 Flower Pots /  8 Daps / 59 Splices</t>
  </si>
  <si>
    <t>5,590 Tracer Wire</t>
  </si>
  <si>
    <t>9 Toby Boxes / 2 Flower Pots / 9 Daps / 130 Splices / 1 HH / 1 FDH / 1 Ground Rod</t>
  </si>
  <si>
    <t>1,200 Tracer Wire</t>
  </si>
  <si>
    <t>847 Tracer Wire / 1,694 Mule Tape</t>
  </si>
  <si>
    <t>Repair--1 Toby Box / 2 Splices</t>
  </si>
  <si>
    <t>August</t>
  </si>
  <si>
    <t>Repair--3 Toby Boxes / 7 Splices</t>
  </si>
  <si>
    <t>14 Hand Holes / 14 Ground Rods</t>
  </si>
  <si>
    <t>No Production--Crew Did Not Work This Location Today</t>
  </si>
  <si>
    <t xml:space="preserve">9 HH / 9 Ground Rods </t>
  </si>
  <si>
    <t>5,289 Tracer Wire</t>
  </si>
  <si>
    <t>14 Toby Boxes / 1 HH / 1 Ground Rod</t>
  </si>
  <si>
    <t>993 Tracer Wire / 1,986 Mule Tape / 4 HH / 4 Ground Rods</t>
  </si>
  <si>
    <t>1,060 Tracer Wire / 2 HH / 2 Ground Rods</t>
  </si>
  <si>
    <t>797 Tracer Wire / 1,594 Mule Tape</t>
  </si>
  <si>
    <t>2,379 Tracer Wire / 4,658 Mule Tape</t>
  </si>
  <si>
    <t>1,757 Tracer Wire</t>
  </si>
  <si>
    <t xml:space="preserve"> 6 HH / Ground Rods</t>
  </si>
  <si>
    <t>6 Daps</t>
  </si>
  <si>
    <t>No Production--Crew Potholed</t>
  </si>
  <si>
    <t>11 HH</t>
  </si>
  <si>
    <t>1,109 Tracer Wire</t>
  </si>
  <si>
    <t>2 Toby Boxes / 16 Splices</t>
  </si>
  <si>
    <t>1,701 Tracer Wire</t>
  </si>
  <si>
    <t>8,871 Tracer Wire</t>
  </si>
  <si>
    <t>No Production Due To Rain</t>
  </si>
  <si>
    <t>7 Toby Boxes / 1 Dap</t>
  </si>
  <si>
    <t>8 Toby Boxes / 2 Daps</t>
  </si>
  <si>
    <t>15 Toby Boxes / 11 Daps</t>
  </si>
  <si>
    <t>5 Toby Boxes / 8 Daps</t>
  </si>
  <si>
    <t>130 Tracer Wire / 1 HH / 1 Ground Rod</t>
  </si>
  <si>
    <t>10 Toby Boxes / 8 Daps</t>
  </si>
  <si>
    <t>8 Toby Boxes / 8 Daps / 1 Flower Pot</t>
  </si>
  <si>
    <t>2 Toby Boxes / 2 Daps</t>
  </si>
  <si>
    <t>575 Tracer Wire</t>
  </si>
  <si>
    <t>14 Toby Boxes / 11 Daps</t>
  </si>
  <si>
    <t>7 Toby Box / 6 Daps</t>
  </si>
  <si>
    <t>1 Toby Box / 1 Dap</t>
  </si>
  <si>
    <t>3 Toby Boxes / 2 Daps / 20 Splices</t>
  </si>
  <si>
    <t>3,086 Tracer Wire</t>
  </si>
  <si>
    <t>390 Tracer Wire</t>
  </si>
  <si>
    <t>Septemeber</t>
  </si>
  <si>
    <t>Swing Arm / Ground Rod</t>
  </si>
  <si>
    <t>8 Toby Boxes / 6 Daps</t>
  </si>
  <si>
    <t>3 Toby Boxes / 3 Daps / 19 Splices</t>
  </si>
  <si>
    <t>6,880 Tracer Wire</t>
  </si>
  <si>
    <t>FDH Move</t>
  </si>
  <si>
    <t>11 Toby Boxes / 9 Daps</t>
  </si>
  <si>
    <t>27 Toby Boxes / 20 Daps / 1 FDH / 1 HH / 1 Swing Arm / 1 Ground Rod</t>
  </si>
  <si>
    <t>25 Toby Boxes / 15 Daps / 1 FDH / 1 HH / 1 Swing Arm / 1 Ground Rod</t>
  </si>
  <si>
    <t>1 Dap</t>
  </si>
  <si>
    <t>1 Toby Box / 1 Dap / 2 Splices</t>
  </si>
  <si>
    <t>Damage Repair</t>
  </si>
  <si>
    <t>12 Toby Boxes / 10 Daps</t>
  </si>
  <si>
    <t>6 Toby Boxes / 4 Daps</t>
  </si>
  <si>
    <t>2 Toby Boxes / 1 Dap / 3 Splices</t>
  </si>
  <si>
    <t>1 Dap / 12 Splices</t>
  </si>
  <si>
    <t>34 Toby Boxes / 15 Daps / 1 FDH / 1 HH / 1 Swing Arm / 1 Ground Rod</t>
  </si>
  <si>
    <t>4 Toby Boxes / 3 Daps</t>
  </si>
  <si>
    <t>11 Toby Boxes / 4 Daps</t>
  </si>
  <si>
    <t>7 Toby Boxes / 4 Daps</t>
  </si>
  <si>
    <t>120 Toby Boxes / 103 Daps</t>
  </si>
  <si>
    <t>9 Toby Boxes / 5 Daps</t>
  </si>
  <si>
    <t>4 Toby Boxes / 1 Dap</t>
  </si>
  <si>
    <t>5 Toby Boxes / 5 Splices</t>
  </si>
  <si>
    <t>3 Toby Boxes / 4 Splices</t>
  </si>
  <si>
    <t>1 Toby Box / 2 Daps / 6 Splices</t>
  </si>
  <si>
    <t xml:space="preserve"> 2 HH / 2 Ground Rods</t>
  </si>
  <si>
    <t>1 FDH / 1 Swing Arm</t>
  </si>
  <si>
    <t>11 Toby Boxes / 5 Daps</t>
  </si>
  <si>
    <t>3 Toby Boxes / 2 Daps / 1 FDH / 1 HH / 1 Swing Arm / 1 Ground Rod</t>
  </si>
  <si>
    <t>18 Toby Boxes / 13 Daps / 2 Flower Pots</t>
  </si>
  <si>
    <t>1 Dap / 2 Splices</t>
  </si>
  <si>
    <t>1 HH / 1 Swing Arm</t>
  </si>
  <si>
    <t>1 Toby Box / 3 Daps / 1 Flower Pot</t>
  </si>
  <si>
    <t>15 Toby Boxes / 11 Daps / 1 HH / 1 Swing Arm / 1 Ground Rod</t>
  </si>
  <si>
    <t>6 Toby Boxes / 1 Flower Pot / 6 Daps / 41 Splices</t>
  </si>
  <si>
    <t>1,010 Tracer Wire</t>
  </si>
  <si>
    <t>3 FDH / 3 HH / 3 Swing Arms / 3 Ground Rods</t>
  </si>
  <si>
    <t>9 Toby Boxes / 6 Daps</t>
  </si>
  <si>
    <t>13 Toby Boxes / 2 Flower Pots / 8 Daps / 79 Splices / 1 FDH / 1 HH / 1 Swing Arm / 1 Ground Rod</t>
  </si>
  <si>
    <t>No Production--Locate Issue</t>
  </si>
  <si>
    <t>805 Tracer Wire / 1 HH / 1 Ground Rod</t>
  </si>
  <si>
    <t>HAS GLOBAL</t>
  </si>
  <si>
    <t>8 Toby Boxes / 3 Daps / 51 Splices</t>
  </si>
  <si>
    <t>335 Tracer Wire / 1 HH</t>
  </si>
  <si>
    <t>No Production--Drill Issue</t>
  </si>
  <si>
    <t>11 Toby Boxes / 1 Flower Pot / 7 Daps</t>
  </si>
  <si>
    <t>13 Toby Boxes / 10 Daps / 67 Splices</t>
  </si>
  <si>
    <t>3 Toby Boxes / 1 Flower Pot / 4 Daps / 1 FDH / 1 HH / 1 Swing Arm / 1 Ground Rod</t>
  </si>
  <si>
    <t>18 Toby Boxes / 1 Flower Pot / 15 Daps / 1 FDH / 1 HH / 1 Swing Arm / 1 Ground Rod</t>
  </si>
  <si>
    <t>Crew Did Not Show Up Today</t>
  </si>
  <si>
    <t>12 CT Stingray</t>
  </si>
  <si>
    <t>11 Toby Boxes / 8 Daps / 61 Splices</t>
  </si>
  <si>
    <t>No Production--Equipment Issues</t>
  </si>
  <si>
    <t>No Production--Truck Breakdown</t>
  </si>
  <si>
    <t>Patriot Underground</t>
  </si>
  <si>
    <t>No Crews Worked On This Location Today</t>
  </si>
  <si>
    <t>2 HH / 851 Tracer Wire</t>
  </si>
  <si>
    <t>2 Toby Boxes / 3 Daps</t>
  </si>
  <si>
    <t>14 Toby Boxes / 2 Flower Pots / 8 Daps</t>
  </si>
  <si>
    <t>2 Flower Pots / 1 Dap / 1 FDH / 1 Swing Arm / 1 HH / 1 Ground Rod</t>
  </si>
  <si>
    <t>15 Toby Boxes / 13 Daps / 1 FDH / 1 Swing Arm / 1 HH / 1 Ground Rod</t>
  </si>
  <si>
    <t>4 Toby Boxes / 12 Daps / 1 FDH / 1 Swing Arm / 1 HH / 1 Ground Rod</t>
  </si>
  <si>
    <t>October</t>
  </si>
  <si>
    <t>13 Toby Boxes / 12 Daps</t>
  </si>
  <si>
    <t>9 Toby Boxes / 42 Splices</t>
  </si>
  <si>
    <t>13 Toby Boxes / 13 Daps</t>
  </si>
  <si>
    <t>4 Toby Boxes / 4 Daps</t>
  </si>
  <si>
    <t>8 Toby Boxes / 7 Daps</t>
  </si>
  <si>
    <t>3 Toby Boxes / 3 Daps</t>
  </si>
  <si>
    <t>6 Toby Boxes / 6 Daps</t>
  </si>
  <si>
    <t>7 Toby Boxes / 7 Daps</t>
  </si>
  <si>
    <t>No Production--Driveway Repair</t>
  </si>
  <si>
    <t>30 Toby Boxes / 20 Daps / 78 Splices / 1 FDH / 1 HH / 1 Swing Arm / 1 Ground Rod</t>
  </si>
  <si>
    <t>21 Toby Boxes / 21 Daps</t>
  </si>
  <si>
    <t>14 Toby Boxes / 8 Daps</t>
  </si>
  <si>
    <t>14 Toby Boxes / 5 Daps</t>
  </si>
  <si>
    <t>Restorsation</t>
  </si>
  <si>
    <t>10 Toby Boxes / 10 Daps</t>
  </si>
  <si>
    <t>19 Toby Boxes / 12 Daps / 1 FDH / 1 HH / 1 Swing Arm / 1 Ground Rod</t>
  </si>
  <si>
    <t>No Production--Drill Breakdown.</t>
  </si>
  <si>
    <t>Stingray Not Ready To Complete</t>
  </si>
  <si>
    <t>No Production--Did Not Have A Crew Work This Location Today.</t>
  </si>
  <si>
    <t>No Production--Soft Dig Not Complete</t>
  </si>
  <si>
    <t>ABF / Sponge / Fix DAPs</t>
  </si>
  <si>
    <t>6 Toby Boxes / 4 Daps / 1 FDH / 1 HH / 1 Swing Arm / 1 Ground Rod / 2 Stingrays</t>
  </si>
  <si>
    <t>Crew Pulled Off Project</t>
  </si>
  <si>
    <t>19 Toby Boxes / 12 Daps / 1 HH / 1 Ground Rod</t>
  </si>
  <si>
    <t>10 Toby Boxes / 9 Daps / 52 Splices</t>
  </si>
  <si>
    <t>15 Toby Boxes / 6 Daps</t>
  </si>
  <si>
    <t>7 Toby Boxes / 2 Daps</t>
  </si>
  <si>
    <t>270 Tracer Wire</t>
  </si>
  <si>
    <t>14 Toby Boxes / 10 Daps / 47 Splices</t>
  </si>
  <si>
    <t>12 Toby Boxes / 9 Daps / 23 Splices</t>
  </si>
  <si>
    <t xml:space="preserve">9 Toby Boxes / 5 Daps </t>
  </si>
  <si>
    <t xml:space="preserve">GN Systems </t>
  </si>
  <si>
    <t>10 Toby Boxes / 9 Daps / 18 Splices</t>
  </si>
  <si>
    <t>7 Toby Boxes / 5 Daps / 13 Splices</t>
  </si>
  <si>
    <t>7 Toby Boxes / 1 Dap / 2 Splices</t>
  </si>
  <si>
    <t>5 Toby Boxes / 3 Dap / 16 Splices</t>
  </si>
  <si>
    <t>11 Toby Boxes / 7 Daps / 42 Splices</t>
  </si>
  <si>
    <t>6 Toby Boxes / 5 Dap / 37 Splices</t>
  </si>
  <si>
    <t>4 Toby Boxes / 4 Daps / 8 Splices</t>
  </si>
  <si>
    <t>2 Toby Boxes / 1 Daps</t>
  </si>
  <si>
    <t>Stinyray</t>
  </si>
  <si>
    <t>4 Toby Boxes / 13 Daps</t>
  </si>
  <si>
    <t>5 Toby Boxes / 4 Daps / 9 Splices</t>
  </si>
  <si>
    <t>No Production--Crew Is Not Working This Location Today</t>
  </si>
  <si>
    <t>9 Toby Boxes / 7 Daps / 96 Splices</t>
  </si>
  <si>
    <t>1 Toby Box / 9 Daps</t>
  </si>
  <si>
    <t>3 Toby Boxes / 1 Dap / 1 FDH / 1 HH / 1 Swing Arm / 1 Ground Rod</t>
  </si>
  <si>
    <t>3 Toby Boxes / 2 Daps / 8 Splices</t>
  </si>
  <si>
    <t>8 Toby Boxes / 7 Daps / 26 Splices</t>
  </si>
  <si>
    <t>9 Toby Boxes / 9 Daps / 38 Splices</t>
  </si>
  <si>
    <t>No Production--Gas Line Hit</t>
  </si>
  <si>
    <t>35 Toby Boxes / 18 Daps</t>
  </si>
  <si>
    <t>9 Toby Boxes / 7 Daps / 38 Splices</t>
  </si>
  <si>
    <t>15 Toby Boxes / 10 Daps / 82 Splices</t>
  </si>
  <si>
    <t>Fiber Pulling</t>
  </si>
  <si>
    <t>5 Toby Boxes / 4 Daps / 26 Splices</t>
  </si>
  <si>
    <t>3 Toby Boxes / 3 Daps / 8 Splices</t>
  </si>
  <si>
    <t>19 Toby Boxes / 3 Daps / 28 Splices</t>
  </si>
  <si>
    <t>5 Toby Boxes / 3 Daps</t>
  </si>
  <si>
    <t>6 Toby Boxes / 5 Daps / 10 Splices</t>
  </si>
  <si>
    <t>6 Toby Boxes / 6 Daps / 39 Splices</t>
  </si>
  <si>
    <t>4 Toby Boxes / 2 Daps / 6 Splices</t>
  </si>
  <si>
    <t>4 Toby Box / 4 Daps</t>
  </si>
  <si>
    <t>1 Toby Box / 1 Dap / 12 Splices</t>
  </si>
  <si>
    <t>9 Toby Box / 2 Dap / 14 Splices</t>
  </si>
  <si>
    <t>Pulling Fiber Cable</t>
  </si>
  <si>
    <t>5 Toby Boxes / 1 Dap</t>
  </si>
  <si>
    <t xml:space="preserve">12 Toby Boxes  </t>
  </si>
  <si>
    <t>Maximo</t>
  </si>
  <si>
    <t xml:space="preserve">No Production </t>
  </si>
  <si>
    <t>28 Toby Boxes / 12 Daps</t>
  </si>
  <si>
    <t>12 Toby Boxes / 8 Daps / 131 Splices / 1 FDH / 1 HH / 1 Swing Arm / 1 Ground Rod</t>
  </si>
  <si>
    <t>3 Toby Boxes / 3 Daps / 16 Splices / 1 HH / 1 Ground Rod</t>
  </si>
  <si>
    <t>10 Toby Boxes / 10 Daps / 61 Splices</t>
  </si>
  <si>
    <t>Placing FDH and Restoration</t>
  </si>
  <si>
    <t xml:space="preserve">13 Toby Boxes  </t>
  </si>
  <si>
    <t>No Production Crew Did Not Show Up Today</t>
  </si>
  <si>
    <t>13 Toby Boxes / 10 Daps / 70 Splices</t>
  </si>
  <si>
    <t>9 Toby Boxes / 10 Daps / 47 Splices</t>
  </si>
  <si>
    <t>2 HH / 886 Tracer Wire</t>
  </si>
  <si>
    <t>7 Toby Boxes / 12 Daps / 49 Splices</t>
  </si>
  <si>
    <t>FDH Location</t>
  </si>
  <si>
    <t>17 Toby Boxes / 3 Daps / 14 Splices</t>
  </si>
  <si>
    <t>16 Toby Boxes / 3 Daps / 14 Splices</t>
  </si>
  <si>
    <t>28 Toby Boxes / 10 Daps</t>
  </si>
  <si>
    <t>12 Toby Boxes / 10 Daps / 40 Splices</t>
  </si>
  <si>
    <t>6 Toby Boxes / 5 Daps / 12 Splices</t>
  </si>
  <si>
    <t>30 Hand Trench / 2 HH / 2 Ground Rods / 2,850 Mule Tape</t>
  </si>
  <si>
    <t>4,875 Tracer Wire and Mule Tape</t>
  </si>
  <si>
    <t>Placing FDH</t>
  </si>
  <si>
    <t>15 Toby Boxes / 4 Daps / 28 Splices</t>
  </si>
  <si>
    <t>13 Toby Boxes / 1 Daps / 12 Splices</t>
  </si>
  <si>
    <t>24 Toby Boxes</t>
  </si>
  <si>
    <t>2 Toby Boxes / 2 HH / 2 FDH's / 2 Swing Arms / 2 Grounds</t>
  </si>
  <si>
    <t>3 Toby Boxes / 2 Flower Pots / 5 Daps / 68 Splices</t>
  </si>
  <si>
    <t>6 Toby Boxes / 2 Daps / 15 Splices</t>
  </si>
  <si>
    <t>3 Toby Boxes / 4 Daps</t>
  </si>
  <si>
    <t>Gold Gate Path</t>
  </si>
  <si>
    <t>1 HH / 736 Mule Tape</t>
  </si>
  <si>
    <t>Proofing  / Restoration</t>
  </si>
  <si>
    <t>13 Toby Boxes / 4 Daps / 22 Splices</t>
  </si>
  <si>
    <t>FDH / Proofing</t>
  </si>
  <si>
    <t>13 Toby Boxes / 4 Daps / 9 Splices</t>
  </si>
  <si>
    <t xml:space="preserve">Gold Gate Path </t>
  </si>
  <si>
    <t>November</t>
  </si>
  <si>
    <t>4 Toby Boxes / 3 Daps / 8 Splices</t>
  </si>
  <si>
    <t>3 Toby Boxes / 3 Daps / 5 Splices</t>
  </si>
  <si>
    <t>HYN Enterprise</t>
  </si>
  <si>
    <t>3,846 Tracer Wire / 2 Ground Rods</t>
  </si>
  <si>
    <t>15 HH / 5 Ground Rods</t>
  </si>
  <si>
    <t>18 Toby Boxes / 19 Daps</t>
  </si>
  <si>
    <t>6 Toby Boxes / 6 Daps / 25 Splices</t>
  </si>
  <si>
    <t>6 Toby Boxes / 2 Daps</t>
  </si>
  <si>
    <t>7 Toby Boxes / 5 Daps / 21 Splices</t>
  </si>
  <si>
    <t>25 Toby Boxes / 12 Daps</t>
  </si>
  <si>
    <t>9 Toby Boxes / 7 Daps / 30 Splices</t>
  </si>
  <si>
    <t>13,112 Tracer Wire</t>
  </si>
  <si>
    <t>24 Toby Boxes / 14 Daps</t>
  </si>
  <si>
    <t>6 Toby Boxes / 1 Dap / 4 Splices</t>
  </si>
  <si>
    <t>8 Toby Boxes / 6 Daps / 31 Splices  / 1 HH / 1 FDH /  1 Swing Arm / 1 Ground Rod</t>
  </si>
  <si>
    <t>5,200 Tracer Wire</t>
  </si>
  <si>
    <t>No Production Crew Did Not Work This Location Today</t>
  </si>
  <si>
    <t>13 Toby Boxes / 9 Daps</t>
  </si>
  <si>
    <t>2 Daps / 6 Splices</t>
  </si>
  <si>
    <t>4 Daps / 8 Splices</t>
  </si>
  <si>
    <t>4,569 Tracer Wire</t>
  </si>
  <si>
    <t>12 Toby Boxes / 12 Daps / 42 Splices</t>
  </si>
  <si>
    <t>Could Not Complete Stingray Path</t>
  </si>
  <si>
    <t>BHU-FAl-01-E</t>
  </si>
  <si>
    <t>Mule Tape</t>
  </si>
  <si>
    <t>4 Toby Boxes / 2 Daps / 7 Splices</t>
  </si>
  <si>
    <t>2 HH / 1 FDH / 1 Swing Arm / 2 Ground Rods</t>
  </si>
  <si>
    <t>5 Toby Boxes / 4 Daps / 18 Splices</t>
  </si>
  <si>
    <t>12 Toby Boxes / 7 Daps</t>
  </si>
  <si>
    <t>9 Toby Boxes / 6 Daps / 24 Splices</t>
  </si>
  <si>
    <t>6 Toby Boxes / 4 Daps / 10 Splices</t>
  </si>
  <si>
    <t>5,647 Tracer Wire</t>
  </si>
  <si>
    <t xml:space="preserve"> 22 Toby Boxes / 21 Daps / 61 Splices</t>
  </si>
  <si>
    <t>300 Tracer Wire</t>
  </si>
  <si>
    <t>14 Toby Boxes / 9 Daps</t>
  </si>
  <si>
    <t>3,2722 Tracer Wire</t>
  </si>
  <si>
    <t>11 Toby Boxes / 10 Daps / 43 Splices</t>
  </si>
  <si>
    <t>5 Toby Boxes / 5 Daps / 1 FDH / 1 Swing Arm / 1 HH / 1 Ground Rod</t>
  </si>
  <si>
    <t>11 Toby Boxes / 9 Daps / 29 Splices</t>
  </si>
  <si>
    <t>9 Flower Pots</t>
  </si>
  <si>
    <t>2,946 Tracer Wire</t>
  </si>
  <si>
    <t>23 Toby Boxes / 23 Daps / 46 Splices</t>
  </si>
  <si>
    <t>11 Toby Boxes / 8 Daps / 44 Splices</t>
  </si>
  <si>
    <t>7 Toby Boxes / 5 Daps / 33 Splices</t>
  </si>
  <si>
    <t>4 Flower Pots</t>
  </si>
  <si>
    <t>16 Toby Boxes / 11 Daps / 32 Splices</t>
  </si>
  <si>
    <t>10 Toby Boxes / 10 Daps / 20 Splices</t>
  </si>
  <si>
    <t>14 Toby Boxes / 8 Daps / 52 Splices</t>
  </si>
  <si>
    <t>1 HH / 2 Ground Rods</t>
  </si>
  <si>
    <t xml:space="preserve">1 HH  </t>
  </si>
  <si>
    <t>1 HH / 1 FDH / 1 Swing Arm / 1 Ground Rod</t>
  </si>
  <si>
    <t>1 HH / 1 FDH / 1 Swing Arm / 2 Ground Rods / 250 Tracer Wire</t>
  </si>
  <si>
    <t>1 HH / 1 Ground Rod / 849 Tracer Wire  / 528 Mule Tape</t>
  </si>
  <si>
    <t>9 Toby Boxes / 5 Daps / 30 Splices</t>
  </si>
  <si>
    <t>2 Daps / 10 Splices</t>
  </si>
  <si>
    <t>No Production--Locate Issues</t>
  </si>
  <si>
    <t xml:space="preserve">4 Flower Pots / 14 Splices </t>
  </si>
  <si>
    <t>1 HH / 1 Concrete Pad</t>
  </si>
  <si>
    <t>11 Toby Boxes / 6 Daps / 25 Splices / 1 FDH/ 1 HH / 1 Swing Arm / 1 Ground Rod</t>
  </si>
  <si>
    <t>2 Toby Boxes / 3 Daps / 21 Splices</t>
  </si>
  <si>
    <t>3 Toby Boxes / 4 Daps / 17 Splices</t>
  </si>
  <si>
    <t>10 Ground Rod</t>
  </si>
  <si>
    <t>3 Ground Rod</t>
  </si>
  <si>
    <t>1 Ground Rod</t>
  </si>
  <si>
    <t>7 Daps / 34 Splices</t>
  </si>
  <si>
    <t>7 Flower Pots / 25 Splices</t>
  </si>
  <si>
    <t>18 Toby Boxes / 17 Daps / 68 Splices</t>
  </si>
  <si>
    <t xml:space="preserve">Restoration </t>
  </si>
  <si>
    <t>1 HH / 1 Ground Rod / 994 Tracer Wire</t>
  </si>
  <si>
    <t>9 Toby Boxes / 7 Daps / 40 Splices</t>
  </si>
  <si>
    <t>9 Toby Boxes / 7 Daps / 28 Splices</t>
  </si>
  <si>
    <t>17 Toby Boxes / 17 Daps / 34 Splices</t>
  </si>
  <si>
    <t>2 FDH / 2 HH / 2 Ground Rods</t>
  </si>
  <si>
    <t>4,218 Tracer Wire</t>
  </si>
  <si>
    <t>2,088 Tracer Wire</t>
  </si>
  <si>
    <t>2,205 Tracer Wire</t>
  </si>
  <si>
    <t>354 Tracer Wire</t>
  </si>
  <si>
    <t>60 Tracer Wire</t>
  </si>
  <si>
    <t>December</t>
  </si>
  <si>
    <t>7 Flower Pots / 16 Splices</t>
  </si>
  <si>
    <t>4 Flower Pots / 1 Toby Box / 16 Splices</t>
  </si>
  <si>
    <t xml:space="preserve"> 13 Toby Boxes / 8 Daps / 13 Splices</t>
  </si>
  <si>
    <t xml:space="preserve"> 9 Toby Boxes / 8 Daps / 36 Splices</t>
  </si>
  <si>
    <t>10 Toby Boxes / 10 Daps / 30 Splices</t>
  </si>
  <si>
    <t>12 Flower Pots / 54 Splices</t>
  </si>
  <si>
    <t>5 Flower Pots / 19 Splices</t>
  </si>
  <si>
    <t>5 Toby Boxes / 5 Daps / 5 Splices</t>
  </si>
  <si>
    <t>14 Toby Boxes / 5 Daps / 25 Splices</t>
  </si>
  <si>
    <t>14 Toby Boxes / 14 Daps / 28 Splices</t>
  </si>
  <si>
    <t>11 Toby Boxes / 26 Splices</t>
  </si>
  <si>
    <t>4 Flower Pots / 12 Splices</t>
  </si>
  <si>
    <t>7 Flower Pots  / 28 Splices</t>
  </si>
  <si>
    <t>3 Flower Pots / 1 Toby Box / 1 Dap / 18 Splices</t>
  </si>
  <si>
    <t>6 Toby Boxes / 6 Daps / 17 Splices</t>
  </si>
  <si>
    <t>4 Toby Box / 2 Dap / 5 Splices</t>
  </si>
  <si>
    <t>3 Flower Pots / 12 Splices</t>
  </si>
  <si>
    <t>4 Toby Box / 3 Dap / 5 Splices</t>
  </si>
  <si>
    <t>3 Flower Pots / 1 Toby Box / 3 Dap / 30 Splices</t>
  </si>
  <si>
    <t>14 Toby Box / 14 Dap / 28 Splices</t>
  </si>
  <si>
    <t>9 Toby Box / 7 Dap / 35 Splices</t>
  </si>
  <si>
    <t>1 Flower Pot / 2 Toby Boxes / 1 Dap / 20 Splices</t>
  </si>
  <si>
    <t>544 Tracer Wire</t>
  </si>
  <si>
    <t>36 Toby Boxes / 22 Daps / 1 HH / 1 Ground Rod</t>
  </si>
  <si>
    <t xml:space="preserve">5 Toby Box / 4 Dap </t>
  </si>
  <si>
    <t>44 Toby Boxes / 66 Splices</t>
  </si>
  <si>
    <t>4 Toby Boxes / 4 Daps / 12 Splices</t>
  </si>
  <si>
    <t>11 Toby Boxes / 12 Daps / 24 Splices / 3 FDH / 3 HH / 1 Swing Arm / 3 Ground Rods</t>
  </si>
  <si>
    <t>1 Toby Box / 32 Daps</t>
  </si>
  <si>
    <t>2 Toby Boxes / 2 Daps / 4 Splices</t>
  </si>
  <si>
    <t>4 Toby Boxes / 4 Daps / 20 Splices</t>
  </si>
  <si>
    <t>Issues With Stingray Path</t>
  </si>
  <si>
    <t>2 Flower Pots  / 6 Toby Boxes / 4 Daps / 55 Splices</t>
  </si>
  <si>
    <t>11 Toby Boxes / 8 Daps / 11 Splices</t>
  </si>
  <si>
    <t>2 FDH / 2 HH / 2 Swing Arm / 2 Ground Rod</t>
  </si>
  <si>
    <t>8 Toby Boxes / 5 Daps / 49 Splices</t>
  </si>
  <si>
    <t>5 Flower Pots / 5 Daps / 2 FDH / 2 HH / 2 Swing Arms / 2 Ground Rods</t>
  </si>
  <si>
    <t>18 Flower Pots / 81 Splices</t>
  </si>
  <si>
    <t>6 Flower Pots / 1 FDH / 1 HH / 1 Swing Arm / 1 Ground Rod</t>
  </si>
  <si>
    <t>5 Toby Boxes / 5 Daps / 10 Splices</t>
  </si>
  <si>
    <t>2 Flower Pots / 11 Toby Boxes / 11 Daps / 65 Splices</t>
  </si>
  <si>
    <t>6 Toby Boxes / 6 Daps / 14 Splices</t>
  </si>
  <si>
    <t>1 Dap / 1 HH / Ground Rod / 6 Splices</t>
  </si>
  <si>
    <t>7 Flower Pots / 6 Daps / 35 Splices</t>
  </si>
  <si>
    <t>12 Flower Pots / 48 Splices</t>
  </si>
  <si>
    <t>5 Toby Boxes / 4 Daps / 10 Splices</t>
  </si>
  <si>
    <t>10 Toby Box / 1 Flower Pot / 8 Dap / 52 Splices</t>
  </si>
  <si>
    <t>6 Toby Boxes / 10 Daps / 47 Splices</t>
  </si>
  <si>
    <t>4 Toby Boxes / 3 Daps / 19 Splices</t>
  </si>
  <si>
    <t>2,674 Tracer Wire</t>
  </si>
  <si>
    <t xml:space="preserve"> 7 Toby Boxes / 9 Daps / 15 Splices</t>
  </si>
  <si>
    <t>4 Flower Pots / 6 Daps / 24 Splices</t>
  </si>
  <si>
    <t>1 Flower Pot / 5 Splices</t>
  </si>
  <si>
    <t>13 Flower Pots / 46 Splices</t>
  </si>
  <si>
    <t>1 Flower Pot / 11 Toby Boxes / 9 Daps / 51 Splices</t>
  </si>
  <si>
    <t>12 Toby Boxes / 9 Daps / 19 Splices</t>
  </si>
  <si>
    <t>13 Toby Boxes / 14 Daps</t>
  </si>
  <si>
    <t>Proofing Hub 1,2, and 3</t>
  </si>
  <si>
    <t>1 Flower Pot / 4 Splices</t>
  </si>
  <si>
    <t>2 FDH / 2 HH / 2 Swing Arms / 2 Ground Rods</t>
  </si>
  <si>
    <t>6 Toby Boxes / 6 Daps / 12 Splices</t>
  </si>
  <si>
    <t>2 Toby Boxes / 2 Daps / 6 Splices</t>
  </si>
  <si>
    <t>32 Toby Boxes</t>
  </si>
  <si>
    <t xml:space="preserve">10 Toby Boxes </t>
  </si>
  <si>
    <t>4 Toby Boxes / 1 Dap / 8 Splices</t>
  </si>
  <si>
    <t>1 Flower Pot / 2 Toby Boxes / 2 Daps / 9 Splices</t>
  </si>
  <si>
    <t>4 Toby Boxes / 5 Daps / 31 Splices</t>
  </si>
  <si>
    <t>5 Toby Boxes / 1 Daps / 12 Splices</t>
  </si>
  <si>
    <t>10 Toby Boxes / 5 Daps / 27 Splices</t>
  </si>
  <si>
    <t>34 Toby Boxes / 27 Daps / 118 Splices</t>
  </si>
  <si>
    <t>2 Toby Boxes / 2 Daps / 3 Splices / 1 FDH / 1 HH / 1 Swing Arm</t>
  </si>
  <si>
    <t>4 Flower Pots / 16 Splices</t>
  </si>
  <si>
    <t>3 Toby Boxes / 3 Daps / 6 Splices</t>
  </si>
  <si>
    <t>8 Toby Boxes / 2 Flower Pots / 6 Daps / 41 Splices</t>
  </si>
  <si>
    <t>11 Toby Boxes / 7 Daps / 43 Splices</t>
  </si>
  <si>
    <t>13 Toby Boxes / 7 Daps / 48 Splices</t>
  </si>
  <si>
    <t>8 Toby Boxes / 7 Daps / 28 Splices</t>
  </si>
  <si>
    <t>12 Toby Boxes / 9 Daps / 37 Splices</t>
  </si>
  <si>
    <t>2 Daps / 17 Splices</t>
  </si>
  <si>
    <t>2 Flower Pot / 8 Splices</t>
  </si>
  <si>
    <t xml:space="preserve">Proofing / Restoration </t>
  </si>
  <si>
    <t>3 Toby Boxes / 3 Daps / 1 HH / 1 Ground Rod / 12 Splices</t>
  </si>
  <si>
    <t>1 Flower Pots / 25 Toby Boxes / 16 Daps / 92 Splices</t>
  </si>
  <si>
    <t>11 Toby Boxes / 9 Daps / 38 Splices</t>
  </si>
  <si>
    <t>2 Flower Pots / 3 Toby Boxes / 3 Daps / 1 HH / 1 Ground Rod  / 35 Splices</t>
  </si>
  <si>
    <t>12 Toby Boxes / 9 Daps / 42 Splices</t>
  </si>
  <si>
    <t>8 Toby Boxes / 6 Daps / 28 Splices</t>
  </si>
  <si>
    <t>5 Toby Boxes / 4 Daps / 7 Splices</t>
  </si>
  <si>
    <t>14 Flower Pots / 37 Splices</t>
  </si>
  <si>
    <t>12 Toby Boxes / 7 Daps / 40 Splices</t>
  </si>
  <si>
    <t>2 Toby Boxes / 1 Dap / 10 Splices</t>
  </si>
  <si>
    <t>10 Toby Boxes / 18 Dap / 60 Splices</t>
  </si>
  <si>
    <t>12 Toby Boxes / 11 Dap / 38 Splices</t>
  </si>
  <si>
    <t>6 Daps / 9 Splices</t>
  </si>
  <si>
    <t>1 HH /  1 FDH  / 1 Swing Arm / 1 Ground Rod</t>
  </si>
  <si>
    <t>2 Toby Boxes / 2 Daps / 16 Splices</t>
  </si>
  <si>
    <t>18 Flower Pots / 24 Daps / 78 Splices</t>
  </si>
  <si>
    <t>2 Toby Boxes / 2 Daps / 8 Splices / 1 FDH / 1 HH / 1 Swing Arm / 1 Ground Rod</t>
  </si>
  <si>
    <t>3 Toby Boxes / 3 Daps / 36 Splices</t>
  </si>
  <si>
    <t>5 Toby Boxes / 5 Daps / 30 Splices</t>
  </si>
  <si>
    <t>3 Daps / 9 Splices</t>
  </si>
  <si>
    <t>4,140 Tracer Wire</t>
  </si>
  <si>
    <t xml:space="preserve">FDH / Proofing </t>
  </si>
  <si>
    <t>3  Toby Boxes / 1 Splice / 1 FDH / 1 HH / 1 Swing Arm / 1 Ground Rod</t>
  </si>
  <si>
    <t>3 Daps / 10 Splices</t>
  </si>
  <si>
    <t>Installing Fiber</t>
  </si>
  <si>
    <t>1,948 Tracer Wire</t>
  </si>
  <si>
    <t>915 Tracer Wire</t>
  </si>
  <si>
    <t xml:space="preserve">13 Toby Boxes / 2 Flower Pots / 10 Daps / 71 Splices </t>
  </si>
  <si>
    <t>10 Toby Boxes / 2 Flower Pots / 13 Daps / 96 Splices / 1 FDH / 1 HH / 1 Swing Arm / 1 Ground Rod</t>
  </si>
  <si>
    <t>94 Splices / 1 FDH / 1 HH / 1 Swing Arm / 1 Ground Rod</t>
  </si>
  <si>
    <t>January</t>
  </si>
  <si>
    <t>FDH / 1 Swing Arm / 12 Ground Rods / / 12 HH / 2 Toby Boxes / 2 Daps</t>
  </si>
  <si>
    <t xml:space="preserve">9 Toby Boxes / 7 Daps / 45 Splices </t>
  </si>
  <si>
    <t>94 Splices / 1 FDH / 1 HH / 1 Swing Arm / 1 Ground Rod / 43 Toby Boxes / 10 Daps / 83 Splices</t>
  </si>
  <si>
    <t>5 Toby Boxes / 5 Daps / 38 Splices</t>
  </si>
  <si>
    <t>2 Toby Boxes / 1 Daps / 4 Splices</t>
  </si>
  <si>
    <t>26 Toby Boxes / 23 Daps / 168 Splices</t>
  </si>
  <si>
    <t>1972 Fiber Core</t>
  </si>
  <si>
    <t>4 Ground Rods</t>
  </si>
  <si>
    <t>6 Toby Boxes / 5 Daps / 26 Splices</t>
  </si>
  <si>
    <t>12 Toby Boxes / 7 Daps / 32 Splices</t>
  </si>
  <si>
    <t>2 Toby Boxes / 2 Daps / 5 Splices</t>
  </si>
  <si>
    <t>13 Toby Boxes / 11 Daps / 15 Splices</t>
  </si>
  <si>
    <t>13 Toby Boxes / 10 Daps / 79 Splices</t>
  </si>
  <si>
    <t>4,912 Tracer Wire</t>
  </si>
  <si>
    <t>8 Toby Boxes / 5 Daps / 24 Splices</t>
  </si>
  <si>
    <t>30 Toby Boxes / 19 Daps / 86 Splices</t>
  </si>
  <si>
    <t>10 Toby Boxes / 8 Daps / 20 Splices</t>
  </si>
  <si>
    <t>5 Toby Boxes / 6 Daps / 25 Splices</t>
  </si>
  <si>
    <t>7 Toby Boxes / 3 Daps / 26 Splices</t>
  </si>
  <si>
    <t>4 Toby Boxes / 3 Daps / 7 Splices</t>
  </si>
  <si>
    <t>18 Toby Boxes / 13 Daps / 36 Splices</t>
  </si>
  <si>
    <t>8 Toby Boxes / 3 Daps / 8 Splices</t>
  </si>
  <si>
    <t>3 Toby Boxes / 2 Daps / 6 Splices</t>
  </si>
  <si>
    <t>13 Toby Boxes / 8 Daps / 22 Splices</t>
  </si>
  <si>
    <t>1 Toby Boxes / 2 Daps / 13 Splices</t>
  </si>
  <si>
    <t>16 HH</t>
  </si>
  <si>
    <t>2 Daps / 48 Splices</t>
  </si>
  <si>
    <t>7 Toby Boxes / 5 Daps / 28 Splices</t>
  </si>
  <si>
    <t>6 Toby Boxes / 6 Daps / 10 Splices</t>
  </si>
  <si>
    <t>10 Daps / 37 Splices</t>
  </si>
  <si>
    <t>7 Toby Boxes / 7 Daps / 32 Splices</t>
  </si>
  <si>
    <t>3,507 Tracer Wire</t>
  </si>
  <si>
    <t>8 Toby Boxes / 7 Daps / 15 Splices</t>
  </si>
  <si>
    <t>12 Toby Boxes / 14 Daps / 28 Splices</t>
  </si>
  <si>
    <t>3 Toby Boxes / 4 Daps / 16 Splices</t>
  </si>
  <si>
    <t>12 Toby Boxes / 9 Daps / 30 Splices</t>
  </si>
  <si>
    <t>486 Tracer Wire</t>
  </si>
  <si>
    <t>15 Toby Boxes / 13 Daps / 30 Splices</t>
  </si>
  <si>
    <t>20 Toby Boxes / 16 Daps / 35 Splices</t>
  </si>
  <si>
    <t>2 HH / 2 Toby Boxes / 1 Dap / 2 Splices</t>
  </si>
  <si>
    <t>33 Toby Boxes</t>
  </si>
  <si>
    <t>22 Toby Boxes</t>
  </si>
  <si>
    <t>4 Toby Boxes / 5 Daps / 14 Splices</t>
  </si>
  <si>
    <t>9 Toby Boxes / 5 Daps / 20 Splices</t>
  </si>
  <si>
    <t>No Production--MOT Did Show Until 10AM</t>
  </si>
  <si>
    <t>5 Toby Boxes / 3 Daps / 20 Splices</t>
  </si>
  <si>
    <t>No Production Crew Started Project Late</t>
  </si>
  <si>
    <t>313 Tracer Wire</t>
  </si>
  <si>
    <t>13 Toby Boxes / 22 Daps / 44 Splices</t>
  </si>
  <si>
    <t>8 Toby Boxes / 8 Daps / 16 Splices</t>
  </si>
  <si>
    <t>4,019 Tracer Wire / 7 HH</t>
  </si>
  <si>
    <t>15 Toby Boxes / 4 Daps / 14 Splices</t>
  </si>
  <si>
    <t>7 Toby Boxes / 8 Daps / 42 Splices</t>
  </si>
  <si>
    <t>3 Toby Boxes / 3 Daps / 34 Splices</t>
  </si>
  <si>
    <t>11 Toby Boxes / 9 Daps / 43 Splices</t>
  </si>
  <si>
    <t>5 Toby Boxes / 4 Daps / 8 Splices</t>
  </si>
  <si>
    <t>1,277' Tracer Wire / 4 HH</t>
  </si>
  <si>
    <t>9 Toby Boxes / 7 Daps / 21 Splices / 1 FDH / 1 HH / 1 Swing Arm / 1 Ground Rod</t>
  </si>
  <si>
    <t>7 Toby Boxes / 5 Daps / 12 Splices</t>
  </si>
  <si>
    <t>6 Toby Boxes / 3 Daps / 16 Splices</t>
  </si>
  <si>
    <t>17 Toby Boxes / 14 Daps / 76 Splices</t>
  </si>
  <si>
    <t>No Production Damage Hit</t>
  </si>
  <si>
    <t>2 Toby Boxes / 1 Dap / 4 Splices</t>
  </si>
  <si>
    <t>14 Toby Boxes / 19 Daps / 35 Splices</t>
  </si>
  <si>
    <t>7 Toby Boxes / 7 Daps / 37 Splices</t>
  </si>
  <si>
    <t>8 Toby Boxes / 2 Daps / 37 Splices / 1 FDH / 1 HH / 1 Swing Arm / 1 Ground Rod</t>
  </si>
  <si>
    <t xml:space="preserve">No Production  </t>
  </si>
  <si>
    <t xml:space="preserve">No Production Did Not Show </t>
  </si>
  <si>
    <t>4 Toby Boxes / 2 Daps / 8 Splices</t>
  </si>
  <si>
    <t>2 HH / 2 Ground Rod</t>
  </si>
  <si>
    <t>2 Toby Boxes / 1 Dap / 4 Splices / 1 FDH / 1 HH / 1 Swing Arm / 1 Ground Rod</t>
  </si>
  <si>
    <t>10,941 Tracer Wire  / 16 Ground Rods</t>
  </si>
  <si>
    <t>13 Toby Boxes / 9 Daps / 67 Splices</t>
  </si>
  <si>
    <t>9 Daps / 46 Splices</t>
  </si>
  <si>
    <t>9 Toby Boxes / 5 Daps / 18 Splices</t>
  </si>
  <si>
    <t>No Production Drill Breakdown</t>
  </si>
  <si>
    <t xml:space="preserve">2 FDH / 2 HH / 2 Swing Arms </t>
  </si>
  <si>
    <t>11 Toby Boxes / 9 Daps / 41 Splices</t>
  </si>
  <si>
    <t>No Production Crew Ran Into Issues With Conduit Path</t>
  </si>
  <si>
    <t>12 Toby Boxes / 10 Daps / 53 Splices</t>
  </si>
  <si>
    <t>6,953 Tracer Wire / 13 Ground Rods</t>
  </si>
  <si>
    <t>9 Toby Boxes / 6 Daps / 51 Splices</t>
  </si>
  <si>
    <t>132 Micro Splices</t>
  </si>
  <si>
    <t>3 Toby Boxes / 1 Dap / 2 Splices</t>
  </si>
  <si>
    <t>4 Dap / 20 Splices</t>
  </si>
  <si>
    <t>1,049 Tracer Wire</t>
  </si>
  <si>
    <t>695 Tracer Wire</t>
  </si>
  <si>
    <t>1 Toby Box / 2 Daps / 9 Splices</t>
  </si>
  <si>
    <t>10 Toby Boxes / 8 Daps / 44 Splices</t>
  </si>
  <si>
    <t>3,864 Tracer Wire</t>
  </si>
  <si>
    <t>11 Toby Boxes / 8 Daps / 40 Splices</t>
  </si>
  <si>
    <t>4 Toby Boxes / 5 Daps / 8 Splices</t>
  </si>
  <si>
    <t>830 Tracer Wire / 3 Ground Switches</t>
  </si>
  <si>
    <t>5 Toby Boxes / 3 Daps / 9 Splices</t>
  </si>
  <si>
    <t>7 Toby Boxes / 4 Daps / 37 Splices</t>
  </si>
  <si>
    <t>10 Toby Boxes / 7 Daps / 33 Splices</t>
  </si>
  <si>
    <t>13 Toby Boxes / 9 Daps / 39 Splices</t>
  </si>
  <si>
    <t>Repair Request Work</t>
  </si>
  <si>
    <t>4 Toby Boxes / 3 Daps / 21 Splices</t>
  </si>
  <si>
    <t>10 Toby Boxes / 6 Daps / 36 Splices</t>
  </si>
  <si>
    <t>8 Toby Boxes / 5 Daps / 6 Splices / 1 HH / 1 Ground Rod</t>
  </si>
  <si>
    <t>4 Toby Boxes / 3 Daps / 5 Splices</t>
  </si>
  <si>
    <t>Repair Request Work 1 Toby Box / 4 Daps / 6 Splices</t>
  </si>
  <si>
    <t>3 Daps / 7 HH / 7 Ground Rods</t>
  </si>
  <si>
    <t>Repair Request Work 1 Toby Box / 1 Dap / 12 Splices</t>
  </si>
  <si>
    <t>13 Toby Boxes / 6 Daps / 29 Splices</t>
  </si>
  <si>
    <t>11 Toby Boxes / 10 Daps / 46 Splices / 1 FDH / 1 HH / 1 Swing Arm / 1 Ground Rod</t>
  </si>
  <si>
    <t>5 Toby Boxes / 5 Daps / 21 Splices</t>
  </si>
  <si>
    <t>13 Toby Boxes / 10 Daps / 49 Splices</t>
  </si>
  <si>
    <t>3,268 Tracer Wire</t>
  </si>
  <si>
    <t>9 Toby Boxes / 9 Daps / 34 Splices</t>
  </si>
  <si>
    <t>6 Toby Boxes / 2 Daps / 21 Splices</t>
  </si>
  <si>
    <t xml:space="preserve">FDH / 1 HH / 1 Swing Arm / 1 Ground Rod </t>
  </si>
  <si>
    <t>10 Toby Boxes / 7 Daps / 34 Splices</t>
  </si>
  <si>
    <t xml:space="preserve">16 HH </t>
  </si>
  <si>
    <t>7,684 Tracer Wire  / 17 Ground Switches / 17 Ground Rod Installed</t>
  </si>
  <si>
    <t>4 Toby Boxes / 5 Daps</t>
  </si>
  <si>
    <t>11 Toby Boxes / 14 Daps / 28 Splices</t>
  </si>
  <si>
    <t>11 Toby Boxes / 7 Daps / 41 Splices</t>
  </si>
  <si>
    <t>33 Toby Boxes / 41 Daps / 82 Splices</t>
  </si>
  <si>
    <t>14 Toby Boxes / 6 Daps / 43 Splices</t>
  </si>
  <si>
    <t>2 HH / 2 Ground Rods / 2 Maclean Switches</t>
  </si>
  <si>
    <t>5 Toby Boxes / 6 Daps / 10 Splices</t>
  </si>
  <si>
    <t>7 Toby Boxes / 6 Daps / 14 Splices</t>
  </si>
  <si>
    <t>4 Toby Boxes / 2 Daps / 4 Splices</t>
  </si>
  <si>
    <t>3 Toby Boxes / 4 Daps / 68 Splices</t>
  </si>
  <si>
    <t>5 Toby Boxes / 4 Daps / 24 Splices</t>
  </si>
  <si>
    <t>1 HH / 1 Ground Rod / 1 Ground Switch</t>
  </si>
  <si>
    <t>1 Toby Box / 1 Dap / 64 Splices</t>
  </si>
  <si>
    <t>5 Toby Boxes / 4 Daps / 36 Splices / 1 FDH / 1 HH / 1 Swing Arm / 1 Ground Rod</t>
  </si>
  <si>
    <t>1 Toby Box / 2 Daps / 4 Splices</t>
  </si>
  <si>
    <t>1 FDH / 1 HH / 1 Swing Arm / 1 Ground Rod / 1 Toby Box / 1 Dap / 2 Splice</t>
  </si>
  <si>
    <t>6 Toby Boxes / 4 Dps / 12 Splices</t>
  </si>
  <si>
    <t>1,328 Tracer Wire</t>
  </si>
  <si>
    <t>118 Tracer Wire / 2 Ground Rod Switches</t>
  </si>
  <si>
    <t>1 HH / 1 Ground Rod / 4 Ground Rod Switches</t>
  </si>
  <si>
    <t>1 HH / 300 Tracer Wire</t>
  </si>
  <si>
    <t>Sunshine Drilling</t>
  </si>
  <si>
    <t>13 Toby Boxes / 7 Daps / 26 Splices</t>
  </si>
  <si>
    <t>4 Toby Boxes / 6 Daps / 8 Splices</t>
  </si>
  <si>
    <t>6,826 Tracer Wire</t>
  </si>
  <si>
    <t>7 Toby Boxes / 7 Daps / 16 Splices</t>
  </si>
  <si>
    <t>12 Toby Boxes / 9 Daps / 24 Splices</t>
  </si>
  <si>
    <t xml:space="preserve"> 9 Toby Boxes / 5 Daps / 196 Splices / 2 FDH / 2 HH / 2 Ground Rods</t>
  </si>
  <si>
    <t>Proofing</t>
  </si>
  <si>
    <t>25 HH</t>
  </si>
  <si>
    <t xml:space="preserve"> HH</t>
  </si>
  <si>
    <t>12 Tracer Wire / 1 Ground Rod</t>
  </si>
  <si>
    <t>1,916 Tracer Wire / 5 Ground REods</t>
  </si>
  <si>
    <t>2,188 Tracer Wire / 5 Ground Rods</t>
  </si>
  <si>
    <t>542 Tracer Wire / 1 Ground Rod</t>
  </si>
  <si>
    <t>848 Tracer Wire / 2 Ground Rods</t>
  </si>
  <si>
    <t>1,354 Tracer Wire / 3 Ground Rods</t>
  </si>
  <si>
    <t>1,156 Tracer Wire / 3 Ground Rods</t>
  </si>
  <si>
    <t>3,749 Tracer Wire</t>
  </si>
  <si>
    <t>1,202 Tracer Wire</t>
  </si>
  <si>
    <t>12,150 Tracer Wire</t>
  </si>
  <si>
    <t>2 Ground Rods / 100 Tracer Wire</t>
  </si>
  <si>
    <t>3 Ground Rods / 488 Tracer Wire</t>
  </si>
  <si>
    <t>Mclean Switches</t>
  </si>
  <si>
    <t>No Production Crew Hit Rock</t>
  </si>
  <si>
    <t>1,068 Tracer Wire</t>
  </si>
  <si>
    <t>Locate Issue--Frontier Not Marked</t>
  </si>
  <si>
    <t>Yosep</t>
  </si>
  <si>
    <t>No Production--Crew Hit Rock</t>
  </si>
  <si>
    <t>1 HH / 1 Ground Rods</t>
  </si>
  <si>
    <t>4 Toby Boxes / 5 Daps / 11 Splices</t>
  </si>
  <si>
    <t>388 Tracer Wire / 2 Ground Rods</t>
  </si>
  <si>
    <t>300 Tracer Wire / 2 Ground Rods</t>
  </si>
  <si>
    <t>2,556 Tracer Wire</t>
  </si>
  <si>
    <t>16 Toby Boxes / 8 Daps / 156 Splices</t>
  </si>
  <si>
    <t>2,334 Tracer Wire</t>
  </si>
  <si>
    <t>1,362 Tracer Wire</t>
  </si>
  <si>
    <t>May</t>
  </si>
  <si>
    <t xml:space="preserve">Lopez Underground </t>
  </si>
  <si>
    <t>15,150 Tracer Wire</t>
  </si>
  <si>
    <t>23 HH / 23 Ground Rods</t>
  </si>
  <si>
    <t>5 Locate Markers / 3 Daps / 6 Splices</t>
  </si>
  <si>
    <t>6,787 Tracer Wire</t>
  </si>
  <si>
    <t xml:space="preserve">2 Locate Markers Installed / 2 Daps / 4 Splice </t>
  </si>
  <si>
    <t>7,346 Tracer Wire</t>
  </si>
  <si>
    <t>1,641 Tracer Wire</t>
  </si>
  <si>
    <t>31 Toby Boxes / 24 Daps / 190 Splices</t>
  </si>
  <si>
    <t>31 Toby Boxes / 29 Daps / 108 Splices</t>
  </si>
  <si>
    <t>5,682 Tracer Wire</t>
  </si>
  <si>
    <t>1 HH / 5 Daps</t>
  </si>
  <si>
    <t>3 HH / 3 Ground Rods / 304 48CT Fiber Cable / 95 Tracer Wire</t>
  </si>
  <si>
    <t>9 Toby Boxes / 4 Daps / 18 Splices</t>
  </si>
  <si>
    <t>4,481 Tracer Wire</t>
  </si>
  <si>
    <t>2 HH / 2 Ground Rods / 505 Tracer Wire</t>
  </si>
  <si>
    <t>245 Tracer Wire</t>
  </si>
  <si>
    <t>7 Toby Boxes / 3 Daps / 22 Splices</t>
  </si>
  <si>
    <t>1 Locate Marker</t>
  </si>
  <si>
    <t>2 Toby Boxes / 2 Daps / 7 Splices</t>
  </si>
  <si>
    <t>4 Toby Boxes / 4 Daps / 9 Splices</t>
  </si>
  <si>
    <t>7 HH</t>
  </si>
  <si>
    <t>1,018 Tracer Wire</t>
  </si>
  <si>
    <t>25 Toby Boxes / 18 Daps / 174 Splices / 1 FDH / 1 HH / 1 Swing Arm / 1 Ground Rod</t>
  </si>
  <si>
    <t>8 Toby Boxes / 3 Daps / 24 Splices</t>
  </si>
  <si>
    <t>7 Toby Boxes / 3 Daps / 24 Splices</t>
  </si>
  <si>
    <t>No Production--Crew Did Not Show Up Today</t>
  </si>
  <si>
    <t>2 Toby Boxes / 2 Daps / 2 Splices</t>
  </si>
  <si>
    <t>150 Tracer Wire</t>
  </si>
  <si>
    <t>14 Toby Box / 11 Daps / 24 Splices</t>
  </si>
  <si>
    <t>4 Toby Boxes / 3 Daps / 4 Splices</t>
  </si>
  <si>
    <t>4 Toby Boxes / 4 Daps / 6 Splices</t>
  </si>
  <si>
    <t>8 Daps / 65 Splices</t>
  </si>
  <si>
    <t>1 Toby Box / 3 Daps</t>
  </si>
  <si>
    <t>6 Toby Boxes / 1 Dap</t>
  </si>
  <si>
    <t>6 Daps / 6 Locate Markers</t>
  </si>
  <si>
    <t>3,438 Tracer Wire</t>
  </si>
  <si>
    <t>5 Toby Boxes / 4 Daps / 22 Splices</t>
  </si>
  <si>
    <t xml:space="preserve"> 3 HH / 3 Ground Rods / 3 McLean Switches</t>
  </si>
  <si>
    <t>3 Toby Boxes / 6 Daps / 42 Splices</t>
  </si>
  <si>
    <t>7 Locate Markers / 8 Daps</t>
  </si>
  <si>
    <t>1 Locate Markers / 1 Daps</t>
  </si>
  <si>
    <t>8 Toby Boxes / 7 Daps / 16 Splices</t>
  </si>
  <si>
    <t>25 Toby Boxes / 10 Daps / 52 Splices</t>
  </si>
  <si>
    <t>4 Locate Markers / 6 Daps / 1 HH</t>
  </si>
  <si>
    <t>2 Toby Boxes / 3 Daps / 6 Splices</t>
  </si>
  <si>
    <t xml:space="preserve"> 3 Toby Boxes / 3 Daps / 15 Splices</t>
  </si>
  <si>
    <t>13 Locate Markers / 14 Daps / 56 Splices</t>
  </si>
  <si>
    <t>1 FDH / 1 Swing Arm / 1 Ground Rod / 58 Splices Completed</t>
  </si>
  <si>
    <t>10 Toby Boxes / 10 Daps / 31 Splices</t>
  </si>
  <si>
    <t>4 Toby Boxes / 4 Daps / 7 Splices</t>
  </si>
  <si>
    <t>R&amp;F Construction</t>
  </si>
  <si>
    <t>14 Locate Markers / 22 Daps / 136 Splices / 1 HH</t>
  </si>
  <si>
    <t>1 Toby Box / 2 Daps / 16 Splices</t>
  </si>
  <si>
    <t>10 Toby Boxes / 11 Daps / 45 Splices</t>
  </si>
  <si>
    <t>No Production--No Clear Locates</t>
  </si>
  <si>
    <t>1 Locate Marker / 1 Dap / 2 Splices</t>
  </si>
  <si>
    <t>5 Locate Markers / 7 Daps / 44 Splices</t>
  </si>
  <si>
    <t>2 Toby Boxes / 4 Daps / 4 Splices</t>
  </si>
  <si>
    <t>9 Toby Boxes / 10 Daps / 41 Splices</t>
  </si>
  <si>
    <t>16 Toby Boxes / 15 Daps / 106 Splices</t>
  </si>
  <si>
    <t>5 Daps / 9 Splices</t>
  </si>
  <si>
    <t>1 Locate Markers / 1 Dap / 2 Splices</t>
  </si>
  <si>
    <t>5 Locate Markers / 5 Dap / 21 Splices</t>
  </si>
  <si>
    <t>2 Toby Boxes / 2 Dap / 3 Splices</t>
  </si>
  <si>
    <t>9 Toby Boxes / 10 Dap / 48 Splices</t>
  </si>
  <si>
    <t>5 Toby Boxes / 5 Dap / 9 Splices</t>
  </si>
  <si>
    <t>4 Locate Markers / 4 Daps / 7 Splices</t>
  </si>
  <si>
    <t>3 Locate Markers / 3 Daps / 9 Splices</t>
  </si>
  <si>
    <t>2 Daps / 3 Splices</t>
  </si>
  <si>
    <t xml:space="preserve">13 Toby Boxes / 13 Daps / 37 Splices </t>
  </si>
  <si>
    <t>3 Locate Markers / 5 Daps / 54 Splices</t>
  </si>
  <si>
    <t>1 FDH / 1 HH / 1 Swing Arm / 1 Ground Rod / 9 Toby Boxes / 9 Daps / 105 Splices</t>
  </si>
  <si>
    <t>9 Toby Boxes / 9 Daps / 16 Splices</t>
  </si>
  <si>
    <t>3 Toby Boxes / 2 Daps / 2 Splices</t>
  </si>
  <si>
    <t xml:space="preserve">1 FDH / 1 HH / 1 Swing Arm / 1 Ground Rod </t>
  </si>
  <si>
    <t>16 Toby Boxes / 16 Daps / 73 Splices</t>
  </si>
  <si>
    <t>3 Toby Boxes / 3 Daps / 7 Splices</t>
  </si>
  <si>
    <t>13 Toby Box / 10 Dap / 44 Splices</t>
  </si>
  <si>
    <t xml:space="preserve">3 Daps / 6 Splices </t>
  </si>
  <si>
    <t>1 Toby / 2 Daps / 4 Splices</t>
  </si>
  <si>
    <t>2 Toby Boxes / 2 Daps / 3 Splices</t>
  </si>
  <si>
    <t xml:space="preserve"> 4 Toby Boxes /4 Daps / 6 Splices</t>
  </si>
  <si>
    <t>8 Locate Markers / 9 Daps / 37 Splices</t>
  </si>
  <si>
    <t>3 Toby Box / 4 Dap / 5 Splice</t>
  </si>
  <si>
    <t>11 Toby Box / 11 Dap / 40 Splices</t>
  </si>
  <si>
    <t>No Production--No Clear Locate</t>
  </si>
  <si>
    <t>16 Toby Box / 18 Daps / 40 Splices</t>
  </si>
  <si>
    <t>4 Toby Boxes / 3 Daps / 30 Splices</t>
  </si>
  <si>
    <t>2 Toby Box / 2 Dap / 7 Splices</t>
  </si>
  <si>
    <t>5 Toby Box / 5 Daps / 7 Splices</t>
  </si>
  <si>
    <t xml:space="preserve"> 4 Locate Markers / 4 Daps / 21 Splices</t>
  </si>
  <si>
    <t>10 Toby Boxes / 10 Daps / 40 Splices</t>
  </si>
  <si>
    <t>12 Toby Boxes / 15 Daps / 42 Splices</t>
  </si>
  <si>
    <t>No production</t>
  </si>
  <si>
    <t>5 Toby Boxes / 5 Daps / 8 Splices</t>
  </si>
  <si>
    <t>No Production--Water Table Issue</t>
  </si>
  <si>
    <t>8 Toby Boxes / 8 Daps / 14 Splices</t>
  </si>
  <si>
    <t>1 HH / 1 Ground Rod / 818 Tracer Wire</t>
  </si>
  <si>
    <t>2 Toby Boxes / 1 Dap / 2 Splices</t>
  </si>
  <si>
    <t>7 Locate Markers / 8 Daps / 26 Splices</t>
  </si>
  <si>
    <t>No Production--Crew Shutdown</t>
  </si>
  <si>
    <t>5 Locate Markers / 5 Daps / 21 Splices</t>
  </si>
  <si>
    <t>5 Toby Boxes / 5 Daps / 9 Splices</t>
  </si>
  <si>
    <t xml:space="preserve"> 5 Toby Boxes / 6 Daps / 9 Splices</t>
  </si>
  <si>
    <t>2 HH / 11 Toby Boxes / 11 Daps / 18 Splices</t>
  </si>
  <si>
    <t>1 Toby Box/ 2 Daps / 39 Splices</t>
  </si>
  <si>
    <t>1 FDH / 1 HH / 1 Ground Rod / 11 Toby Boxes / 12 Daps / 84 Splices</t>
  </si>
  <si>
    <t>6 Toby Boxes / 6 Daps / 23 Splices</t>
  </si>
  <si>
    <t>10 Toby Boxes / 10 Daps / 24 Splices</t>
  </si>
  <si>
    <t>16 Toby Boxes / 16 Daps / 23 Splices</t>
  </si>
  <si>
    <t>1 HH / 2 Locate Markers / 4 Daps / 44 Splices</t>
  </si>
  <si>
    <t>2 Toby Boxes / 1 FDH / 1 Swing Arm / 1 Ground Rod / 107 Splices</t>
  </si>
  <si>
    <t>34 Toby Boxes / 30 Daps / 227 Splices / 1 FDH / 1 HH /  1 Swing Arm / 1 Ground Rod</t>
  </si>
  <si>
    <t>7 Locate Markers / 7 Daps / 44 Splices</t>
  </si>
  <si>
    <t>8 Toby Boxes / 8 Daps / 24 Splices</t>
  </si>
  <si>
    <t>5 Toby Boxes / 8 Daps / 38 Splices</t>
  </si>
  <si>
    <t>9 Toby Boxes / 8 Daps / 16 Splices</t>
  </si>
  <si>
    <t>14 Toby Boxes / 14 Daps / 20 Splices</t>
  </si>
  <si>
    <t>3 Toby Boxes / 22 Daps / 32 Splices</t>
  </si>
  <si>
    <t xml:space="preserve">Alpha Omega </t>
  </si>
  <si>
    <t>3 Locate Markers / 4 Daps / 74 Splices</t>
  </si>
  <si>
    <t>7 Toby Boxes / 6 Dap / 56 Splices</t>
  </si>
  <si>
    <t>9 Toby Boxes / 15 Daps / 17 Splices</t>
  </si>
  <si>
    <t>35 Toby Boxes</t>
  </si>
  <si>
    <t>9 Toby Boxes / 1 Dap / 2 Splices</t>
  </si>
  <si>
    <t>1 HH / 1 Locate Marker / 1 Dap / 2 Splice</t>
  </si>
  <si>
    <t>9 Toby Boxes / 9 Daps / 76 Splices</t>
  </si>
  <si>
    <t>No Production--MOT Did Not Show Up</t>
  </si>
  <si>
    <t>Nia Underground</t>
  </si>
  <si>
    <t>13 Toby Boxes / 3 Daps / 6 Splices</t>
  </si>
  <si>
    <t>31 Toby Boxes / 30 Daps / 197 Splices / 1 FDH / 1 HH / 1 Swing Arm</t>
  </si>
  <si>
    <t>1 HH / 2 Locate Markers / 2 Daps / 74 Splices</t>
  </si>
  <si>
    <t>9 Toby Boxes / 9 Dap / 17 Splices</t>
  </si>
  <si>
    <t>10 Toby Boxes / 4 Daps / 67 Splices</t>
  </si>
  <si>
    <t>12 Toby Boxes / 18 Daps / 10 Splices</t>
  </si>
  <si>
    <t>1 Dap / 7 Splices</t>
  </si>
  <si>
    <t>1 Toby Box / 2 Daps / 1 Splice</t>
  </si>
  <si>
    <t>1 HH / 1 Locate Marker / 1 Dap / 16 Splices</t>
  </si>
  <si>
    <t>10 Toby Boxes / 12 Daps / 44 Splices</t>
  </si>
  <si>
    <t>1 Toby Box/ 2 Daps / 36 Splices</t>
  </si>
  <si>
    <t>4 Toby Boxes / 6 Daps / 10 Splices</t>
  </si>
  <si>
    <t>1 HH / 4 Locate Marker / 4 Daps / 84 Splices</t>
  </si>
  <si>
    <t>4 Toby Boxes / 21 Daps / 1 HH / 1 Ground Rod</t>
  </si>
  <si>
    <t xml:space="preserve"> 1 HH / 1 FDH / 1 Swing Arm / 1 Ground Rod / 6 Toby Boxes / 6 Daps / 28 Splices</t>
  </si>
  <si>
    <t xml:space="preserve">1 HH </t>
  </si>
  <si>
    <t>3 Toby Boxes / 3  Daps / 6 Splices</t>
  </si>
  <si>
    <t>1,625 Tracer Wire</t>
  </si>
  <si>
    <t>24 Splices</t>
  </si>
  <si>
    <t>6 Locate Markers / 7 Daps / 55 Splices</t>
  </si>
  <si>
    <t>Crew Shutdown By Tillman Expired Permit</t>
  </si>
  <si>
    <t>8 Toby Boxes / 9 Daps / 30 Splices</t>
  </si>
  <si>
    <t>4 Locate Markers / 5 Daps / 61 Splices</t>
  </si>
  <si>
    <t>11 Toby Boxes / 12 Daps / 32 Splices</t>
  </si>
  <si>
    <t>7 Toby Boxes / 7 Daps / 10 Splices</t>
  </si>
  <si>
    <t>Lagent Livings</t>
  </si>
  <si>
    <t xml:space="preserve"> 6 Toby Boxes / 6 Daps / 12 Splices</t>
  </si>
  <si>
    <t>3 Toby Boxes / 4 Daps / 6 Splices</t>
  </si>
  <si>
    <t>1 Toby Box / 2 Daps / 1 Splice / 1 FDH / 1 HH / 1 Swing Arm</t>
  </si>
  <si>
    <t>10 Toby Boxes / 11 Daps / 44 Splices</t>
  </si>
  <si>
    <t>2 Toby Boxes / 3 Daps / 4 Splices</t>
  </si>
  <si>
    <t>7 Toby Boxes / 7 Daps / 12 Splices</t>
  </si>
  <si>
    <t>38 Toby Boxes / 33 Daps / 152 Splices / 1 FDH / 1 HH / 1 Swing Arm// 1 Ground Rod</t>
  </si>
  <si>
    <t>5,940 Tracer Wire</t>
  </si>
  <si>
    <t>11 Toby Boxes / 11 Daps / 18 Splices</t>
  </si>
  <si>
    <t xml:space="preserve">1972 Fiber Core </t>
  </si>
  <si>
    <t>450 Tracer Wire / 450 Mule Tape /  2 McLean Switches</t>
  </si>
  <si>
    <t>1,150 Tracer Wire / 2 McLean Switches</t>
  </si>
  <si>
    <t>1 HH / 8 Locate Markers / 11 Daps / 212 Splices</t>
  </si>
  <si>
    <t>17 Toby Boxes / 16 Daps / 30 Splices</t>
  </si>
  <si>
    <t>ASM utilities</t>
  </si>
  <si>
    <t>8 Toby Boxes / 2 Daps / 3 Splices / 1 HH / 1 FDH / 1 Swing  Arm / 1 Ground Rod</t>
  </si>
  <si>
    <t>4 Locate Markers / 5 Daps / 40 Splices</t>
  </si>
  <si>
    <t>1 Vault / 1 FDH / 1 Swing Arm / 1 Ground Rod / 79 Splices</t>
  </si>
  <si>
    <t>3,004 Tracer Wire / 4 MacLean Switch</t>
  </si>
  <si>
    <t>2 Vaults / 2 Ground Rods</t>
  </si>
  <si>
    <t>1 Locate Marker / 1 Dap / 130 Splices</t>
  </si>
  <si>
    <t xml:space="preserve"> 2 Toby Boxes / 2 Daps / 4 Splices</t>
  </si>
  <si>
    <t xml:space="preserve"> 8 Toby Boxes / 8 Daps / 14 Splices</t>
  </si>
  <si>
    <t xml:space="preserve"> 3 Toby Boxes / 3 Daps / 5 Splices</t>
  </si>
  <si>
    <t>9 Toby Boxes / 9 Daps / 25 Splices</t>
  </si>
  <si>
    <t>22 Daps / 155 Splices</t>
  </si>
  <si>
    <t>No Production--Sewer Main Hit</t>
  </si>
  <si>
    <t>7 Locate Markers / 7 Daps / 162 Splices</t>
  </si>
  <si>
    <t>10 Toby Boxes / 11 Daps</t>
  </si>
  <si>
    <t>No Production--Vehicle Breakdown</t>
  </si>
  <si>
    <t xml:space="preserve"> 2 Toby Boxes / 2 Daps / 2 Splices / 1 FDH / 1 HH / 1 Swing Arm / 1 Ground Rod</t>
  </si>
  <si>
    <t>5 Locate Markers / 8 Daps / 70 Splices</t>
  </si>
  <si>
    <t>4 Locate Markers / 5 Daps / 145 Splices</t>
  </si>
  <si>
    <t>33 Toby Boxes / 30 Daps / 223 Splices</t>
  </si>
  <si>
    <t>Lightsped</t>
  </si>
  <si>
    <t>No Production--Locates Not Cleared</t>
  </si>
  <si>
    <t>1 FDH / 1 HH / 1 Swing Arm / 1 Ground Rod / 1 McLean Switch</t>
  </si>
  <si>
    <t>12 Toby Boxes / 12 Daps / 19 Splices</t>
  </si>
  <si>
    <t>Gulf Stream</t>
  </si>
  <si>
    <t>5 Locate Markers / 6 Daps / 67 Splices</t>
  </si>
  <si>
    <t>15 Toby Boxes / 15 Daps</t>
  </si>
  <si>
    <t>GulfStream</t>
  </si>
  <si>
    <t>8 Toby Boxes / 1 Dap / 1 FDH / 1 HH / 1 Swing Arm / 1 Ground Rod</t>
  </si>
  <si>
    <t>3 Locate Markers / 4 Daps / 40 Splices</t>
  </si>
  <si>
    <t>RESTORATION</t>
  </si>
  <si>
    <t>3 Toby Box / 3 Daps / 6 Splices</t>
  </si>
  <si>
    <t>R&amp;F Construstion</t>
  </si>
  <si>
    <t>6 HH</t>
  </si>
  <si>
    <t>Yoesp</t>
  </si>
  <si>
    <t>4 Locate Markers / 7 Daps / 74 Splices</t>
  </si>
  <si>
    <t>42 Toby Boxes / 39 Daps / 235 Splices</t>
  </si>
  <si>
    <t>14 Toby Boxes / 14 Daps / 39 Splices</t>
  </si>
  <si>
    <t>1Toby Box / 1 Dap / 2 Splices</t>
  </si>
  <si>
    <t>1 FDH / 1 HH  / 1 Swing Arm / 1 Ground Rod / 44 Toby Boxes / 41 Daps / 232 Splices</t>
  </si>
  <si>
    <t>1 FDH / 1 HH  / 1 Swing Arm / 1 Ground Rod</t>
  </si>
  <si>
    <t>Mid Florida</t>
  </si>
  <si>
    <t>2 Locate Markers / 6 Daps / 146 Splices</t>
  </si>
  <si>
    <t>1 Toby Box / 1 Dap / 1 Splice</t>
  </si>
  <si>
    <t>1 Toby Box / 1 Dap / 14 Splices</t>
  </si>
  <si>
    <t>PROOFING</t>
  </si>
  <si>
    <t>2 Locate Markers / 3 Daps / 62 Splices</t>
  </si>
  <si>
    <t>13 Toby Boxes / 13 Daps / 40 Splices</t>
  </si>
  <si>
    <t xml:space="preserve">Lightspeed </t>
  </si>
  <si>
    <t>17 Toby Boxes / 17 Daps / 27 Splices</t>
  </si>
  <si>
    <t>9 Toby Boxes / 9 Daps / 121 Splices / 1 FDH / 1 HH / 1 Swing Arm / 1 Ground Rod</t>
  </si>
  <si>
    <t>No Production--Weather</t>
  </si>
  <si>
    <t>1,492' Stingray</t>
  </si>
  <si>
    <t>1,501' Stingray</t>
  </si>
  <si>
    <t>2,466' 96CT Fiber Cable / 891' Stingray / 2,366 Tracer Wire / 4 Daps Completed</t>
  </si>
  <si>
    <t>8 Vaults / 30 Toby Boxes / 20 Daps / 105 Splices</t>
  </si>
  <si>
    <t>1 Ground Rod / 1 Swing Arm / 1 Maclean Switch</t>
  </si>
  <si>
    <t>9 Toby Boxes / 9 Daps / 17 Splices</t>
  </si>
  <si>
    <t>13 Toby Boxes / 12 Daps / 22 Splices</t>
  </si>
  <si>
    <t>1 FDH / 3 Toby Boxes / 1 Dap / 2 Splices</t>
  </si>
  <si>
    <t>45 Toby Boxes / 41 Daps / 238 Splices / 1 FDH / 1 HH / 1 Swing Arm / 1 Ground Rod / 1 McLean Switch Completed</t>
  </si>
  <si>
    <t>2 Toby Boxes / 3 Daps / 27 Splices</t>
  </si>
  <si>
    <t>6 Toby Boxes / 6 Daps / 59 Splices</t>
  </si>
  <si>
    <t>1 FDH / 1 HH / 1 Swing Arm / 1 MacLean Switch / 1 Ground Rod / 77 Splices</t>
  </si>
  <si>
    <t>2 Locate Markers / 3 Daps / 72 Splices</t>
  </si>
  <si>
    <t>2 Locate Markers / 2 Daps / 24 Splices</t>
  </si>
  <si>
    <t>4 Toby Boxes / 4 Daps / 5 Splices</t>
  </si>
  <si>
    <t xml:space="preserve">HD Cable </t>
  </si>
  <si>
    <t xml:space="preserve">2 Toby Boxes / 2 Daps </t>
  </si>
  <si>
    <t>1 FDH / 1 HH / 1 Swing ARM / 1 MacLean Switch / 1 Ground Rod</t>
  </si>
  <si>
    <t>3 Toby Boxes / 2 Daps / 60 Splices</t>
  </si>
  <si>
    <t>40 Toby Boxes / 20 Daps / 221 Splices / 1 FDH / 1 HH / 1 Swing Arm / 1 Ground Rod</t>
  </si>
  <si>
    <t>7 Locate Markers / 8 Daps / 266 Splices</t>
  </si>
  <si>
    <t>ITGCommunications</t>
  </si>
  <si>
    <t>3 Toby Boxes / 3 Daps / 4 Splices</t>
  </si>
  <si>
    <t xml:space="preserve">PROOFING  </t>
  </si>
  <si>
    <t>1 HH / 1 FDH / 1 Ground Rod / 1 Swing Arm / 1 Maclean Switch / 77 Splices</t>
  </si>
  <si>
    <t>18 Toby Boxes / 17 Daps / 29 Splices</t>
  </si>
  <si>
    <t>1 FDH / 1 Ground Rod / 1 Swing Arm / 32 Toby Boxes / 25 Daps / 182 Splices</t>
  </si>
  <si>
    <t>40 Toby Boxes / 33 Daps / 241 Splices / 1 FDH / 1 HH / 1 Swing ARM / 1 Ground Rod</t>
  </si>
  <si>
    <t>40 Toby Boxes / 38 Daps / 216 Splices / 1 FDH / 1 HH / 1 Swing ARM / 1 Ground Rod</t>
  </si>
  <si>
    <t>7 Toby Boxes / 7 Daps / 14 Splices</t>
  </si>
  <si>
    <t>15 Toby Boxes / 15 Daps / 21 Splices</t>
  </si>
  <si>
    <t>3,558 144ct Fiber / 3,073 Tracer Wire / 1,995 Mule Tape / 3,990 Wreck Out</t>
  </si>
  <si>
    <t>2,020 144ct Fiber / 1,520 Tracer Wire</t>
  </si>
  <si>
    <t>6 Locate Markers / 7 Daps / 84 Splices</t>
  </si>
  <si>
    <t xml:space="preserve">No Production--Weather </t>
  </si>
  <si>
    <t>39 Toby Boxes / 39 Daps / 85 Splices</t>
  </si>
  <si>
    <t xml:space="preserve">32 Toby Boxes / 28 Daps </t>
  </si>
  <si>
    <t>1 FDH / HH</t>
  </si>
  <si>
    <t>4 Locate Markers / 6 Daps / 52 Splices</t>
  </si>
  <si>
    <t>1 FDH / 1 Swing Arm / 1 Ground Rod / 209 Splices</t>
  </si>
  <si>
    <t>ITG Comm</t>
  </si>
  <si>
    <t>1 HH / 1 Ground Rod / 1 FDH / 1 MAclean Switch / 1 Swing Arm</t>
  </si>
  <si>
    <t>2 HH / 2 Ground Rods / 2 MacLean Switches</t>
  </si>
  <si>
    <t>10 HH / 10 Ground Rods</t>
  </si>
  <si>
    <t>3 Locate Markers / 4 Daps / 26 Splices</t>
  </si>
  <si>
    <t>5 Locate Markers / 5 Daps / 74 Splices</t>
  </si>
  <si>
    <t>September</t>
  </si>
  <si>
    <t>1,250 Tracer Wire</t>
  </si>
  <si>
    <t>3 Daps / 8 Splices</t>
  </si>
  <si>
    <t>3 Locate Markers / 3 Daps / 5 Splices</t>
  </si>
  <si>
    <t xml:space="preserve"> 6 Toby Boxes / 5 Daps / 11 Splices</t>
  </si>
  <si>
    <t>4 Locate Markers / 4 Daps / 60 Splices</t>
  </si>
  <si>
    <t>3 Locate Markers / 3 Daps / 18 Splices</t>
  </si>
  <si>
    <t>ITGcommunications</t>
  </si>
  <si>
    <t>32 Toby Boxes / 23 Daps / 200 Splices</t>
  </si>
  <si>
    <t>Yosep Aerial Star</t>
  </si>
  <si>
    <t>1 HH / 2 Daps / 72 Splices</t>
  </si>
  <si>
    <t>38 Toby Boxes / 25 Daps / 88 Splices</t>
  </si>
  <si>
    <t xml:space="preserve">Gulfstream </t>
  </si>
  <si>
    <t>2 Vaults / 2 Ground Rods / 2 Maclean Switch</t>
  </si>
  <si>
    <t>PowerConnect</t>
  </si>
  <si>
    <t xml:space="preserve"> 3 Toby Boxes / 3 Daps / 6 Splices</t>
  </si>
  <si>
    <t>7 Vaults / 7 Ground Rods</t>
  </si>
  <si>
    <t>A1 Boardband</t>
  </si>
  <si>
    <t>9 Locate Markers / 9 Daps / 111 Splices</t>
  </si>
  <si>
    <t>A1 Broadband</t>
  </si>
  <si>
    <t>4 Locate Markers / 4 Daps / 48 Splices</t>
  </si>
  <si>
    <t>5,318 Tracer Wire</t>
  </si>
  <si>
    <t>1,538 Tracer Wire / 568 Mule Tape / 180 Wreckout</t>
  </si>
  <si>
    <t>1 MacLean Switch</t>
  </si>
  <si>
    <t>25 Daps</t>
  </si>
  <si>
    <t>4 Locate Markers / 5 Daps / 98 Splices</t>
  </si>
  <si>
    <t>3 Toby Boxes / 3 Daps / 51 Splices</t>
  </si>
  <si>
    <t>ASM Utilties</t>
  </si>
  <si>
    <t>228 Tracer Wire</t>
  </si>
  <si>
    <t>3 Vaults / 3 Ground Rods</t>
  </si>
  <si>
    <t xml:space="preserve">Yosep </t>
  </si>
  <si>
    <t>1 Vault / 1 FDH / 1 Ground Rod / 43 Toby Boxes / 113 Splices</t>
  </si>
  <si>
    <t>1 Vault / 2 Maclean Switch / 2 Ground Rod</t>
  </si>
  <si>
    <t>ITG Communications</t>
  </si>
  <si>
    <t>1 HH / 1 FDH / 1 Swing Arm / 1 Ground Rod / 1 Maclean Switch</t>
  </si>
  <si>
    <t>2 Locate Markers / 4 Daps / 64 Splices</t>
  </si>
  <si>
    <t>240 Tracer Wire</t>
  </si>
  <si>
    <t>GN System</t>
  </si>
  <si>
    <t>3 Locate Markers / 5 Daps / 132 Splices</t>
  </si>
  <si>
    <t>22 Toby Boxes / 36 Daps</t>
  </si>
  <si>
    <t>54 Toby Boxes / 48 Daps / 315 Splices / 2 HH / 2 FDH / 2 Swing Arm / 2 MacLean Switch</t>
  </si>
  <si>
    <t>4 Locate Markers / 6 Daps / 122 Splices</t>
  </si>
  <si>
    <t>5 Toby Boxes / 3 Daps / 6 Splices</t>
  </si>
  <si>
    <t>Randy's Utilites</t>
  </si>
  <si>
    <t>KattleOne</t>
  </si>
  <si>
    <t>NorthPath LLC</t>
  </si>
  <si>
    <t>44 Toby Boxes / 43 Daps / 231 Splices</t>
  </si>
  <si>
    <t>3 Locate Markers / 5 Daps / 72 Splices</t>
  </si>
  <si>
    <t>Kattleone</t>
  </si>
  <si>
    <t>5,699 Tracer Wire</t>
  </si>
  <si>
    <t xml:space="preserve">Lopez Undeground </t>
  </si>
  <si>
    <t>1 HH / 3 Locate Markers / 4 Daps / 48 Splices</t>
  </si>
  <si>
    <t>ASM Communications</t>
  </si>
  <si>
    <t>5 Locate Markers / 8 Daps / 71 Splices</t>
  </si>
  <si>
    <t>1 FDH / 1 HH / 1 Swing Arm / 1 MacLean Switch</t>
  </si>
  <si>
    <t>1 Locate Marker / 5 Daps / 168 Splices</t>
  </si>
  <si>
    <t>1 Dap / 1 FDH / 1 HH / 1 Swing Arm / 1 Ground Rod</t>
  </si>
  <si>
    <t>1 HH / 5 Daps / 204 Splices</t>
  </si>
  <si>
    <t>Stingray Paths To Multiple Distros</t>
  </si>
  <si>
    <t>5,190 Tracer Wire</t>
  </si>
  <si>
    <t>1 HH / 1 FDH</t>
  </si>
  <si>
    <t>8 Locate Markers / 10 Daps / 90 Splices</t>
  </si>
  <si>
    <t>1 Vault / 1 FDH / 1 Ground Rod / 1 Maclean Switch</t>
  </si>
  <si>
    <t>6 Toby Boxes / 22 Daps / 58 Splices</t>
  </si>
  <si>
    <t>3 Locate Markers / 3 Daps / 36 Splices</t>
  </si>
  <si>
    <t>21 Toby Boxes</t>
  </si>
  <si>
    <t>1 Vault / 1 FDH / 1 Swing Arm</t>
  </si>
  <si>
    <t xml:space="preserve">ITG Communications </t>
  </si>
  <si>
    <t>1 Toby Box / 1 Dap / 3 Splices</t>
  </si>
  <si>
    <t>17 Toby Boxes / 17 Daps / 118 Splices</t>
  </si>
  <si>
    <t>12 Toby Boxes / 12 Daps / 20 Splices</t>
  </si>
  <si>
    <t>No Production--Weather Issue</t>
  </si>
  <si>
    <t>4 HH / 4 Ground Rods / 4 MacLean Switches</t>
  </si>
  <si>
    <t>8 Locate Markers / 9 Daps / 112 Splices</t>
  </si>
  <si>
    <t>8 Toby Boxes / 8 Daps / 15 Splices</t>
  </si>
  <si>
    <t>1 Toby Boxes / 1 Daps / 2 Splices</t>
  </si>
  <si>
    <t>21 Toby Boxes / 21 Daps / 47 Splices</t>
  </si>
  <si>
    <t>Max of Construction End Date</t>
  </si>
  <si>
    <t>Sum of SOW Estimated Cost</t>
  </si>
  <si>
    <t>10/9/2026 Updates</t>
  </si>
  <si>
    <t>Pending pressure test from BP</t>
  </si>
  <si>
    <t>Reconciling pics</t>
  </si>
  <si>
    <t>To be worked on as prior COPs are comp</t>
  </si>
  <si>
    <t>Chris Tingle to QC</t>
  </si>
  <si>
    <t>Not CX comp, pending vaults</t>
  </si>
  <si>
    <t>Anthony Adum Total</t>
  </si>
  <si>
    <t>QC Complete, Pending production entry</t>
  </si>
  <si>
    <t>QC Complete, submitting Phase 1 and 2 10-9-2026</t>
  </si>
  <si>
    <t>QC Complete, turning in last billing 10-9-2026 and then submitting Phase 1 and 2 10-12-2026</t>
  </si>
  <si>
    <t>Phase 1 QC Complete, pending bore logs, scheduling Phase 2 QC 10-12-2026</t>
  </si>
  <si>
    <t>Submitting Phase 1 and partial for Phase 2 10-9-2026</t>
  </si>
  <si>
    <t>Not ready for QC. This still needs vault set, FDH, Swing Arm, and conduits proofed.</t>
  </si>
  <si>
    <t>complete for phase 1 and 2. Waiting till cabinet is official hot before turning over phase 2 COP</t>
  </si>
  <si>
    <t>Brenton Copelin Total</t>
  </si>
  <si>
    <t>COP submit on 10/16</t>
  </si>
  <si>
    <t>COP submit on 10/17</t>
  </si>
  <si>
    <t>Cody Total</t>
  </si>
  <si>
    <t>Will be uploaded by Friday next week </t>
  </si>
  <si>
    <t>we are fixing what failed in the phase 1 QC</t>
  </si>
  <si>
    <t>Efrian  Total</t>
  </si>
  <si>
    <t>QC will be scheduled next week  </t>
  </si>
  <si>
    <t>QC failed we are working on getting it fixed asap </t>
  </si>
  <si>
    <t>Tillman let us know this week that we were using the wrong design maps after we had finished the project</t>
  </si>
  <si>
    <t xml:space="preserve">By next friday </t>
  </si>
  <si>
    <t>Jose Total</t>
  </si>
  <si>
    <t>QC Fail</t>
  </si>
  <si>
    <t xml:space="preserve">QC Failed </t>
  </si>
  <si>
    <t>Joshua Total</t>
  </si>
  <si>
    <t>Missing Tobys then schedule for QC</t>
  </si>
  <si>
    <t>This is Anthony Adum</t>
  </si>
  <si>
    <t>Looking into final Footage walkout</t>
  </si>
  <si>
    <t>Checking on Final Footage</t>
  </si>
  <si>
    <t>Joshua Pacheco Total</t>
  </si>
  <si>
    <t>Working on COP</t>
  </si>
  <si>
    <t>COP sent in</t>
  </si>
  <si>
    <t>Marcelo Zaldivar Total</t>
  </si>
  <si>
    <t>Finishing Hand Holes then working on COP</t>
  </si>
  <si>
    <t>Matthew Nunes Total</t>
  </si>
  <si>
    <t>Still working on COP</t>
  </si>
  <si>
    <t>Miguel Total</t>
  </si>
  <si>
    <t>Will be complete by end of day. Pending Verifacation</t>
  </si>
  <si>
    <t>Treyvon Tillman Total</t>
  </si>
  <si>
    <t>Finished the Asbuilt. Still need bore logs</t>
  </si>
  <si>
    <t>As-Built Complete</t>
  </si>
  <si>
    <t>10.9 No Email will check SiteTracker</t>
  </si>
  <si>
    <t>10.9 Not Started</t>
  </si>
  <si>
    <t>10.9 Will actualize for Monday</t>
  </si>
  <si>
    <t>Joshua Wheatcroft Total</t>
  </si>
  <si>
    <t>10.9 Email send to sub, failed Internal</t>
  </si>
  <si>
    <t>Johnnie Williams2</t>
  </si>
  <si>
    <t>10.9 Will actualize for Tuesday</t>
  </si>
  <si>
    <t>10.9 In field today to get photos</t>
  </si>
  <si>
    <t>10.9 Hot Mess, still trying to get all photos / may need to visit site</t>
  </si>
  <si>
    <t>10.9 Confirmed today, project is not complete</t>
  </si>
  <si>
    <t>10.9 Just Complete / Not started COP</t>
  </si>
  <si>
    <t>Johnnie Williams2 Total</t>
  </si>
  <si>
    <t>Robert Portee Total</t>
  </si>
  <si>
    <t>Danny Combs Total</t>
  </si>
  <si>
    <t>DATE</t>
  </si>
  <si>
    <t>SUB/TECH</t>
  </si>
  <si>
    <t>SUPV</t>
  </si>
  <si>
    <t>PROJECT NAME</t>
  </si>
  <si>
    <t>FOOTAGE</t>
  </si>
  <si>
    <t>STATUS</t>
  </si>
  <si>
    <t>Ticket #</t>
  </si>
  <si>
    <t>Ticket Status</t>
  </si>
  <si>
    <t>Rocky Meek</t>
  </si>
  <si>
    <t>Pending Production</t>
  </si>
  <si>
    <t>Not Created</t>
  </si>
  <si>
    <t xml:space="preserve">10/7 - sent email to John Kraus 9/30 Billing is not in Fuse. 10-6-26 No billiing for Rocky. Job was off the running line and had to be redone after quit. All Production to Lopez Underground. </t>
  </si>
  <si>
    <t>Jordan Johnson</t>
  </si>
  <si>
    <t>10/7 not in Penguin not in Fuse  - sent email to Josh W / John Kraus</t>
  </si>
  <si>
    <t>NorthPath</t>
  </si>
  <si>
    <t>9/30 - No billing in Fuse</t>
  </si>
  <si>
    <t>Lopez UG</t>
  </si>
  <si>
    <t>Customer</t>
  </si>
  <si>
    <t>10/7 Pending bore log to approve 288' - Emailed Josh W</t>
  </si>
  <si>
    <t>10/7 Pending bore log to approve 296' - Emailed Josh W</t>
  </si>
  <si>
    <t>10/7 Pending bore log to approve 89' - Emailed Josh W</t>
  </si>
  <si>
    <t xml:space="preserve">9/28 No billing in Fuse 9/24  sent email to Josh W </t>
  </si>
  <si>
    <t>Bicom</t>
  </si>
  <si>
    <t>Yasmina Jerez</t>
  </si>
  <si>
    <t>9/30 no billing in Fuse</t>
  </si>
  <si>
    <t>Felipe</t>
  </si>
  <si>
    <t>9/30 Felipe is not in Fuse  for this amount or date</t>
  </si>
  <si>
    <t>Cody Johns</t>
  </si>
  <si>
    <t>Closed</t>
  </si>
  <si>
    <t>9/28 Billing on redline adds up to 823. ALL FOOTAGE BILLED ON 1 INVOICE. COP PHASE 1 SUBMITTED</t>
  </si>
  <si>
    <t>Jose Espinosa</t>
  </si>
  <si>
    <t xml:space="preserve">9/28 no billing in Fuse will have to ask for a change order SOW covers what is in Penguin  Sent to Jose </t>
  </si>
  <si>
    <t xml:space="preserve">9/28 No billing in Fuse 5164 is on SOW and  there are 9 lines of this job # on this spreadsheet that total 6125 a change order will be needed  Sent to Jose </t>
  </si>
  <si>
    <t>10/7 4232' was billed to Restoring pro on 10/2</t>
  </si>
  <si>
    <t xml:space="preserve">9/28 No billing in Fuse sent to Jose will need a change order  - Jose responded he is working on </t>
  </si>
  <si>
    <t>9/30 no billing for this date in Fuse on redline - johnnie is going back through the redline and get everything input in Fuse</t>
  </si>
  <si>
    <t>Steve Wolfe</t>
  </si>
  <si>
    <t>9/30 no billiing in Fuse, no TCBDB2 to bill needs change order - Treyvon states this job has not been walked out yet</t>
  </si>
  <si>
    <t xml:space="preserve">9/28 No billing in Fuse </t>
  </si>
  <si>
    <t>Lopez</t>
  </si>
  <si>
    <t>10/7 Pending bore log to approve 1550' - Emailed Josh W</t>
  </si>
  <si>
    <t>9/28 No billing in Fuse</t>
  </si>
  <si>
    <t xml:space="preserve">D-HPP608 </t>
  </si>
  <si>
    <t>09/28/26 143' reported in Fuse for Felipe</t>
  </si>
  <si>
    <t>9/30 No billing in Fuse for this date</t>
  </si>
  <si>
    <t>10/7 - 1637' pending for Yosep on this sheet for D-HBR260, ticket 1637242 was completed for 6046 feet 9/27</t>
  </si>
  <si>
    <t>10/7 Pending bore log to approve 483' - Emailed Josh W</t>
  </si>
  <si>
    <t>10/7 Pending bore log to approve 693' - Emailed Josh W</t>
  </si>
  <si>
    <t>10/7 - i believe these were covered when 180' was approved for 9/27</t>
  </si>
  <si>
    <t>10/7 Pending bore log to approve 639' - Emailed Josh W</t>
  </si>
  <si>
    <t xml:space="preserve">10/7 No billing in Fuse sent email to Josh W </t>
  </si>
  <si>
    <t>10/7 Pending bore log to approve 1337' - Emailed Josh W</t>
  </si>
  <si>
    <t>9/28 No billing in Fuse. 10-7-26 not in PC727 for billing  being corrected</t>
  </si>
  <si>
    <t>Randys Utliities</t>
  </si>
  <si>
    <t xml:space="preserve">10/6 NO BILLING IN FUSE </t>
  </si>
  <si>
    <t>9/28 - 9/11 in fuse for 530 &amp;  2754 ?</t>
  </si>
  <si>
    <t>9/30 no billing on this job in Fuse</t>
  </si>
  <si>
    <t>D-HPP507</t>
  </si>
  <si>
    <t xml:space="preserve">9/28 job is not in Fuse </t>
  </si>
  <si>
    <t>9/28 No biling in Fuse</t>
  </si>
  <si>
    <t>10/7 Pending bore log to approve 661' (and backup for other codes) - Emailed Josh W</t>
  </si>
  <si>
    <t>10/7 Pending bore log to approve 857' - Emailed Josh W</t>
  </si>
  <si>
    <t>9/28 - 9/15 billing for 324</t>
  </si>
  <si>
    <t>10/7 Pending bore log to approve 837' - Emailed Josh W</t>
  </si>
  <si>
    <t>10/7 Pending bore log to approve 86' - Emailed Josh W</t>
  </si>
  <si>
    <t>10/7 Pending bore log to approve 936' - Emailed Josh W</t>
  </si>
  <si>
    <t>Alpha</t>
  </si>
  <si>
    <t>10/7 Pending bore log to approve 146' (also need to know if this is TCBDB2 or B4) - Emailed Josh W</t>
  </si>
  <si>
    <t>Match</t>
  </si>
  <si>
    <r>
      <rPr>
        <sz val="11"/>
        <color rgb="FF000000"/>
        <rFont val="Aptos Narrow"/>
      </rPr>
      <t xml:space="preserve">9/28 no billing in Fuse - there is only qty of 34 left on TCBCB2 to bill ?  </t>
    </r>
    <r>
      <rPr>
        <sz val="11"/>
        <color rgb="FFFF0000"/>
        <rFont val="Aptos Narrow"/>
      </rPr>
      <t>DO NOT BILL. THIS EOS WAS INCORRECT, EMAIL SENT ON 9-17-26 BY TJ STATING TO DISREGARD EOS</t>
    </r>
  </si>
  <si>
    <t>Fiber Core</t>
  </si>
  <si>
    <r>
      <rPr>
        <sz val="11"/>
        <color rgb="FF000000"/>
        <rFont val="Aptos Narrow"/>
      </rPr>
      <t xml:space="preserve">10/9 waiting on richard/TJ to answer my email. </t>
    </r>
    <r>
      <rPr>
        <sz val="11"/>
        <color rgb="FF4EA72E"/>
        <rFont val="Aptos Narrow"/>
      </rPr>
      <t>TJ has been fixing billing to subs on this project. This ticket it complete.</t>
    </r>
  </si>
  <si>
    <t>10/7 Pending bore log to approve 2001' - Emailed Josh W</t>
  </si>
  <si>
    <t>10/7 Pending bore log to approve 124' - Emailed Josh W</t>
  </si>
  <si>
    <t xml:space="preserve">9/28 - billing for 9/18 X 500, 9/18 X 410, 9/22 X 1747  -  9/16 x 891 I cleared off this sheet already </t>
  </si>
  <si>
    <t>10/9 Brothers not completed invoice with proper backup</t>
  </si>
  <si>
    <t>9/28 billing that is in Fuse has been removed from this spreadsheet</t>
  </si>
  <si>
    <t>10/7 Pending bore log to approve 201' - Emailed Josh W</t>
  </si>
  <si>
    <t>10/7 Pending bore log to approve 397' - Emailed Josh W</t>
  </si>
  <si>
    <t xml:space="preserve">9/28 - billing for 9/18 X 500, 9/18 X 500, 9/22 X 1747  -  9/16 x 891 I cleared off this sheet already </t>
  </si>
  <si>
    <t>10/7 9/21 x 1462 ?</t>
  </si>
  <si>
    <t>10/7 Pending bore log to approve 764' - Emailed Josh W</t>
  </si>
  <si>
    <t>Randys Utilities</t>
  </si>
  <si>
    <t xml:space="preserve">9/28 Not in Fuse, and there is not TCBDB2 because there is billing in Penguin and it exceeds what was on the SOW.  </t>
  </si>
  <si>
    <t>APT</t>
  </si>
  <si>
    <t xml:space="preserve">9/28 - 9/16 X 896 in fuse ? No other billing in Fuse there are multiple lines on this spreadsheet for this job </t>
  </si>
  <si>
    <t xml:space="preserve">10/8 No billing for 9/22 in Fuse all others were cleared </t>
  </si>
  <si>
    <t>10/07 no billing entered for Power Connect</t>
  </si>
  <si>
    <t>BHCD-FPW-09-e</t>
  </si>
  <si>
    <t xml:space="preserve">10/7 - BHCD-FPW-09-e does not pull up in Sitetracker. Pending bore log to approve 183' on project BHCD-FPW-03-E? Is that the correct project? </t>
  </si>
  <si>
    <t xml:space="preserve">9/28 No billing in Fuse   </t>
  </si>
  <si>
    <t xml:space="preserve">9/29 - billing for 9/21 X 500, 9/18 X 500, 9/22 X 1747  -  9/16 x 891 I cleared off this sheet already </t>
  </si>
  <si>
    <t xml:space="preserve">9/28 billing that is in Fuse has been removed from this spreadsheet.ALL FOOTAGE BILLED ON 1 INVOICE COP PHASE 1 SUBMITTED Will need deductions </t>
  </si>
  <si>
    <t>GNS</t>
  </si>
  <si>
    <t>9/28 No billing in Fuse, waiting on bore logs</t>
  </si>
  <si>
    <t>10/7 - In Fuse 9/23 X 1501 ?</t>
  </si>
  <si>
    <t>Match. The billing is correct and covers all these EOS.</t>
  </si>
  <si>
    <t xml:space="preserve">9/28 No billing in Fuse for this day </t>
  </si>
  <si>
    <t>9/30 - 9/24 X 254 in Fuse</t>
  </si>
  <si>
    <t>Carl Waters</t>
  </si>
  <si>
    <t>9/30 No billing in Fuse..Waiting on Invoice from Sub-Contractor</t>
  </si>
  <si>
    <t xml:space="preserve">9/28 no billing for this date </t>
  </si>
  <si>
    <t>9/29 no billing in Fuse</t>
  </si>
  <si>
    <t>SAUL</t>
  </si>
  <si>
    <t>9/30 no billing in Fuse for this date</t>
  </si>
  <si>
    <t>Joshua Ott</t>
  </si>
  <si>
    <t>Justin Greene</t>
  </si>
  <si>
    <t>9/30 no billing in fuse</t>
  </si>
  <si>
    <t>Sosa</t>
  </si>
  <si>
    <t>K-One</t>
  </si>
  <si>
    <t>9/30 no billing in Fuse..Waiting on Invoice from Sub-Contractor</t>
  </si>
  <si>
    <t>10/09 8517' total billed in Fuse</t>
  </si>
  <si>
    <t>10/08 811' approved in Fuse</t>
  </si>
  <si>
    <t>09/29 billing entered for 733'</t>
  </si>
  <si>
    <t>9/30 or 10/1</t>
  </si>
  <si>
    <t>10/7 NO BILLING IN FUSE..Waiting on Invoice from Sub-Contractor</t>
  </si>
  <si>
    <t>10/7 NO BILLING IN FUSE.10-7-26 not in PC727 for billing  being corrected</t>
  </si>
  <si>
    <t>10/7 NO BILLING IN FUSE</t>
  </si>
  <si>
    <t>10.8 Pending Sosa Line added to PC728 ticket  1644379</t>
  </si>
  <si>
    <t>match - correct footage for TCBDB2 is 126'</t>
  </si>
  <si>
    <t>10/7 NO BILLING IN FUSE..Waiting on Invoice from customer once this shot is complete</t>
  </si>
  <si>
    <t>1972 FiberCore</t>
  </si>
  <si>
    <t>AMB</t>
  </si>
  <si>
    <t>Joseph Aiello</t>
  </si>
  <si>
    <t>10.8  Pending Sosa Line added to PC728 ticket  1644379</t>
  </si>
  <si>
    <t>10/7 NO BILLING IN FUSE. NO BORE LOGS</t>
  </si>
  <si>
    <t>Biz Ops</t>
  </si>
  <si>
    <t>Waiting on Invoice from Sub-Contractor</t>
  </si>
  <si>
    <t>10.8 Waiting on Billing Package from Sosa Line</t>
  </si>
  <si>
    <t xml:space="preserve">K-One </t>
  </si>
  <si>
    <t xml:space="preserve">Saul </t>
  </si>
  <si>
    <t>10/7 325' in Fuse for Saul</t>
  </si>
  <si>
    <t>10/7 200' in Fuse for Felipe</t>
  </si>
  <si>
    <t xml:space="preserve">Pending Production </t>
  </si>
  <si>
    <t>waiting on bore logs</t>
  </si>
  <si>
    <t>ITG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</si>
</sst>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_([$$-409]* #,##0.00_);_([$$-409]* \(#,##0.00\);_([$$-409]* &quot;-&quot;??_);_(@_)"/>
    <numFmt numFmtId="166" formatCode="m/d/yy;@"/>
  </numFmts>
  <fonts count="109">
    <font>
      <sz val="11"/>
      <color theme="1"/>
      <name val="Aptos Narrow"/>
      <family val="2"/>
      <scheme val="minor"/>
    </font>
    <font>
      <sz val="11"/>
      <color theme="1"/>
      <name val="Calibri"/>
      <scheme val="minor"/>
    </font>
    <font>
      <sz val="11"/>
      <color theme="1"/>
      <name val="Aptos Narrow"/>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1"/>
      <color rgb="FF000000"/>
      <name val="Calibri"/>
      <family val="2"/>
    </font>
    <font>
      <sz val="11"/>
      <color rgb="FF000000"/>
      <name val="Calibri"/>
      <family val="2"/>
    </font>
    <font>
      <b/>
      <sz val="11"/>
      <color rgb="FF000000"/>
      <name val="Aptos Narrow"/>
      <family val="2"/>
      <scheme val="minor"/>
    </font>
    <font>
      <sz val="11"/>
      <color rgb="FF000000"/>
      <name val="Aptos Narrow"/>
      <family val="2"/>
    </font>
    <font>
      <sz val="11"/>
      <color rgb="FF242424"/>
      <name val="Aptos Narrow"/>
      <family val="2"/>
    </font>
    <font>
      <b/>
      <sz val="12"/>
      <color rgb="FFFFFFFF"/>
      <name val="Aptos Narrow"/>
      <family val="2"/>
    </font>
    <font>
      <sz val="12"/>
      <color rgb="FF000000"/>
      <name val="Aptos Narrow"/>
      <family val="2"/>
    </font>
    <font>
      <b/>
      <sz val="11"/>
      <color rgb="FF000000"/>
      <name val="Aptos Narrow"/>
      <family val="2"/>
    </font>
    <font>
      <sz val="11"/>
      <color rgb="FF333333"/>
      <name val="Aptos Narrow"/>
      <family val="2"/>
    </font>
    <font>
      <sz val="11"/>
      <color rgb="FF000000"/>
      <name val="Aptos Narrow"/>
      <family val="2"/>
      <scheme val="minor"/>
    </font>
    <font>
      <sz val="11"/>
      <name val="Aptos Narrow"/>
      <family val="2"/>
      <scheme val="minor"/>
    </font>
    <font>
      <i/>
      <sz val="11"/>
      <color theme="1"/>
      <name val="Aptos Narrow"/>
      <family val="2"/>
      <scheme val="minor"/>
    </font>
    <font>
      <sz val="11"/>
      <color rgb="FF000000"/>
      <name val="Aptos Display"/>
      <family val="2"/>
    </font>
    <font>
      <b/>
      <sz val="11"/>
      <color theme="1"/>
      <name val="Aptos Narrow"/>
      <family val="2"/>
    </font>
    <font>
      <sz val="11"/>
      <color theme="1"/>
      <name val="Aptos Narrow"/>
      <family val="2"/>
    </font>
    <font>
      <b/>
      <sz val="11"/>
      <name val="Calibri"/>
      <family val="2"/>
    </font>
    <font>
      <b/>
      <sz val="11"/>
      <color rgb="FFFF0000"/>
      <name val="Aptos Narrow"/>
      <family val="2"/>
      <scheme val="minor"/>
    </font>
    <font>
      <b/>
      <sz val="12"/>
      <color theme="0"/>
      <name val="Aptos Narrow"/>
      <family val="2"/>
    </font>
    <font>
      <b/>
      <sz val="11"/>
      <color theme="0"/>
      <name val="Aptos Narrow"/>
      <family val="2"/>
      <scheme val="minor"/>
    </font>
    <font>
      <sz val="12"/>
      <color theme="1"/>
      <name val="Calibri"/>
      <family val="2"/>
      <charset val="1"/>
    </font>
    <font>
      <i/>
      <sz val="11"/>
      <color rgb="FF000000"/>
      <name val="Aptos Narrow"/>
      <family val="2"/>
      <scheme val="minor"/>
    </font>
    <font>
      <i/>
      <sz val="11"/>
      <color rgb="FF333333"/>
      <name val="Aptos Narrow"/>
      <family val="2"/>
    </font>
    <font>
      <sz val="11"/>
      <color rgb="FF000000"/>
      <name val="Aptos Narrow"/>
      <family val="2"/>
      <charset val="1"/>
      <scheme val="minor"/>
    </font>
    <font>
      <b/>
      <sz val="11"/>
      <color theme="1"/>
      <name val="Calibri"/>
      <family val="2"/>
    </font>
    <font>
      <sz val="11"/>
      <color theme="1"/>
      <name val="Calibri"/>
      <family val="2"/>
    </font>
    <font>
      <sz val="11"/>
      <color rgb="FF333333"/>
      <name val="Calibri"/>
      <family val="2"/>
    </font>
    <font>
      <i/>
      <sz val="11"/>
      <color theme="1"/>
      <name val="Calibri"/>
      <family val="2"/>
    </font>
    <font>
      <sz val="11"/>
      <color rgb="FF605E5C"/>
      <name val="Calibri"/>
      <family val="2"/>
    </font>
    <font>
      <sz val="11"/>
      <name val="Calibri"/>
      <family val="2"/>
    </font>
    <font>
      <sz val="11"/>
      <color rgb="FF333333"/>
      <name val="Aptos Narrow"/>
      <family val="2"/>
      <scheme val="minor"/>
    </font>
    <font>
      <sz val="11"/>
      <color rgb="FF181818"/>
      <name val="Calibri"/>
      <family val="2"/>
    </font>
    <font>
      <b/>
      <sz val="10"/>
      <color rgb="FF000000"/>
      <name val="Aptos Narrow"/>
      <family val="2"/>
    </font>
    <font>
      <b/>
      <sz val="11"/>
      <color rgb="FF333333"/>
      <name val="Aptos Narrow"/>
      <family val="2"/>
    </font>
    <font>
      <sz val="11"/>
      <color rgb="FFFF0000"/>
      <name val="Aptos Narrow"/>
      <family val="2"/>
      <scheme val="minor"/>
    </font>
    <font>
      <sz val="11"/>
      <color rgb="FFFF0000"/>
      <name val="Calibri"/>
      <family val="2"/>
    </font>
    <font>
      <sz val="11"/>
      <color rgb="FFFF0000"/>
      <name val="Aptos Narrow"/>
      <family val="2"/>
    </font>
    <font>
      <sz val="10"/>
      <color rgb="FF333333"/>
      <name val="Calibri"/>
      <family val="2"/>
    </font>
    <font>
      <b/>
      <sz val="20"/>
      <color rgb="FFFFFFFF"/>
      <name val="Aptos Narrow"/>
      <family val="2"/>
      <scheme val="minor"/>
    </font>
    <font>
      <i/>
      <sz val="10"/>
      <color rgb="FF7F8C8D"/>
      <name val="Calibri"/>
      <family val="2"/>
    </font>
    <font>
      <b/>
      <sz val="11"/>
      <color rgb="FF1F4E79"/>
      <name val="Calibri"/>
      <family val="2"/>
    </font>
    <font>
      <b/>
      <sz val="10"/>
      <color rgb="FF333333"/>
      <name val="Calibri"/>
      <family val="2"/>
    </font>
    <font>
      <b/>
      <sz val="10"/>
      <color rgb="FF1F4E79"/>
      <name val="Calibri"/>
      <family val="2"/>
    </font>
    <font>
      <b/>
      <sz val="12"/>
      <color rgb="FFFFFFFF"/>
      <name val="Calibri"/>
      <family val="2"/>
    </font>
    <font>
      <sz val="9"/>
      <color theme="1"/>
      <name val="Aptos Narrow"/>
      <family val="2"/>
      <scheme val="minor"/>
    </font>
    <font>
      <b/>
      <sz val="9"/>
      <color rgb="FF1F4E79"/>
      <name val="Aptos Narrow"/>
      <family val="2"/>
      <scheme val="minor"/>
    </font>
    <font>
      <b/>
      <sz val="22"/>
      <color rgb="FF1F4E79"/>
      <name val="Calibri"/>
      <family val="2"/>
    </font>
    <font>
      <b/>
      <sz val="9"/>
      <color rgb="FF1F4E79"/>
      <name val="Calibri"/>
      <family val="2"/>
    </font>
    <font>
      <b/>
      <sz val="22"/>
      <color rgb="FF27AE60"/>
      <name val="Calibri"/>
      <family val="2"/>
    </font>
    <font>
      <b/>
      <sz val="22"/>
      <color rgb="FFE74C3C"/>
      <name val="Calibri"/>
      <family val="2"/>
    </font>
    <font>
      <b/>
      <sz val="24"/>
      <color rgb="FF2E75B6"/>
      <name val="Calibri"/>
      <family val="2"/>
    </font>
    <font>
      <b/>
      <sz val="20"/>
      <color rgb="FF1F4E79"/>
      <name val="Calibri"/>
      <family val="2"/>
    </font>
    <font>
      <b/>
      <sz val="22"/>
      <color rgb="FFE67E22"/>
      <name val="Calibri"/>
      <family val="2"/>
    </font>
    <font>
      <b/>
      <sz val="11"/>
      <color rgb="FFFFFFFF"/>
      <name val="Calibri"/>
      <family val="2"/>
    </font>
    <font>
      <b/>
      <sz val="11"/>
      <color rgb="FF1F4E79"/>
      <name val="Aptos Narrow"/>
      <family val="2"/>
      <scheme val="minor"/>
    </font>
    <font>
      <b/>
      <sz val="11"/>
      <color rgb="FFFFFFFF"/>
      <name val="Aptos Narrow"/>
      <family val="2"/>
      <scheme val="minor"/>
    </font>
    <font>
      <b/>
      <sz val="12"/>
      <color rgb="FFFFFFFF"/>
      <name val="Aptos Narrow"/>
      <family val="2"/>
      <scheme val="minor"/>
    </font>
    <font>
      <sz val="10"/>
      <color rgb="FF333333"/>
      <name val="Aptos Narrow"/>
      <family val="2"/>
      <scheme val="minor"/>
    </font>
    <font>
      <sz val="11"/>
      <color rgb="FF333333"/>
      <name val="Calibri"/>
    </font>
    <font>
      <sz val="11"/>
      <color rgb="FF333333"/>
      <name val="Aptos Narrow"/>
      <scheme val="minor"/>
    </font>
    <font>
      <sz val="11"/>
      <color rgb="FFFF0000"/>
      <name val="Aptos Narrow"/>
      <scheme val="minor"/>
    </font>
    <font>
      <sz val="11"/>
      <color rgb="FFFF0000"/>
      <name val="Calibri"/>
    </font>
    <font>
      <sz val="11"/>
      <color rgb="FF333333"/>
      <name val="Aptos Narrow"/>
    </font>
    <font>
      <sz val="11"/>
      <color rgb="FF000000"/>
      <name val="Aptos Narrow"/>
    </font>
    <font>
      <sz val="11"/>
      <color theme="1"/>
      <name val="Calibri"/>
    </font>
    <font>
      <sz val="11"/>
      <color rgb="FF000000"/>
      <name val="Calibri"/>
    </font>
    <font>
      <b/>
      <sz val="11"/>
      <color rgb="FF000000"/>
      <name val="Calibri"/>
    </font>
    <font>
      <b/>
      <sz val="11"/>
      <color theme="1"/>
      <name val="Calibri"/>
    </font>
    <font>
      <sz val="11"/>
      <name val="Aptos Narrow"/>
      <family val="2"/>
    </font>
    <font>
      <sz val="11"/>
      <name val="Aptos Narrow"/>
    </font>
    <font>
      <b/>
      <sz val="11"/>
      <color theme="1"/>
      <name val="Aptos Narrow"/>
    </font>
    <font>
      <b/>
      <sz val="11"/>
      <color theme="1"/>
      <name val="Aptos Narrow"/>
      <scheme val="minor"/>
    </font>
    <font>
      <b/>
      <sz val="11"/>
      <color rgb="FF000000"/>
      <name val="Aptos Narrow"/>
      <family val="2"/>
      <charset val="1"/>
    </font>
    <font>
      <sz val="11"/>
      <color rgb="FFFF0000"/>
      <name val="Aptos Narrow"/>
    </font>
    <font>
      <sz val="11"/>
      <color rgb="FF000000"/>
      <name val="Aptos Narrow"/>
      <scheme val="minor"/>
    </font>
    <font>
      <b/>
      <sz val="11"/>
      <name val="Calibri"/>
    </font>
    <font>
      <b/>
      <sz val="11"/>
      <color rgb="FF000000"/>
      <name val="Aptos Narrow"/>
      <scheme val="minor"/>
    </font>
    <font>
      <b/>
      <sz val="11"/>
      <color rgb="FF000000"/>
      <name val="Aptos Narrow"/>
      <charset val="1"/>
    </font>
    <font>
      <sz val="11"/>
      <name val="Calibri"/>
    </font>
    <font>
      <sz val="11"/>
      <color rgb="FF000000"/>
      <name val="Aptos Narrow"/>
      <charset val="1"/>
    </font>
    <font>
      <sz val="11"/>
      <color theme="0"/>
      <name val="Aptos Narrow"/>
      <family val="2"/>
      <scheme val="minor"/>
    </font>
    <font>
      <sz val="10"/>
      <color theme="0"/>
      <name val="Calibri"/>
      <family val="2"/>
    </font>
    <font>
      <b/>
      <sz val="11"/>
      <color rgb="FF333333"/>
      <name val="Aptos Narrow"/>
      <family val="2"/>
      <scheme val="minor"/>
    </font>
    <font>
      <b/>
      <sz val="11"/>
      <color rgb="FF333333"/>
      <name val="Aptos Narrow"/>
    </font>
    <font>
      <b/>
      <sz val="10"/>
      <color rgb="FF333333"/>
      <name val="Aptos Narrow"/>
      <family val="2"/>
      <scheme val="minor"/>
    </font>
    <font>
      <sz val="11"/>
      <name val="Aptos Narrow"/>
      <scheme val="minor"/>
    </font>
    <font>
      <sz val="11"/>
      <color rgb="FF242424"/>
      <name val="Aptos Narrow"/>
    </font>
    <font>
      <sz val="11"/>
      <color rgb="FF242424"/>
      <name val="Aptos Narrow"/>
      <family val="2"/>
      <scheme val="minor"/>
    </font>
    <font>
      <b/>
      <sz val="11"/>
      <color theme="1"/>
      <name val="Calibri"/>
      <scheme val="minor"/>
    </font>
    <font>
      <sz val="10"/>
      <name val="Arial"/>
    </font>
    <font>
      <b/>
      <sz val="11"/>
      <color rgb="FF000000"/>
      <name val="Aptos Narrow"/>
    </font>
    <font>
      <sz val="10"/>
      <name val="Arial"/>
      <family val="2"/>
    </font>
    <font>
      <sz val="11"/>
      <name val="Arial"/>
      <family val="2"/>
    </font>
    <font>
      <sz val="10"/>
      <name val="Aptos Narrow"/>
      <scheme val="minor"/>
    </font>
    <font>
      <b/>
      <sz val="12"/>
      <color theme="1"/>
      <name val="Aptos Narrow"/>
      <family val="2"/>
      <scheme val="minor"/>
    </font>
    <font>
      <sz val="10"/>
      <color rgb="FF000000"/>
      <name val="Arial"/>
      <family val="2"/>
    </font>
    <font>
      <sz val="11"/>
      <color rgb="FF000000"/>
      <name val="Aptos"/>
      <family val="2"/>
      <charset val="1"/>
    </font>
    <font>
      <sz val="12"/>
      <color rgb="FF000000"/>
      <name val="Aptos"/>
      <family val="2"/>
      <charset val="1"/>
    </font>
    <font>
      <sz val="11"/>
      <color theme="1"/>
      <name val="Aptos"/>
      <family val="2"/>
      <charset val="1"/>
    </font>
    <font>
      <sz val="11"/>
      <color rgb="FF242424"/>
      <name val="Aptos Narrow"/>
      <charset val="1"/>
    </font>
    <font>
      <sz val="11"/>
      <color theme="1"/>
      <name val="Aptos Narrow"/>
    </font>
    <font>
      <sz val="11"/>
      <color rgb="FF4EA72E"/>
      <name val="Aptos Narrow"/>
    </font>
    <font>
      <sz val="11"/>
      <color rgb="FF222222"/>
      <name val="Conv_MyriadPro-Light"/>
      <charset val="1"/>
    </font>
  </fonts>
  <fills count="37">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7" tint="-0.499984740745262"/>
        <bgColor indexed="64"/>
      </patternFill>
    </fill>
    <fill>
      <patternFill patternType="solid">
        <fgColor theme="7" tint="-0.499984740745262"/>
        <bgColor rgb="FF145F82"/>
      </patternFill>
    </fill>
    <fill>
      <patternFill patternType="solid">
        <fgColor theme="5"/>
        <bgColor indexed="64"/>
      </patternFill>
    </fill>
    <fill>
      <patternFill patternType="solid">
        <fgColor rgb="FF00B050"/>
        <bgColor indexed="64"/>
      </patternFill>
    </fill>
    <fill>
      <patternFill patternType="solid">
        <fgColor rgb="FFFFFF99"/>
        <bgColor indexed="64"/>
      </patternFill>
    </fill>
    <fill>
      <patternFill patternType="solid">
        <fgColor rgb="FFC00000"/>
        <bgColor indexed="64"/>
      </patternFill>
    </fill>
    <fill>
      <patternFill patternType="solid">
        <fgColor theme="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FFFF"/>
        <bgColor indexed="64"/>
      </patternFill>
    </fill>
    <fill>
      <patternFill patternType="solid">
        <fgColor rgb="FFFFFFFF"/>
        <bgColor rgb="FF94DCF8"/>
      </patternFill>
    </fill>
    <fill>
      <patternFill patternType="solid">
        <fgColor rgb="FF1F4E79"/>
        <bgColor indexed="64"/>
      </patternFill>
    </fill>
    <fill>
      <patternFill patternType="solid">
        <fgColor rgb="FFF0F4F8"/>
        <bgColor indexed="64"/>
      </patternFill>
    </fill>
    <fill>
      <patternFill patternType="solid">
        <fgColor rgb="FFE8EFF5"/>
        <bgColor indexed="64"/>
      </patternFill>
    </fill>
    <fill>
      <patternFill patternType="solid">
        <fgColor rgb="FFF7F9FB"/>
        <bgColor indexed="64"/>
      </patternFill>
    </fill>
    <fill>
      <patternFill patternType="solid">
        <fgColor rgb="FF2E75B6"/>
        <bgColor indexed="64"/>
      </patternFill>
    </fill>
    <fill>
      <patternFill patternType="solid">
        <fgColor rgb="FFD6E4F0"/>
        <bgColor indexed="64"/>
      </patternFill>
    </fill>
    <fill>
      <patternFill patternType="solid">
        <fgColor rgb="FFFFFFFF"/>
        <bgColor rgb="FFCAEDFB"/>
      </patternFill>
    </fill>
    <fill>
      <patternFill patternType="solid">
        <fgColor theme="8" tint="0.79998168889431442"/>
        <bgColor indexed="64"/>
      </patternFill>
    </fill>
    <fill>
      <patternFill patternType="solid">
        <fgColor theme="0"/>
        <bgColor rgb="FF000000"/>
      </patternFill>
    </fill>
    <fill>
      <patternFill patternType="solid">
        <fgColor theme="0"/>
        <bgColor theme="7" tint="0.59999389629810485"/>
      </patternFill>
    </fill>
    <fill>
      <patternFill patternType="solid">
        <fgColor theme="0"/>
        <bgColor rgb="FF94DCF8"/>
      </patternFill>
    </fill>
    <fill>
      <patternFill patternType="solid">
        <fgColor theme="0"/>
        <bgColor rgb="FFCAEDFB"/>
      </patternFill>
    </fill>
    <fill>
      <patternFill patternType="solid">
        <fgColor theme="0"/>
        <bgColor theme="7" tint="0.79998168889431442"/>
      </patternFill>
    </fill>
    <fill>
      <patternFill patternType="solid">
        <fgColor rgb="FF00B0F0"/>
        <bgColor indexed="64"/>
      </patternFill>
    </fill>
    <fill>
      <patternFill patternType="solid">
        <fgColor rgb="FFFFFFFF"/>
        <bgColor rgb="FFFFFFFF"/>
      </patternFill>
    </fill>
    <fill>
      <patternFill patternType="solid">
        <fgColor theme="2" tint="-9.9978637043366805E-2"/>
        <bgColor indexed="64"/>
      </patternFill>
    </fill>
  </fills>
  <borders count="144">
    <border>
      <left/>
      <right/>
      <top/>
      <bottom/>
      <diagonal/>
    </border>
    <border>
      <left/>
      <right/>
      <top/>
      <bottom style="medium">
        <color rgb="FFA3A3A3"/>
      </bottom>
      <diagonal/>
    </border>
    <border>
      <left style="thin">
        <color indexed="64"/>
      </left>
      <right style="thin">
        <color indexed="64"/>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top style="medium">
        <color rgb="FFA3A3A3"/>
      </top>
      <bottom style="medium">
        <color rgb="FFA3A3A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medium">
        <color rgb="FFA3A3A3"/>
      </left>
      <right style="medium">
        <color rgb="FFA3A3A3"/>
      </right>
      <top style="medium">
        <color rgb="FFA3A3A3"/>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top/>
      <bottom style="thin">
        <color rgb="FF000000"/>
      </bottom>
      <diagonal/>
    </border>
    <border>
      <left/>
      <right style="thin">
        <color rgb="FF000000"/>
      </right>
      <top style="thin">
        <color rgb="FF000000"/>
      </top>
      <bottom style="thin">
        <color rgb="FF000000"/>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style="thin">
        <color rgb="FF000000"/>
      </right>
      <top style="thin">
        <color rgb="FF000000"/>
      </top>
      <bottom/>
      <diagonal/>
    </border>
    <border>
      <left style="medium">
        <color theme="0" tint="-0.249977111117893"/>
      </left>
      <right style="medium">
        <color theme="0" tint="-0.249977111117893"/>
      </right>
      <top style="medium">
        <color theme="0" tint="-0.249977111117893"/>
      </top>
      <bottom/>
      <diagonal/>
    </border>
    <border>
      <left style="thin">
        <color indexed="64"/>
      </left>
      <right/>
      <top/>
      <bottom/>
      <diagonal/>
    </border>
    <border>
      <left/>
      <right style="medium">
        <color rgb="FFA3A3A3"/>
      </right>
      <top style="medium">
        <color rgb="FFA3A3A3"/>
      </top>
      <bottom/>
      <diagonal/>
    </border>
    <border>
      <left/>
      <right/>
      <top style="thin">
        <color rgb="FF000000"/>
      </top>
      <bottom/>
      <diagonal/>
    </border>
    <border>
      <left style="medium">
        <color theme="0" tint="-0.249977111117893"/>
      </left>
      <right/>
      <top style="medium">
        <color theme="0" tint="-0.249977111117893"/>
      </top>
      <bottom style="medium">
        <color theme="0" tint="-0.249977111117893"/>
      </bottom>
      <diagonal/>
    </border>
    <border>
      <left/>
      <right style="thin">
        <color rgb="FF000000"/>
      </right>
      <top/>
      <bottom/>
      <diagonal/>
    </border>
    <border>
      <left/>
      <right style="thin">
        <color rgb="FF000000"/>
      </right>
      <top/>
      <bottom style="thin">
        <color rgb="FF000000"/>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rgb="FF000000"/>
      </left>
      <right/>
      <top/>
      <bottom style="thin">
        <color rgb="FF000000"/>
      </bottom>
      <diagonal/>
    </border>
    <border>
      <left style="medium">
        <color theme="0" tint="-0.34998626667073579"/>
      </left>
      <right/>
      <top style="medium">
        <color theme="0" tint="-0.34998626667073579"/>
      </top>
      <bottom style="medium">
        <color theme="0" tint="-0.34998626667073579"/>
      </bottom>
      <diagonal/>
    </border>
    <border>
      <left style="thin">
        <color indexed="64"/>
      </left>
      <right style="thin">
        <color indexed="64"/>
      </right>
      <top/>
      <bottom style="thin">
        <color indexed="64"/>
      </bottom>
      <diagonal/>
    </border>
    <border>
      <left style="medium">
        <color theme="0" tint="-0.34998626667073579"/>
      </left>
      <right/>
      <top style="medium">
        <color theme="0" tint="-0.34998626667073579"/>
      </top>
      <bottom/>
      <diagonal/>
    </border>
    <border>
      <left/>
      <right/>
      <top style="medium">
        <color theme="0" tint="-0.34998626667073579"/>
      </top>
      <bottom style="medium">
        <color theme="0" tint="-0.34998626667073579"/>
      </bottom>
      <diagonal/>
    </border>
    <border>
      <left style="medium">
        <color rgb="FFA3A3A3"/>
      </left>
      <right/>
      <top style="medium">
        <color rgb="FFA3A3A3"/>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top style="medium">
        <color theme="0" tint="-0.34998626667073579"/>
      </top>
      <bottom/>
      <diagonal/>
    </border>
    <border>
      <left style="thin">
        <color rgb="FF000000"/>
      </left>
      <right style="thin">
        <color rgb="FF000000"/>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medium">
        <color rgb="FFA6A6A6"/>
      </left>
      <right style="medium">
        <color rgb="FFA6A6A6"/>
      </right>
      <top style="medium">
        <color rgb="FFA6A6A6"/>
      </top>
      <bottom style="medium">
        <color rgb="FFA6A6A6"/>
      </bottom>
      <diagonal/>
    </border>
    <border>
      <left style="thin">
        <color theme="0" tint="-0.14999847407452621"/>
      </left>
      <right style="thin">
        <color theme="0" tint="-0.14999847407452621"/>
      </right>
      <top style="thin">
        <color theme="0" tint="-0.14999847407452621"/>
      </top>
      <bottom/>
      <diagonal/>
    </border>
    <border>
      <left style="medium">
        <color rgb="FF000000"/>
      </left>
      <right/>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rgb="FF000000"/>
      </left>
      <right/>
      <top/>
      <bottom/>
      <diagonal/>
    </border>
    <border>
      <left style="thin">
        <color rgb="FF000000"/>
      </left>
      <right style="thin">
        <color indexed="64"/>
      </right>
      <top style="thin">
        <color rgb="FF000000"/>
      </top>
      <bottom/>
      <diagonal/>
    </border>
    <border>
      <left style="thin">
        <color theme="0" tint="-0.34998626667073579"/>
      </left>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34998626667073579"/>
      </left>
      <right style="thin">
        <color theme="0" tint="-0.34998626667073579"/>
      </right>
      <top/>
      <bottom/>
      <diagonal/>
    </border>
    <border>
      <left/>
      <right style="thin">
        <color theme="0" tint="-0.34998626667073579"/>
      </right>
      <top style="thin">
        <color theme="0" tint="-0.34998626667073579"/>
      </top>
      <bottom style="thin">
        <color theme="0" tint="-0.34998626667073579"/>
      </bottom>
      <diagonal/>
    </border>
    <border>
      <left style="thin">
        <color theme="0" tint="-0.249977111117893"/>
      </left>
      <right/>
      <top style="thin">
        <color theme="0" tint="-0.249977111117893"/>
      </top>
      <bottom/>
      <diagonal/>
    </border>
    <border>
      <left/>
      <right style="thin">
        <color theme="0" tint="-0.249977111117893"/>
      </right>
      <top/>
      <bottom style="thin">
        <color theme="0" tint="-0.249977111117893"/>
      </bottom>
      <diagonal/>
    </border>
    <border>
      <left style="medium">
        <color theme="0" tint="-0.249977111117893"/>
      </left>
      <right/>
      <top style="thin">
        <color rgb="FF000000"/>
      </top>
      <bottom/>
      <diagonal/>
    </border>
    <border>
      <left style="medium">
        <color theme="0" tint="-0.249977111117893"/>
      </left>
      <right/>
      <top style="thin">
        <color indexed="64"/>
      </top>
      <bottom/>
      <diagonal/>
    </border>
    <border>
      <left style="thin">
        <color rgb="FF000000"/>
      </left>
      <right/>
      <top style="thin">
        <color indexed="64"/>
      </top>
      <bottom/>
      <diagonal/>
    </border>
    <border>
      <left/>
      <right/>
      <top style="medium">
        <color theme="0" tint="-0.249977111117893"/>
      </top>
      <bottom/>
      <diagonal/>
    </border>
    <border>
      <left style="medium">
        <color theme="0" tint="-0.249977111117893"/>
      </left>
      <right/>
      <top/>
      <bottom/>
      <diagonal/>
    </border>
    <border>
      <left/>
      <right style="thin">
        <color indexed="64"/>
      </right>
      <top/>
      <bottom style="thin">
        <color indexed="64"/>
      </bottom>
      <diagonal/>
    </border>
    <border>
      <left/>
      <right style="thin">
        <color theme="0" tint="-0.249977111117893"/>
      </right>
      <top style="thin">
        <color theme="0" tint="-0.249977111117893"/>
      </top>
      <bottom/>
      <diagonal/>
    </border>
    <border>
      <left/>
      <right style="thin">
        <color indexed="64"/>
      </right>
      <top/>
      <bottom/>
      <diagonal/>
    </border>
    <border>
      <left style="thin">
        <color rgb="FF000000"/>
      </left>
      <right style="thin">
        <color rgb="FF000000"/>
      </right>
      <top style="thin">
        <color theme="4" tint="0.39997558519241921"/>
      </top>
      <bottom style="thin">
        <color rgb="FF000000"/>
      </bottom>
      <diagonal/>
    </border>
    <border>
      <left/>
      <right/>
      <top style="thin">
        <color rgb="FF000000"/>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medium">
        <color theme="0" tint="-0.34998626667073579"/>
      </left>
      <right/>
      <top style="medium">
        <color theme="0" tint="-0.34998626667073579"/>
      </top>
      <bottom style="thin">
        <color theme="4" tint="0.39997558519241921"/>
      </bottom>
      <diagonal/>
    </border>
    <border>
      <left style="thin">
        <color rgb="FF000000"/>
      </left>
      <right/>
      <top style="thin">
        <color rgb="FF000000"/>
      </top>
      <bottom style="thin">
        <color theme="4" tint="0.39997558519241921"/>
      </bottom>
      <diagonal/>
    </border>
    <border>
      <left/>
      <right style="thin">
        <color rgb="FF000000"/>
      </right>
      <top style="thin">
        <color theme="4" tint="0.39997558519241921"/>
      </top>
      <bottom style="thin">
        <color rgb="FF000000"/>
      </bottom>
      <diagonal/>
    </border>
    <border>
      <left style="thin">
        <color indexed="64"/>
      </left>
      <right/>
      <top/>
      <bottom style="thin">
        <color indexed="64"/>
      </bottom>
      <diagonal/>
    </border>
    <border>
      <left style="thin">
        <color rgb="FF000000"/>
      </left>
      <right style="thin">
        <color theme="4" tint="0.39997558519241921"/>
      </right>
      <top style="thin">
        <color rgb="FF000000"/>
      </top>
      <bottom/>
      <diagonal/>
    </border>
    <border>
      <left style="medium">
        <color theme="0" tint="-0.249977111117893"/>
      </left>
      <right/>
      <top style="thin">
        <color rgb="FF000000"/>
      </top>
      <bottom style="thin">
        <color theme="4" tint="0.39997558519241921"/>
      </bottom>
      <diagonal/>
    </border>
    <border>
      <left style="thin">
        <color theme="1"/>
      </left>
      <right/>
      <top style="medium">
        <color theme="0" tint="-0.249977111117893"/>
      </top>
      <bottom/>
      <diagonal/>
    </border>
    <border>
      <left style="thin">
        <color rgb="FF000000"/>
      </left>
      <right style="thin">
        <color theme="1"/>
      </right>
      <top style="thin">
        <color rgb="FF000000"/>
      </top>
      <bottom/>
      <diagonal/>
    </border>
    <border>
      <left style="medium">
        <color theme="0" tint="-0.249977111117893"/>
      </left>
      <right/>
      <top style="medium">
        <color theme="0" tint="-0.249977111117893"/>
      </top>
      <bottom style="thin">
        <color rgb="FF000000"/>
      </bottom>
      <diagonal/>
    </border>
    <border>
      <left style="medium">
        <color theme="0" tint="-0.249977111117893"/>
      </left>
      <right/>
      <top style="thin">
        <color rgb="FF000000"/>
      </top>
      <bottom style="thin">
        <color rgb="FF000000"/>
      </bottom>
      <diagonal/>
    </border>
    <border>
      <left style="medium">
        <color theme="0" tint="-0.249977111117893"/>
      </left>
      <right/>
      <top style="thin">
        <color theme="9"/>
      </top>
      <bottom/>
      <diagonal/>
    </border>
    <border>
      <left/>
      <right/>
      <top style="medium">
        <color theme="0" tint="-0.249977111117893"/>
      </top>
      <bottom style="medium">
        <color theme="0" tint="-0.249977111117893"/>
      </bottom>
      <diagonal/>
    </border>
    <border>
      <left style="medium">
        <color theme="0" tint="-0.249977111117893"/>
      </left>
      <right style="thin">
        <color rgb="FF000000"/>
      </right>
      <top style="thin">
        <color rgb="FF000000"/>
      </top>
      <bottom style="thin">
        <color rgb="FF000000"/>
      </bottom>
      <diagonal/>
    </border>
    <border>
      <left style="medium">
        <color theme="0" tint="-0.249977111117893"/>
      </left>
      <right/>
      <top style="medium">
        <color theme="0" tint="-0.249977111117893"/>
      </top>
      <bottom style="thin">
        <color theme="4" tint="0.39997558519241921"/>
      </bottom>
      <diagonal/>
    </border>
    <border>
      <left style="thin">
        <color rgb="FF000000"/>
      </left>
      <right/>
      <top style="thin">
        <color rgb="FF000000"/>
      </top>
      <bottom style="thin">
        <color rgb="FF44B3E1"/>
      </bottom>
      <diagonal/>
    </border>
    <border>
      <left style="thin">
        <color rgb="FF000000"/>
      </left>
      <right/>
      <top style="thin">
        <color rgb="FF000000"/>
      </top>
      <bottom style="thin">
        <color theme="1"/>
      </bottom>
      <diagonal/>
    </border>
    <border>
      <left/>
      <right style="medium">
        <color theme="0" tint="-0.249977111117893"/>
      </right>
      <top style="medium">
        <color theme="0" tint="-0.249977111117893"/>
      </top>
      <bottom/>
      <diagonal/>
    </border>
    <border>
      <left style="medium">
        <color theme="0" tint="-0.249977111117893"/>
      </left>
      <right style="medium">
        <color theme="0" tint="-0.249977111117893"/>
      </right>
      <top/>
      <bottom style="medium">
        <color theme="0" tint="-0.249977111117893"/>
      </bottom>
      <diagonal/>
    </border>
    <border>
      <left style="thin">
        <color rgb="FF000000"/>
      </left>
      <right/>
      <top/>
      <bottom style="thin">
        <color theme="4" tint="0.39997558519241921"/>
      </bottom>
      <diagonal/>
    </border>
    <border>
      <left/>
      <right/>
      <top/>
      <bottom style="thin">
        <color theme="4" tint="0.39997558519241921"/>
      </bottom>
      <diagonal/>
    </border>
    <border>
      <left style="thin">
        <color rgb="FF000000"/>
      </left>
      <right style="thin">
        <color theme="4" tint="0.39997558519241921"/>
      </right>
      <top/>
      <bottom style="thin">
        <color theme="4" tint="0.39997558519241921"/>
      </bottom>
      <diagonal/>
    </border>
    <border>
      <left style="thin">
        <color rgb="FF000000"/>
      </left>
      <right style="thin">
        <color rgb="FF000000"/>
      </right>
      <top/>
      <bottom style="thin">
        <color theme="4" tint="0.39997558519241921"/>
      </bottom>
      <diagonal/>
    </border>
    <border>
      <left style="thin">
        <color theme="4" tint="0.39997558519241921"/>
      </left>
      <right/>
      <top style="medium">
        <color theme="0" tint="-0.249977111117893"/>
      </top>
      <bottom style="thin">
        <color theme="4" tint="0.39997558519241921"/>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style="medium">
        <color theme="0" tint="-0.249977111117893"/>
      </left>
      <right/>
      <top style="thin">
        <color theme="4" tint="0.39997558519241921"/>
      </top>
      <bottom style="thin">
        <color theme="4" tint="0.39997558519241921"/>
      </bottom>
      <diagonal/>
    </border>
    <border>
      <left style="thin">
        <color rgb="FF000000"/>
      </left>
      <right/>
      <top style="thin">
        <color theme="4" tint="0.39997558519241921"/>
      </top>
      <bottom style="thin">
        <color theme="4" tint="0.39997558519241921"/>
      </bottom>
      <diagonal/>
    </border>
    <border>
      <left/>
      <right style="thin">
        <color rgb="FF000000"/>
      </right>
      <top/>
      <bottom style="thin">
        <color theme="4" tint="0.39997558519241921"/>
      </bottom>
      <diagonal/>
    </border>
    <border>
      <left/>
      <right/>
      <top/>
      <bottom style="thin">
        <color rgb="FF1F4E79"/>
      </bottom>
      <diagonal/>
    </border>
    <border>
      <left style="thin">
        <color rgb="FF2E75B6"/>
      </left>
      <right/>
      <top style="thin">
        <color rgb="FF2E75B6"/>
      </top>
      <bottom/>
      <diagonal/>
    </border>
    <border>
      <left/>
      <right/>
      <top/>
      <bottom style="thin">
        <color rgb="FF2E75B6"/>
      </bottom>
      <diagonal/>
    </border>
    <border>
      <left style="thin">
        <color rgb="FF2E75B6"/>
      </left>
      <right/>
      <top/>
      <bottom style="thin">
        <color rgb="FF2E75B6"/>
      </bottom>
      <diagonal/>
    </border>
    <border>
      <left style="thin">
        <color rgb="FFD6E4F0"/>
      </left>
      <right/>
      <top/>
      <bottom/>
      <diagonal/>
    </border>
    <border>
      <left style="thin">
        <color rgb="FFD6E4F0"/>
      </left>
      <right/>
      <top/>
      <bottom style="thin">
        <color rgb="FF2E75B6"/>
      </bottom>
      <diagonal/>
    </border>
    <border>
      <left/>
      <right style="thin">
        <color rgb="FFD6E4F0"/>
      </right>
      <top/>
      <bottom style="thin">
        <color rgb="FF2E75B6"/>
      </bottom>
      <diagonal/>
    </border>
    <border>
      <left/>
      <right style="thin">
        <color rgb="FFD6E4F0"/>
      </right>
      <top/>
      <bottom/>
      <diagonal/>
    </border>
    <border>
      <left style="thin">
        <color rgb="FFD6E4F0"/>
      </left>
      <right/>
      <top style="thin">
        <color rgb="FF2E75B6"/>
      </top>
      <bottom style="thin">
        <color rgb="FFD6E4F0"/>
      </bottom>
      <diagonal/>
    </border>
    <border>
      <left/>
      <right/>
      <top style="thin">
        <color rgb="FF2E75B6"/>
      </top>
      <bottom style="thin">
        <color rgb="FFD6E4F0"/>
      </bottom>
      <diagonal/>
    </border>
    <border>
      <left/>
      <right style="thin">
        <color rgb="FFD6E4F0"/>
      </right>
      <top style="thin">
        <color rgb="FF2E75B6"/>
      </top>
      <bottom style="thin">
        <color rgb="FFD6E4F0"/>
      </bottom>
      <diagonal/>
    </border>
    <border>
      <left style="thin">
        <color rgb="FF000000"/>
      </left>
      <right style="thin">
        <color theme="4" tint="0.39997558519241921"/>
      </right>
      <top/>
      <bottom/>
      <diagonal/>
    </border>
    <border>
      <left/>
      <right/>
      <top/>
      <bottom style="medium">
        <color theme="0" tint="-0.249977111117893"/>
      </bottom>
      <diagonal/>
    </border>
    <border>
      <left style="thin">
        <color rgb="FF000000"/>
      </left>
      <right style="thin">
        <color rgb="FFFFFFFF"/>
      </right>
      <top/>
      <bottom style="thin">
        <color rgb="FF000000"/>
      </bottom>
      <diagonal/>
    </border>
    <border>
      <left style="thin">
        <color rgb="FF000000"/>
      </left>
      <right style="thin">
        <color rgb="FFFFFFFF"/>
      </right>
      <top style="thin">
        <color rgb="FF000000"/>
      </top>
      <bottom style="thin">
        <color rgb="FF000000"/>
      </bottom>
      <diagonal/>
    </border>
    <border>
      <left/>
      <right style="medium">
        <color theme="0" tint="-0.249977111117893"/>
      </right>
      <top/>
      <bottom style="medium">
        <color theme="0" tint="-0.249977111117893"/>
      </bottom>
      <diagonal/>
    </border>
    <border>
      <left/>
      <right/>
      <top/>
      <bottom style="thin">
        <color rgb="FFD6E4F0"/>
      </bottom>
      <diagonal/>
    </border>
    <border>
      <left style="thin">
        <color rgb="FFD6E4F0"/>
      </left>
      <right/>
      <top/>
      <bottom style="thin">
        <color rgb="FFD6E4F0"/>
      </bottom>
      <diagonal/>
    </border>
    <border>
      <left style="medium">
        <color theme="0" tint="-0.249977111117893"/>
      </left>
      <right/>
      <top/>
      <bottom style="thin">
        <color theme="4" tint="0.39997558519241921"/>
      </bottom>
      <diagonal/>
    </border>
    <border>
      <left/>
      <right/>
      <top style="thin">
        <color rgb="FF000000"/>
      </top>
      <bottom style="thin">
        <color theme="1"/>
      </bottom>
      <diagonal/>
    </border>
    <border>
      <left style="thin">
        <color rgb="FF000000"/>
      </left>
      <right style="thin">
        <color rgb="FF000000"/>
      </right>
      <top style="thin">
        <color theme="0"/>
      </top>
      <bottom style="thin">
        <color theme="0"/>
      </bottom>
      <diagonal/>
    </border>
    <border>
      <left style="medium">
        <color theme="0" tint="-0.249977111117893"/>
      </left>
      <right style="thin">
        <color rgb="FF000000"/>
      </right>
      <top style="thin">
        <color rgb="FF000000"/>
      </top>
      <bottom/>
      <diagonal/>
    </border>
    <border>
      <left style="medium">
        <color theme="0" tint="-0.249977111117893"/>
      </left>
      <right style="thin">
        <color rgb="FF000000"/>
      </right>
      <top/>
      <bottom style="thin">
        <color rgb="FF000000"/>
      </bottom>
      <diagonal/>
    </border>
    <border>
      <left style="medium">
        <color theme="0" tint="-0.249977111117893"/>
      </left>
      <right style="thin">
        <color rgb="FF000000"/>
      </right>
      <top/>
      <bottom/>
      <diagonal/>
    </border>
    <border>
      <left style="medium">
        <color theme="0" tint="-0.249977111117893"/>
      </left>
      <right style="medium">
        <color theme="0" tint="-0.249977111117893"/>
      </right>
      <top/>
      <bottom/>
      <diagonal/>
    </border>
    <border>
      <left/>
      <right/>
      <top style="thin">
        <color rgb="FF95B3D7"/>
      </top>
      <bottom/>
      <diagonal/>
    </border>
    <border>
      <left style="medium">
        <color theme="0" tint="-0.249977111117893"/>
      </left>
      <right style="medium">
        <color theme="0" tint="-0.249977111117893"/>
      </right>
      <top style="medium">
        <color theme="0" tint="-0.249977111117893"/>
      </top>
      <bottom style="thin">
        <color rgb="FF000000"/>
      </bottom>
      <diagonal/>
    </border>
    <border>
      <left/>
      <right/>
      <top style="medium">
        <color theme="0" tint="-0.249977111117893"/>
      </top>
      <bottom style="thin">
        <color theme="4" tint="0.39997558519241921"/>
      </bottom>
      <diagonal/>
    </border>
    <border>
      <left style="medium">
        <color theme="0" tint="-0.249977111117893"/>
      </left>
      <right style="medium">
        <color theme="0" tint="-0.249977111117893"/>
      </right>
      <top style="medium">
        <color theme="0" tint="-0.249977111117893"/>
      </top>
      <bottom style="thin">
        <color theme="4" tint="0.39997558519241921"/>
      </bottom>
      <diagonal/>
    </border>
    <border>
      <left style="medium">
        <color theme="0" tint="-0.249977111117893"/>
      </left>
      <right/>
      <top/>
      <bottom style="thin">
        <color rgb="FF000000"/>
      </bottom>
      <diagonal/>
    </border>
    <border>
      <left style="thin">
        <color indexed="64"/>
      </left>
      <right style="thin">
        <color indexed="64"/>
      </right>
      <top style="thin">
        <color rgb="FF4F81BD"/>
      </top>
      <bottom style="thin">
        <color indexed="64"/>
      </bottom>
      <diagonal/>
    </border>
    <border>
      <left style="thin">
        <color indexed="64"/>
      </left>
      <right style="thin">
        <color indexed="64"/>
      </right>
      <top style="thin">
        <color rgb="FF156082"/>
      </top>
      <bottom/>
      <diagonal/>
    </border>
    <border>
      <left/>
      <right/>
      <top style="thin">
        <color theme="4" tint="0.39997558519241921"/>
      </top>
      <bottom style="medium">
        <color theme="0" tint="-0.249977111117893"/>
      </bottom>
      <diagonal/>
    </border>
    <border>
      <left/>
      <right style="thin">
        <color rgb="FF44B3E1"/>
      </right>
      <top style="thin">
        <color rgb="FF44B3E1"/>
      </top>
      <bottom style="thin">
        <color rgb="FF44B3E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1906">
    <xf numFmtId="0" fontId="0" fillId="0" borderId="0" xfId="0"/>
    <xf numFmtId="0" fontId="6" fillId="2" borderId="2" xfId="0" applyFont="1" applyFill="1" applyBorder="1"/>
    <xf numFmtId="0" fontId="6" fillId="2" borderId="2" xfId="0" applyFont="1" applyFill="1" applyBorder="1" applyAlignment="1">
      <alignment horizontal="center" vertical="center"/>
    </xf>
    <xf numFmtId="9" fontId="8" fillId="0" borderId="9" xfId="0" applyNumberFormat="1" applyFont="1" applyBorder="1" applyAlignment="1">
      <alignment horizontal="center" wrapText="1"/>
    </xf>
    <xf numFmtId="0" fontId="0" fillId="0" borderId="9" xfId="0" applyBorder="1" applyAlignment="1">
      <alignment horizontal="center"/>
    </xf>
    <xf numFmtId="3" fontId="0" fillId="0" borderId="9" xfId="0" applyNumberFormat="1" applyBorder="1" applyAlignment="1">
      <alignment horizontal="center"/>
    </xf>
    <xf numFmtId="3" fontId="0" fillId="0" borderId="12" xfId="0" applyNumberFormat="1" applyBorder="1" applyAlignment="1">
      <alignment horizontal="center"/>
    </xf>
    <xf numFmtId="9" fontId="0" fillId="0" borderId="9" xfId="1" applyFont="1" applyBorder="1" applyAlignment="1">
      <alignment horizontal="center"/>
    </xf>
    <xf numFmtId="0" fontId="0" fillId="0" borderId="15" xfId="0" applyBorder="1" applyAlignment="1">
      <alignment horizontal="center"/>
    </xf>
    <xf numFmtId="3" fontId="0" fillId="0" borderId="16" xfId="0" applyNumberFormat="1" applyBorder="1" applyAlignment="1">
      <alignment horizontal="center"/>
    </xf>
    <xf numFmtId="3" fontId="0" fillId="0" borderId="17" xfId="0" applyNumberFormat="1" applyBorder="1" applyAlignment="1">
      <alignment horizontal="center"/>
    </xf>
    <xf numFmtId="0" fontId="0" fillId="0" borderId="9" xfId="0" applyBorder="1"/>
    <xf numFmtId="0" fontId="0" fillId="0" borderId="0" xfId="0" pivotButton="1"/>
    <xf numFmtId="0" fontId="8" fillId="0" borderId="0" xfId="0" applyFont="1"/>
    <xf numFmtId="0" fontId="7" fillId="0" borderId="0" xfId="0" applyFont="1"/>
    <xf numFmtId="9" fontId="8" fillId="0" borderId="0" xfId="0" applyNumberFormat="1" applyFont="1"/>
    <xf numFmtId="0" fontId="0" fillId="0" borderId="20" xfId="0" applyBorder="1" applyAlignment="1">
      <alignment horizontal="center"/>
    </xf>
    <xf numFmtId="0" fontId="5" fillId="0" borderId="21" xfId="0" applyFont="1" applyBorder="1" applyAlignment="1">
      <alignment horizontal="center"/>
    </xf>
    <xf numFmtId="14" fontId="5" fillId="0" borderId="21" xfId="0" applyNumberFormat="1" applyFont="1" applyBorder="1" applyAlignment="1">
      <alignment horizontal="center"/>
    </xf>
    <xf numFmtId="0" fontId="0" fillId="0" borderId="21" xfId="0" applyBorder="1" applyAlignment="1">
      <alignment horizontal="center"/>
    </xf>
    <xf numFmtId="14" fontId="0" fillId="0" borderId="9" xfId="0" applyNumberFormat="1" applyBorder="1" applyAlignment="1">
      <alignment horizontal="center"/>
    </xf>
    <xf numFmtId="0" fontId="5" fillId="3" borderId="9" xfId="0" applyFont="1" applyFill="1" applyBorder="1" applyAlignment="1">
      <alignment horizontal="center"/>
    </xf>
    <xf numFmtId="14" fontId="0" fillId="0" borderId="9" xfId="0" applyNumberFormat="1" applyBorder="1"/>
    <xf numFmtId="14" fontId="5" fillId="0" borderId="23" xfId="0" applyNumberFormat="1" applyFont="1" applyBorder="1" applyAlignment="1">
      <alignment horizontal="center"/>
    </xf>
    <xf numFmtId="9" fontId="0" fillId="0" borderId="11" xfId="1" applyFont="1" applyBorder="1" applyAlignment="1">
      <alignment horizontal="center"/>
    </xf>
    <xf numFmtId="9" fontId="0" fillId="0" borderId="12" xfId="1" applyFont="1" applyBorder="1" applyAlignment="1">
      <alignment horizontal="center"/>
    </xf>
    <xf numFmtId="0" fontId="0" fillId="0" borderId="9" xfId="0" applyBorder="1" applyAlignment="1">
      <alignment horizontal="left"/>
    </xf>
    <xf numFmtId="0" fontId="0" fillId="0" borderId="0" xfId="0" applyAlignment="1">
      <alignment horizontal="left"/>
    </xf>
    <xf numFmtId="9" fontId="8" fillId="3" borderId="9" xfId="0" applyNumberFormat="1" applyFont="1" applyFill="1" applyBorder="1" applyAlignment="1">
      <alignment horizontal="center" wrapText="1"/>
    </xf>
    <xf numFmtId="3" fontId="0" fillId="0" borderId="22" xfId="0" applyNumberFormat="1" applyBorder="1" applyAlignment="1">
      <alignment horizontal="center"/>
    </xf>
    <xf numFmtId="3" fontId="0" fillId="0" borderId="20" xfId="0" applyNumberFormat="1" applyBorder="1" applyAlignment="1">
      <alignment horizontal="center"/>
    </xf>
    <xf numFmtId="14" fontId="5" fillId="0" borderId="30" xfId="0" applyNumberFormat="1" applyFont="1" applyBorder="1" applyAlignment="1">
      <alignment horizontal="center"/>
    </xf>
    <xf numFmtId="0" fontId="0" fillId="0" borderId="9" xfId="0" applyBorder="1" applyAlignment="1">
      <alignment wrapText="1"/>
    </xf>
    <xf numFmtId="0" fontId="0" fillId="0" borderId="12" xfId="0" applyBorder="1" applyAlignment="1">
      <alignment horizontal="center"/>
    </xf>
    <xf numFmtId="9" fontId="8" fillId="0" borderId="20" xfId="0" applyNumberFormat="1" applyFont="1" applyBorder="1" applyAlignment="1">
      <alignment horizontal="center" wrapText="1"/>
    </xf>
    <xf numFmtId="0" fontId="0" fillId="3" borderId="9" xfId="0" applyFill="1" applyBorder="1" applyAlignment="1">
      <alignment horizontal="center"/>
    </xf>
    <xf numFmtId="0" fontId="0" fillId="3" borderId="9" xfId="0" applyFill="1" applyBorder="1"/>
    <xf numFmtId="0" fontId="0" fillId="0" borderId="13" xfId="0" applyBorder="1" applyAlignment="1">
      <alignment horizontal="left"/>
    </xf>
    <xf numFmtId="9" fontId="0" fillId="0" borderId="20" xfId="1" applyFont="1" applyBorder="1" applyAlignment="1">
      <alignment horizontal="center"/>
    </xf>
    <xf numFmtId="0" fontId="0" fillId="0" borderId="21" xfId="0" applyBorder="1"/>
    <xf numFmtId="0" fontId="0" fillId="3" borderId="20" xfId="0" applyFill="1" applyBorder="1" applyAlignment="1">
      <alignment horizontal="center"/>
    </xf>
    <xf numFmtId="0" fontId="7" fillId="0" borderId="30" xfId="0" applyFont="1" applyBorder="1" applyAlignment="1">
      <alignment horizontal="center"/>
    </xf>
    <xf numFmtId="3" fontId="0" fillId="3" borderId="9" xfId="0" applyNumberFormat="1" applyFill="1" applyBorder="1" applyAlignment="1">
      <alignment horizontal="center"/>
    </xf>
    <xf numFmtId="3" fontId="8" fillId="3" borderId="9" xfId="0" applyNumberFormat="1" applyFont="1" applyFill="1" applyBorder="1" applyAlignment="1">
      <alignment horizontal="center" wrapText="1"/>
    </xf>
    <xf numFmtId="0" fontId="0" fillId="0" borderId="32" xfId="0" applyBorder="1" applyAlignment="1">
      <alignment horizontal="center"/>
    </xf>
    <xf numFmtId="0" fontId="11" fillId="0" borderId="9" xfId="0" applyFont="1" applyBorder="1"/>
    <xf numFmtId="14" fontId="0" fillId="0" borderId="0" xfId="0" applyNumberFormat="1"/>
    <xf numFmtId="0" fontId="0" fillId="0" borderId="17" xfId="0" applyBorder="1" applyAlignment="1">
      <alignment horizontal="center"/>
    </xf>
    <xf numFmtId="0" fontId="0" fillId="0" borderId="17" xfId="0" applyBorder="1"/>
    <xf numFmtId="0" fontId="0" fillId="0" borderId="34" xfId="0" applyBorder="1" applyAlignment="1">
      <alignment horizontal="center"/>
    </xf>
    <xf numFmtId="0" fontId="10" fillId="3" borderId="9" xfId="0" applyFont="1" applyFill="1" applyBorder="1"/>
    <xf numFmtId="0" fontId="10" fillId="3" borderId="9" xfId="0" applyFont="1" applyFill="1" applyBorder="1" applyAlignment="1">
      <alignment wrapText="1"/>
    </xf>
    <xf numFmtId="0" fontId="0" fillId="0" borderId="0" xfId="0" applyAlignment="1">
      <alignment horizontal="center"/>
    </xf>
    <xf numFmtId="0" fontId="0" fillId="0" borderId="35" xfId="0" applyBorder="1" applyAlignment="1">
      <alignment horizontal="center"/>
    </xf>
    <xf numFmtId="0" fontId="5" fillId="0" borderId="9" xfId="0" applyFont="1" applyBorder="1"/>
    <xf numFmtId="14" fontId="10" fillId="3" borderId="9" xfId="0" applyNumberFormat="1" applyFont="1" applyFill="1" applyBorder="1" applyAlignment="1">
      <alignment wrapText="1"/>
    </xf>
    <xf numFmtId="0" fontId="10" fillId="4" borderId="9" xfId="0" applyFont="1" applyFill="1" applyBorder="1" applyAlignment="1">
      <alignment wrapText="1"/>
    </xf>
    <xf numFmtId="14" fontId="0" fillId="3" borderId="9" xfId="0" applyNumberFormat="1" applyFill="1" applyBorder="1" applyAlignment="1">
      <alignment horizontal="center"/>
    </xf>
    <xf numFmtId="0" fontId="6" fillId="5" borderId="10"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0" xfId="0" applyFont="1" applyFill="1" applyAlignment="1">
      <alignment horizontal="center" vertical="center"/>
    </xf>
    <xf numFmtId="0" fontId="6" fillId="5" borderId="36" xfId="0" applyFont="1" applyFill="1" applyBorder="1" applyAlignment="1">
      <alignment horizontal="center" vertical="center"/>
    </xf>
    <xf numFmtId="0" fontId="0" fillId="3" borderId="32" xfId="0" applyFill="1" applyBorder="1" applyAlignment="1">
      <alignment horizontal="center"/>
    </xf>
    <xf numFmtId="0" fontId="6" fillId="5" borderId="25" xfId="0" applyFont="1" applyFill="1" applyBorder="1" applyAlignment="1">
      <alignment horizontal="center" vertical="center"/>
    </xf>
    <xf numFmtId="0" fontId="0" fillId="0" borderId="2" xfId="0" applyBorder="1"/>
    <xf numFmtId="0" fontId="11" fillId="0" borderId="9" xfId="0" applyFont="1" applyBorder="1" applyAlignment="1">
      <alignment wrapText="1"/>
    </xf>
    <xf numFmtId="0" fontId="10" fillId="4" borderId="9" xfId="0" applyFont="1" applyFill="1" applyBorder="1"/>
    <xf numFmtId="0" fontId="5" fillId="3" borderId="9" xfId="0" applyFont="1" applyFill="1" applyBorder="1" applyAlignment="1">
      <alignment horizontal="left"/>
    </xf>
    <xf numFmtId="14" fontId="8" fillId="0" borderId="32" xfId="0" applyNumberFormat="1" applyFont="1" applyBorder="1" applyAlignment="1">
      <alignment horizontal="center" wrapText="1"/>
    </xf>
    <xf numFmtId="14" fontId="0" fillId="0" borderId="32" xfId="0" applyNumberFormat="1" applyBorder="1" applyAlignment="1">
      <alignment horizontal="center"/>
    </xf>
    <xf numFmtId="0" fontId="0" fillId="0" borderId="32" xfId="0" applyBorder="1"/>
    <xf numFmtId="0" fontId="0" fillId="0" borderId="12" xfId="0" applyBorder="1"/>
    <xf numFmtId="0" fontId="6" fillId="5" borderId="25" xfId="0" applyFont="1" applyFill="1" applyBorder="1" applyAlignment="1">
      <alignment horizontal="left" vertical="center"/>
    </xf>
    <xf numFmtId="0" fontId="10" fillId="0" borderId="9" xfId="0" applyFont="1" applyBorder="1"/>
    <xf numFmtId="3" fontId="10" fillId="0" borderId="9" xfId="0" applyNumberFormat="1" applyFont="1" applyBorder="1"/>
    <xf numFmtId="0" fontId="13" fillId="3" borderId="9" xfId="0" applyFont="1" applyFill="1" applyBorder="1" applyAlignment="1">
      <alignment wrapText="1"/>
    </xf>
    <xf numFmtId="9" fontId="8" fillId="0" borderId="17" xfId="0" applyNumberFormat="1" applyFont="1" applyBorder="1" applyAlignment="1">
      <alignment horizontal="center" wrapText="1"/>
    </xf>
    <xf numFmtId="0" fontId="5" fillId="3" borderId="9" xfId="0" applyFont="1" applyFill="1" applyBorder="1"/>
    <xf numFmtId="9" fontId="0" fillId="3" borderId="9" xfId="1" applyFont="1" applyFill="1" applyBorder="1" applyAlignment="1">
      <alignment horizontal="center"/>
    </xf>
    <xf numFmtId="0" fontId="0" fillId="0" borderId="17" xfId="0" applyBorder="1" applyAlignment="1">
      <alignment horizontal="left"/>
    </xf>
    <xf numFmtId="0" fontId="18" fillId="3" borderId="9" xfId="0" applyFont="1" applyFill="1" applyBorder="1" applyAlignment="1">
      <alignment horizontal="left"/>
    </xf>
    <xf numFmtId="3" fontId="10" fillId="4" borderId="9" xfId="0" applyNumberFormat="1" applyFont="1" applyFill="1" applyBorder="1" applyAlignment="1">
      <alignment wrapText="1"/>
    </xf>
    <xf numFmtId="3" fontId="10" fillId="4" borderId="9" xfId="0" applyNumberFormat="1" applyFont="1" applyFill="1" applyBorder="1"/>
    <xf numFmtId="14" fontId="13" fillId="3" borderId="9" xfId="0" applyNumberFormat="1" applyFont="1" applyFill="1" applyBorder="1" applyAlignment="1">
      <alignment wrapText="1"/>
    </xf>
    <xf numFmtId="14" fontId="10" fillId="3" borderId="9" xfId="0" applyNumberFormat="1" applyFont="1" applyFill="1" applyBorder="1"/>
    <xf numFmtId="0" fontId="19" fillId="0" borderId="9" xfId="0" applyFont="1" applyBorder="1"/>
    <xf numFmtId="3" fontId="0" fillId="0" borderId="9" xfId="0" applyNumberFormat="1" applyBorder="1"/>
    <xf numFmtId="14" fontId="0" fillId="0" borderId="13" xfId="0" applyNumberFormat="1" applyBorder="1" applyAlignment="1">
      <alignment horizontal="center"/>
    </xf>
    <xf numFmtId="0" fontId="0" fillId="3" borderId="9" xfId="0" applyFill="1" applyBorder="1" applyAlignment="1">
      <alignment horizontal="left"/>
    </xf>
    <xf numFmtId="0" fontId="19" fillId="0" borderId="9" xfId="0" applyFont="1" applyBorder="1" applyAlignment="1">
      <alignment wrapText="1"/>
    </xf>
    <xf numFmtId="0" fontId="6" fillId="5" borderId="0" xfId="0" applyFont="1" applyFill="1" applyAlignment="1">
      <alignment horizontal="center" vertical="center" wrapText="1"/>
    </xf>
    <xf numFmtId="0" fontId="6" fillId="5" borderId="0" xfId="0" applyFont="1" applyFill="1" applyAlignment="1">
      <alignment horizontal="left" vertical="center"/>
    </xf>
    <xf numFmtId="0" fontId="0" fillId="0" borderId="20" xfId="0" applyBorder="1"/>
    <xf numFmtId="0" fontId="5" fillId="0" borderId="0" xfId="0" applyFont="1"/>
    <xf numFmtId="0" fontId="6" fillId="5" borderId="7" xfId="0" applyFont="1" applyFill="1" applyBorder="1" applyAlignment="1">
      <alignment horizontal="center" vertical="center"/>
    </xf>
    <xf numFmtId="0" fontId="0" fillId="0" borderId="41" xfId="0" applyBorder="1"/>
    <xf numFmtId="0" fontId="0" fillId="0" borderId="12" xfId="0" applyBorder="1" applyAlignment="1">
      <alignment horizontal="left"/>
    </xf>
    <xf numFmtId="14" fontId="0" fillId="0" borderId="17" xfId="0" applyNumberFormat="1" applyBorder="1" applyAlignment="1">
      <alignment horizontal="center"/>
    </xf>
    <xf numFmtId="0" fontId="0" fillId="0" borderId="34" xfId="0" applyBorder="1"/>
    <xf numFmtId="0" fontId="0" fillId="0" borderId="13" xfId="0" applyBorder="1"/>
    <xf numFmtId="0" fontId="15" fillId="3" borderId="17" xfId="0" applyFont="1" applyFill="1" applyBorder="1"/>
    <xf numFmtId="0" fontId="0" fillId="0" borderId="39" xfId="0" applyBorder="1" applyAlignment="1">
      <alignment horizontal="center"/>
    </xf>
    <xf numFmtId="0" fontId="0" fillId="3" borderId="35" xfId="0" applyFill="1" applyBorder="1" applyAlignment="1">
      <alignment horizontal="center"/>
    </xf>
    <xf numFmtId="0" fontId="0" fillId="0" borderId="16" xfId="0" applyBorder="1" applyAlignment="1">
      <alignment horizontal="left"/>
    </xf>
    <xf numFmtId="0" fontId="18" fillId="3" borderId="17" xfId="0" applyFont="1" applyFill="1" applyBorder="1" applyAlignment="1">
      <alignment horizontal="left"/>
    </xf>
    <xf numFmtId="0" fontId="0" fillId="3" borderId="42" xfId="0" applyFill="1" applyBorder="1" applyAlignment="1">
      <alignment horizontal="left"/>
    </xf>
    <xf numFmtId="14" fontId="0" fillId="3" borderId="42" xfId="0" applyNumberFormat="1" applyFill="1" applyBorder="1" applyAlignment="1">
      <alignment horizontal="center"/>
    </xf>
    <xf numFmtId="14" fontId="0" fillId="0" borderId="42" xfId="0" applyNumberFormat="1" applyBorder="1" applyAlignment="1">
      <alignment horizontal="center"/>
    </xf>
    <xf numFmtId="0" fontId="0" fillId="0" borderId="42" xfId="0" applyBorder="1" applyAlignment="1">
      <alignment horizontal="left"/>
    </xf>
    <xf numFmtId="0" fontId="0" fillId="3" borderId="42" xfId="0" applyFill="1" applyBorder="1" applyAlignment="1">
      <alignment horizontal="center"/>
    </xf>
    <xf numFmtId="0" fontId="8" fillId="3" borderId="42" xfId="0" applyFont="1" applyFill="1" applyBorder="1" applyAlignment="1">
      <alignment horizontal="left" wrapText="1"/>
    </xf>
    <xf numFmtId="0" fontId="0" fillId="0" borderId="42" xfId="0" applyBorder="1"/>
    <xf numFmtId="0" fontId="8" fillId="3" borderId="42" xfId="0" applyFont="1" applyFill="1" applyBorder="1" applyAlignment="1">
      <alignment horizontal="left"/>
    </xf>
    <xf numFmtId="14" fontId="8" fillId="3" borderId="42" xfId="0" applyNumberFormat="1" applyFont="1" applyFill="1" applyBorder="1" applyAlignment="1">
      <alignment horizontal="center" wrapText="1"/>
    </xf>
    <xf numFmtId="14" fontId="8" fillId="0" borderId="42" xfId="0" applyNumberFormat="1" applyFont="1" applyBorder="1" applyAlignment="1">
      <alignment horizontal="center" wrapText="1"/>
    </xf>
    <xf numFmtId="0" fontId="0" fillId="0" borderId="42" xfId="0" applyBorder="1" applyAlignment="1">
      <alignment horizontal="center"/>
    </xf>
    <xf numFmtId="0" fontId="8" fillId="0" borderId="42" xfId="0" applyFont="1" applyBorder="1" applyAlignment="1">
      <alignment horizontal="left" wrapText="1"/>
    </xf>
    <xf numFmtId="0" fontId="16" fillId="0" borderId="42" xfId="0" applyFont="1" applyBorder="1" applyAlignment="1">
      <alignment horizontal="left"/>
    </xf>
    <xf numFmtId="0" fontId="8" fillId="0" borderId="42" xfId="0" applyFont="1" applyBorder="1" applyAlignment="1">
      <alignment horizontal="center" wrapText="1"/>
    </xf>
    <xf numFmtId="0" fontId="8" fillId="3" borderId="42" xfId="0" applyFont="1" applyFill="1" applyBorder="1" applyAlignment="1">
      <alignment horizontal="center" wrapText="1"/>
    </xf>
    <xf numFmtId="14" fontId="0" fillId="0" borderId="35" xfId="0" applyNumberFormat="1" applyBorder="1" applyAlignment="1">
      <alignment horizontal="center"/>
    </xf>
    <xf numFmtId="0" fontId="0" fillId="0" borderId="35" xfId="0" applyBorder="1"/>
    <xf numFmtId="14" fontId="8" fillId="0" borderId="35" xfId="0" applyNumberFormat="1" applyFont="1" applyBorder="1" applyAlignment="1">
      <alignment horizontal="center" wrapText="1"/>
    </xf>
    <xf numFmtId="14" fontId="0" fillId="3" borderId="20" xfId="0" applyNumberFormat="1" applyFill="1" applyBorder="1" applyAlignment="1">
      <alignment horizontal="center"/>
    </xf>
    <xf numFmtId="14" fontId="8" fillId="0" borderId="20" xfId="0" applyNumberFormat="1" applyFont="1" applyBorder="1" applyAlignment="1">
      <alignment horizontal="center" wrapText="1"/>
    </xf>
    <xf numFmtId="14" fontId="0" fillId="0" borderId="20" xfId="0" applyNumberFormat="1" applyBorder="1" applyAlignment="1">
      <alignment horizontal="center"/>
    </xf>
    <xf numFmtId="14" fontId="0" fillId="0" borderId="22" xfId="0" applyNumberFormat="1" applyBorder="1" applyAlignment="1">
      <alignment horizontal="center"/>
    </xf>
    <xf numFmtId="0" fontId="17" fillId="0" borderId="17" xfId="0" applyFont="1" applyBorder="1" applyAlignment="1">
      <alignment horizontal="left" vertical="center"/>
    </xf>
    <xf numFmtId="0" fontId="0" fillId="0" borderId="39" xfId="0" applyBorder="1"/>
    <xf numFmtId="0" fontId="21" fillId="0" borderId="42" xfId="0" applyFont="1" applyBorder="1" applyAlignment="1">
      <alignment horizontal="center"/>
    </xf>
    <xf numFmtId="0" fontId="21" fillId="3" borderId="42" xfId="0" applyFont="1" applyFill="1" applyBorder="1" applyAlignment="1">
      <alignment horizontal="center"/>
    </xf>
    <xf numFmtId="0" fontId="0" fillId="0" borderId="16" xfId="0" applyBorder="1"/>
    <xf numFmtId="0" fontId="0" fillId="0" borderId="31" xfId="0" applyBorder="1" applyAlignment="1">
      <alignment horizontal="left"/>
    </xf>
    <xf numFmtId="0" fontId="8" fillId="0" borderId="0" xfId="0" applyFont="1" applyAlignment="1">
      <alignment readingOrder="1"/>
    </xf>
    <xf numFmtId="0" fontId="8" fillId="0" borderId="3" xfId="0" applyFont="1" applyBorder="1" applyAlignment="1">
      <alignment readingOrder="1"/>
    </xf>
    <xf numFmtId="0" fontId="6" fillId="10" borderId="4" xfId="0" applyFont="1" applyFill="1" applyBorder="1" applyAlignment="1">
      <alignment horizontal="center" vertical="center"/>
    </xf>
    <xf numFmtId="0" fontId="6" fillId="10" borderId="3" xfId="0" applyFont="1" applyFill="1" applyBorder="1" applyAlignment="1">
      <alignment vertical="center"/>
    </xf>
    <xf numFmtId="0" fontId="16" fillId="3" borderId="9" xfId="0" applyFont="1" applyFill="1" applyBorder="1"/>
    <xf numFmtId="3" fontId="10" fillId="0" borderId="9" xfId="0" applyNumberFormat="1" applyFont="1" applyBorder="1" applyAlignment="1">
      <alignment wrapText="1"/>
    </xf>
    <xf numFmtId="0" fontId="10" fillId="0" borderId="9" xfId="0" applyFont="1" applyBorder="1" applyAlignment="1">
      <alignment wrapText="1"/>
    </xf>
    <xf numFmtId="0" fontId="10" fillId="0" borderId="42" xfId="0" applyFont="1" applyBorder="1" applyAlignment="1">
      <alignment horizontal="center"/>
    </xf>
    <xf numFmtId="0" fontId="10" fillId="0" borderId="42" xfId="0" applyFont="1" applyBorder="1"/>
    <xf numFmtId="0" fontId="0" fillId="3" borderId="0" xfId="0" applyFill="1" applyAlignment="1">
      <alignment horizontal="center"/>
    </xf>
    <xf numFmtId="0" fontId="0" fillId="0" borderId="0" xfId="0" applyAlignment="1">
      <alignment vertical="center"/>
    </xf>
    <xf numFmtId="14" fontId="9" fillId="0" borderId="45" xfId="0" applyNumberFormat="1" applyFont="1" applyBorder="1" applyAlignment="1">
      <alignment horizontal="center"/>
    </xf>
    <xf numFmtId="0" fontId="0" fillId="0" borderId="0" xfId="0" applyAlignment="1">
      <alignment horizontal="left" vertical="center"/>
    </xf>
    <xf numFmtId="9" fontId="0" fillId="0" borderId="2" xfId="1" applyFont="1" applyFill="1" applyBorder="1" applyAlignment="1">
      <alignment horizontal="left" vertical="center"/>
    </xf>
    <xf numFmtId="14" fontId="0" fillId="0" borderId="2" xfId="0" applyNumberFormat="1" applyBorder="1" applyAlignment="1">
      <alignment horizontal="left" vertical="center"/>
    </xf>
    <xf numFmtId="0" fontId="0" fillId="0" borderId="2" xfId="0" applyBorder="1" applyAlignment="1">
      <alignment horizontal="left" vertical="center"/>
    </xf>
    <xf numFmtId="0" fontId="5" fillId="0" borderId="2" xfId="0" applyFont="1" applyBorder="1" applyAlignment="1">
      <alignment horizontal="left" vertical="center"/>
    </xf>
    <xf numFmtId="0" fontId="8" fillId="0" borderId="0" xfId="0" applyFont="1" applyAlignment="1">
      <alignment horizontal="left" vertical="center" readingOrder="1"/>
    </xf>
    <xf numFmtId="0" fontId="8" fillId="0" borderId="0" xfId="0" applyFont="1" applyAlignment="1">
      <alignment horizontal="left" vertical="center"/>
    </xf>
    <xf numFmtId="14" fontId="9" fillId="0" borderId="45" xfId="0" applyNumberFormat="1" applyFont="1" applyBorder="1" applyAlignment="1">
      <alignment horizontal="left" vertical="center"/>
    </xf>
    <xf numFmtId="0" fontId="7" fillId="0" borderId="30" xfId="0" applyFont="1" applyBorder="1" applyAlignment="1">
      <alignment horizontal="left" vertical="center"/>
    </xf>
    <xf numFmtId="0" fontId="5" fillId="0" borderId="2" xfId="0" applyFont="1" applyBorder="1" applyAlignment="1">
      <alignment vertical="center"/>
    </xf>
    <xf numFmtId="9" fontId="0" fillId="0" borderId="2" xfId="1" applyFont="1" applyFill="1" applyBorder="1" applyAlignment="1">
      <alignment vertical="center"/>
    </xf>
    <xf numFmtId="14" fontId="0" fillId="0" borderId="2" xfId="0" applyNumberFormat="1" applyBorder="1" applyAlignment="1">
      <alignment vertical="center"/>
    </xf>
    <xf numFmtId="0" fontId="0" fillId="0" borderId="2" xfId="0" applyBorder="1" applyAlignment="1">
      <alignment vertical="center"/>
    </xf>
    <xf numFmtId="0" fontId="8" fillId="0" borderId="0" xfId="0" applyFont="1" applyAlignment="1">
      <alignment vertical="center" readingOrder="1"/>
    </xf>
    <xf numFmtId="0" fontId="8" fillId="0" borderId="0" xfId="0" applyFont="1" applyAlignment="1">
      <alignment vertical="center"/>
    </xf>
    <xf numFmtId="14" fontId="9" fillId="0" borderId="45" xfId="0" applyNumberFormat="1" applyFont="1" applyBorder="1" applyAlignment="1">
      <alignment horizontal="center" vertical="center"/>
    </xf>
    <xf numFmtId="0" fontId="7" fillId="0" borderId="30" xfId="0" applyFont="1" applyBorder="1" applyAlignment="1">
      <alignment horizontal="center" vertical="center"/>
    </xf>
    <xf numFmtId="0" fontId="5" fillId="0" borderId="2" xfId="0" applyFont="1" applyBorder="1" applyAlignment="1">
      <alignment horizontal="left"/>
    </xf>
    <xf numFmtId="0" fontId="7" fillId="0" borderId="30" xfId="0" applyFont="1" applyBorder="1" applyAlignment="1">
      <alignment horizontal="left"/>
    </xf>
    <xf numFmtId="14" fontId="9" fillId="0" borderId="45" xfId="0" applyNumberFormat="1" applyFont="1" applyBorder="1" applyAlignment="1">
      <alignment horizontal="left"/>
    </xf>
    <xf numFmtId="0" fontId="8" fillId="0" borderId="0" xfId="0" applyFont="1" applyAlignment="1">
      <alignment horizontal="left"/>
    </xf>
    <xf numFmtId="0" fontId="8" fillId="0" borderId="0" xfId="0" applyFont="1" applyAlignment="1">
      <alignment horizontal="left" readingOrder="1"/>
    </xf>
    <xf numFmtId="0" fontId="0" fillId="0" borderId="2" xfId="0" applyBorder="1" applyAlignment="1">
      <alignment horizontal="left"/>
    </xf>
    <xf numFmtId="14" fontId="0" fillId="0" borderId="2" xfId="0" applyNumberFormat="1" applyBorder="1" applyAlignment="1">
      <alignment horizontal="left"/>
    </xf>
    <xf numFmtId="9" fontId="0" fillId="0" borderId="2" xfId="1" applyFont="1" applyFill="1" applyBorder="1" applyAlignment="1">
      <alignment horizontal="left"/>
    </xf>
    <xf numFmtId="0" fontId="8" fillId="0" borderId="9" xfId="0" applyFont="1" applyBorder="1" applyAlignment="1">
      <alignment wrapText="1"/>
    </xf>
    <xf numFmtId="0" fontId="13" fillId="3" borderId="9" xfId="0" applyFont="1" applyFill="1" applyBorder="1" applyAlignment="1">
      <alignment horizontal="left" wrapText="1"/>
    </xf>
    <xf numFmtId="0" fontId="10" fillId="3" borderId="9" xfId="0" applyFont="1" applyFill="1" applyBorder="1" applyAlignment="1">
      <alignment horizontal="left"/>
    </xf>
    <xf numFmtId="0" fontId="10" fillId="3" borderId="9" xfId="0" applyFont="1" applyFill="1" applyBorder="1" applyAlignment="1">
      <alignment horizontal="left" wrapText="1"/>
    </xf>
    <xf numFmtId="0" fontId="16" fillId="0" borderId="9" xfId="0" applyFont="1" applyBorder="1"/>
    <xf numFmtId="0" fontId="9" fillId="0" borderId="9" xfId="0" applyFont="1" applyBorder="1"/>
    <xf numFmtId="0" fontId="12" fillId="7" borderId="17" xfId="0" applyFont="1" applyFill="1" applyBorder="1" applyAlignment="1">
      <alignment wrapText="1"/>
    </xf>
    <xf numFmtId="0" fontId="12" fillId="7" borderId="16" xfId="0" applyFont="1" applyFill="1" applyBorder="1" applyAlignment="1">
      <alignment wrapText="1"/>
    </xf>
    <xf numFmtId="0" fontId="0" fillId="0" borderId="31" xfId="0" applyBorder="1"/>
    <xf numFmtId="0" fontId="0" fillId="0" borderId="46" xfId="0" applyBorder="1"/>
    <xf numFmtId="3" fontId="0" fillId="0" borderId="0" xfId="0" applyNumberFormat="1"/>
    <xf numFmtId="0" fontId="0" fillId="0" borderId="0" xfId="0" applyAlignment="1">
      <alignment wrapText="1"/>
    </xf>
    <xf numFmtId="0" fontId="25" fillId="13" borderId="3" xfId="0" applyFont="1" applyFill="1" applyBorder="1" applyAlignment="1">
      <alignment vertical="center"/>
    </xf>
    <xf numFmtId="0" fontId="25" fillId="11" borderId="0" xfId="0" applyFont="1" applyFill="1" applyAlignment="1">
      <alignment vertical="center"/>
    </xf>
    <xf numFmtId="0" fontId="25" fillId="12" borderId="2" xfId="0" applyFont="1" applyFill="1" applyBorder="1" applyAlignment="1">
      <alignment horizontal="center" vertical="center"/>
    </xf>
    <xf numFmtId="0" fontId="23" fillId="0" borderId="2" xfId="0" applyFont="1" applyBorder="1" applyAlignment="1">
      <alignment vertical="center"/>
    </xf>
    <xf numFmtId="0" fontId="25" fillId="14" borderId="10" xfId="0" applyFont="1" applyFill="1" applyBorder="1" applyAlignment="1">
      <alignment vertical="center"/>
    </xf>
    <xf numFmtId="0" fontId="25" fillId="12" borderId="2" xfId="0" applyFont="1" applyFill="1" applyBorder="1"/>
    <xf numFmtId="0" fontId="25" fillId="14" borderId="1" xfId="0" applyFont="1" applyFill="1" applyBorder="1"/>
    <xf numFmtId="0" fontId="25" fillId="13" borderId="1" xfId="0" applyFont="1" applyFill="1" applyBorder="1"/>
    <xf numFmtId="0" fontId="6" fillId="10" borderId="1" xfId="0" applyFont="1" applyFill="1" applyBorder="1"/>
    <xf numFmtId="0" fontId="8" fillId="0" borderId="3" xfId="0" applyFont="1" applyBorder="1" applyAlignment="1">
      <alignment vertical="center"/>
    </xf>
    <xf numFmtId="14" fontId="7" fillId="0" borderId="3" xfId="0" applyNumberFormat="1" applyFont="1" applyBorder="1" applyAlignment="1">
      <alignment horizontal="center" vertical="center"/>
    </xf>
    <xf numFmtId="0" fontId="7" fillId="0" borderId="3" xfId="0" applyFont="1" applyBorder="1" applyAlignment="1">
      <alignment vertical="center"/>
    </xf>
    <xf numFmtId="0" fontId="8" fillId="0" borderId="13" xfId="0" applyFont="1" applyBorder="1"/>
    <xf numFmtId="0" fontId="8" fillId="0" borderId="3" xfId="0" applyFont="1" applyBorder="1" applyAlignment="1">
      <alignment horizontal="right" vertical="center"/>
    </xf>
    <xf numFmtId="9" fontId="8" fillId="0" borderId="4" xfId="0" applyNumberFormat="1" applyFont="1" applyBorder="1" applyAlignment="1">
      <alignment horizontal="right" vertical="center"/>
    </xf>
    <xf numFmtId="9" fontId="7" fillId="0" borderId="2" xfId="0" applyNumberFormat="1" applyFont="1" applyBorder="1" applyAlignment="1">
      <alignment vertical="center"/>
    </xf>
    <xf numFmtId="0" fontId="5" fillId="0" borderId="2" xfId="0" applyFont="1" applyBorder="1"/>
    <xf numFmtId="14" fontId="0" fillId="0" borderId="2" xfId="0" applyNumberFormat="1" applyBorder="1"/>
    <xf numFmtId="9" fontId="0" fillId="0" borderId="2" xfId="1" applyFont="1" applyFill="1" applyBorder="1" applyAlignment="1"/>
    <xf numFmtId="0" fontId="23" fillId="0" borderId="9" xfId="0" applyFont="1" applyBorder="1"/>
    <xf numFmtId="0" fontId="8" fillId="0" borderId="9" xfId="0" applyFont="1" applyBorder="1"/>
    <xf numFmtId="0" fontId="8" fillId="0" borderId="10" xfId="0" applyFont="1" applyBorder="1" applyAlignment="1">
      <alignment vertical="center"/>
    </xf>
    <xf numFmtId="0" fontId="7" fillId="0" borderId="10" xfId="0" applyFont="1" applyBorder="1" applyAlignment="1">
      <alignment vertical="center"/>
    </xf>
    <xf numFmtId="0" fontId="8" fillId="0" borderId="2" xfId="0" applyFont="1" applyBorder="1" applyAlignment="1">
      <alignment vertical="center"/>
    </xf>
    <xf numFmtId="0" fontId="7" fillId="0" borderId="2" xfId="0" applyFont="1" applyBorder="1" applyAlignment="1">
      <alignment vertical="center"/>
    </xf>
    <xf numFmtId="0" fontId="8" fillId="0" borderId="0" xfId="0" applyFont="1" applyAlignment="1">
      <alignment horizontal="right" vertical="center"/>
    </xf>
    <xf numFmtId="9" fontId="8" fillId="0" borderId="0" xfId="0" applyNumberFormat="1" applyFont="1" applyAlignment="1">
      <alignment horizontal="right" vertical="center"/>
    </xf>
    <xf numFmtId="0" fontId="5" fillId="0" borderId="43" xfId="0" applyFont="1" applyBorder="1"/>
    <xf numFmtId="9" fontId="8" fillId="0" borderId="2" xfId="0" applyNumberFormat="1" applyFont="1" applyBorder="1" applyAlignment="1">
      <alignment vertical="center"/>
    </xf>
    <xf numFmtId="9" fontId="0" fillId="0" borderId="2" xfId="1" applyFont="1" applyFill="1" applyBorder="1" applyAlignment="1">
      <alignment vertical="top"/>
    </xf>
    <xf numFmtId="0" fontId="8" fillId="0" borderId="2" xfId="0" applyFont="1" applyBorder="1" applyAlignment="1">
      <alignment horizontal="left" vertical="center"/>
    </xf>
    <xf numFmtId="0" fontId="7" fillId="0" borderId="2" xfId="0" applyFont="1" applyBorder="1" applyAlignment="1">
      <alignment horizontal="left" vertical="center"/>
    </xf>
    <xf numFmtId="9" fontId="8" fillId="0" borderId="0" xfId="0" applyNumberFormat="1" applyFont="1" applyAlignment="1">
      <alignment horizontal="left" vertical="center"/>
    </xf>
    <xf numFmtId="0" fontId="5" fillId="0" borderId="44" xfId="0" applyFont="1" applyBorder="1"/>
    <xf numFmtId="0" fontId="23" fillId="0" borderId="44" xfId="0" applyFont="1" applyBorder="1"/>
    <xf numFmtId="14" fontId="7" fillId="0" borderId="2" xfId="0" applyNumberFormat="1" applyFont="1" applyBorder="1" applyAlignment="1">
      <alignment horizontal="center" vertical="center"/>
    </xf>
    <xf numFmtId="0" fontId="8" fillId="0" borderId="2" xfId="0" applyFont="1" applyBorder="1"/>
    <xf numFmtId="14" fontId="8" fillId="0" borderId="2" xfId="0" applyNumberFormat="1" applyFont="1" applyBorder="1" applyAlignment="1">
      <alignment vertical="center"/>
    </xf>
    <xf numFmtId="14" fontId="8" fillId="0" borderId="0" xfId="0" applyNumberFormat="1" applyFont="1" applyAlignment="1">
      <alignment vertical="center"/>
    </xf>
    <xf numFmtId="9" fontId="8" fillId="0" borderId="0" xfId="0" applyNumberFormat="1" applyFont="1" applyAlignment="1">
      <alignment vertical="center"/>
    </xf>
    <xf numFmtId="9" fontId="0" fillId="0" borderId="0" xfId="1" applyFont="1" applyFill="1" applyBorder="1" applyAlignment="1"/>
    <xf numFmtId="0" fontId="22" fillId="0" borderId="9" xfId="0" applyFont="1" applyBorder="1"/>
    <xf numFmtId="0" fontId="7" fillId="0" borderId="9" xfId="0" applyFont="1" applyBorder="1"/>
    <xf numFmtId="9" fontId="7" fillId="0" borderId="9" xfId="0" applyNumberFormat="1" applyFont="1" applyBorder="1"/>
    <xf numFmtId="0" fontId="25" fillId="15" borderId="0" xfId="0" applyFont="1" applyFill="1"/>
    <xf numFmtId="0" fontId="10" fillId="0" borderId="13" xfId="0" applyFont="1" applyBorder="1"/>
    <xf numFmtId="0" fontId="10" fillId="0" borderId="40" xfId="0" applyFont="1" applyBorder="1"/>
    <xf numFmtId="0" fontId="10" fillId="0" borderId="17" xfId="0" applyFont="1" applyBorder="1"/>
    <xf numFmtId="0" fontId="10" fillId="0" borderId="31" xfId="0" applyFont="1" applyBorder="1"/>
    <xf numFmtId="0" fontId="10" fillId="0" borderId="16" xfId="0" applyFont="1" applyBorder="1"/>
    <xf numFmtId="0" fontId="19" fillId="0" borderId="12" xfId="0" applyFont="1" applyBorder="1"/>
    <xf numFmtId="14" fontId="0" fillId="0" borderId="20" xfId="0" applyNumberFormat="1" applyBorder="1"/>
    <xf numFmtId="0" fontId="10" fillId="0" borderId="2" xfId="0" applyFont="1" applyBorder="1"/>
    <xf numFmtId="0" fontId="25" fillId="12" borderId="14" xfId="0" applyFont="1" applyFill="1" applyBorder="1" applyAlignment="1">
      <alignment horizontal="center" vertical="center"/>
    </xf>
    <xf numFmtId="9" fontId="0" fillId="0" borderId="0" xfId="1" applyFont="1"/>
    <xf numFmtId="14" fontId="0" fillId="3" borderId="48" xfId="0" applyNumberFormat="1" applyFill="1" applyBorder="1" applyAlignment="1">
      <alignment horizontal="center"/>
    </xf>
    <xf numFmtId="0" fontId="10" fillId="0" borderId="33" xfId="0" applyFont="1" applyBorder="1"/>
    <xf numFmtId="0" fontId="19" fillId="0" borderId="17" xfId="0" applyFont="1" applyBorder="1"/>
    <xf numFmtId="0" fontId="10" fillId="0" borderId="22" xfId="0" applyFont="1" applyBorder="1"/>
    <xf numFmtId="0" fontId="10" fillId="0" borderId="20" xfId="0" applyFont="1" applyBorder="1"/>
    <xf numFmtId="14" fontId="0" fillId="0" borderId="29" xfId="0" applyNumberFormat="1" applyBorder="1"/>
    <xf numFmtId="0" fontId="19" fillId="0" borderId="2" xfId="0" applyFont="1" applyBorder="1"/>
    <xf numFmtId="3" fontId="0" fillId="0" borderId="12" xfId="0" applyNumberFormat="1" applyBorder="1"/>
    <xf numFmtId="0" fontId="0" fillId="0" borderId="40" xfId="0" applyBorder="1"/>
    <xf numFmtId="0" fontId="10" fillId="4" borderId="13" xfId="0" applyFont="1" applyFill="1" applyBorder="1"/>
    <xf numFmtId="0" fontId="10" fillId="4" borderId="40" xfId="0" applyFont="1" applyFill="1" applyBorder="1"/>
    <xf numFmtId="0" fontId="19" fillId="0" borderId="22" xfId="0" applyFont="1" applyBorder="1"/>
    <xf numFmtId="0" fontId="0" fillId="3" borderId="12" xfId="0" applyFill="1" applyBorder="1" applyAlignment="1">
      <alignment horizontal="center"/>
    </xf>
    <xf numFmtId="9" fontId="8" fillId="0" borderId="12" xfId="0" applyNumberFormat="1" applyFont="1" applyBorder="1" applyAlignment="1">
      <alignment horizontal="center" wrapText="1"/>
    </xf>
    <xf numFmtId="0" fontId="0" fillId="3" borderId="12" xfId="0" applyFill="1" applyBorder="1"/>
    <xf numFmtId="0" fontId="0" fillId="3" borderId="13" xfId="0" applyFill="1" applyBorder="1"/>
    <xf numFmtId="0" fontId="0" fillId="0" borderId="22" xfId="0" applyBorder="1"/>
    <xf numFmtId="0" fontId="0" fillId="0" borderId="20" xfId="0" applyBorder="1" applyAlignment="1">
      <alignment horizontal="left"/>
    </xf>
    <xf numFmtId="0" fontId="5" fillId="0" borderId="52" xfId="0" applyFont="1" applyBorder="1"/>
    <xf numFmtId="14" fontId="0" fillId="0" borderId="17" xfId="0" applyNumberFormat="1" applyBorder="1"/>
    <xf numFmtId="0" fontId="10" fillId="0" borderId="7" xfId="0" applyFont="1" applyBorder="1"/>
    <xf numFmtId="0" fontId="0" fillId="3" borderId="49" xfId="0" applyFill="1" applyBorder="1" applyAlignment="1">
      <alignment horizontal="left"/>
    </xf>
    <xf numFmtId="0" fontId="0" fillId="0" borderId="49" xfId="0" applyBorder="1"/>
    <xf numFmtId="0" fontId="0" fillId="0" borderId="48" xfId="0" applyBorder="1" applyAlignment="1">
      <alignment horizontal="center"/>
    </xf>
    <xf numFmtId="0" fontId="0" fillId="0" borderId="49" xfId="0" applyBorder="1" applyAlignment="1">
      <alignment horizontal="center"/>
    </xf>
    <xf numFmtId="9" fontId="0" fillId="0" borderId="17" xfId="1" applyFont="1" applyBorder="1" applyAlignment="1">
      <alignment horizontal="center"/>
    </xf>
    <xf numFmtId="14" fontId="0" fillId="0" borderId="13" xfId="0" applyNumberFormat="1" applyBorder="1"/>
    <xf numFmtId="0" fontId="19" fillId="0" borderId="13" xfId="0" applyFont="1" applyBorder="1"/>
    <xf numFmtId="0" fontId="10" fillId="0" borderId="0" xfId="0" applyFont="1"/>
    <xf numFmtId="14" fontId="0" fillId="3" borderId="17" xfId="0" applyNumberFormat="1" applyFill="1" applyBorder="1" applyAlignment="1">
      <alignment horizontal="center"/>
    </xf>
    <xf numFmtId="0" fontId="10" fillId="0" borderId="28" xfId="0" applyFont="1" applyBorder="1"/>
    <xf numFmtId="0" fontId="10" fillId="0" borderId="29" xfId="0" applyFont="1" applyBorder="1"/>
    <xf numFmtId="3" fontId="0" fillId="0" borderId="13" xfId="0" applyNumberFormat="1" applyBorder="1"/>
    <xf numFmtId="0" fontId="10" fillId="0" borderId="6" xfId="0" applyFont="1" applyBorder="1"/>
    <xf numFmtId="0" fontId="0" fillId="0" borderId="16" xfId="0" applyBorder="1" applyAlignment="1">
      <alignment horizontal="center"/>
    </xf>
    <xf numFmtId="0" fontId="18" fillId="3" borderId="17" xfId="0" applyFont="1" applyFill="1" applyBorder="1"/>
    <xf numFmtId="0" fontId="0" fillId="3" borderId="15" xfId="0" applyFill="1" applyBorder="1" applyAlignment="1">
      <alignment horizontal="center"/>
    </xf>
    <xf numFmtId="9" fontId="0" fillId="0" borderId="16" xfId="1" applyFont="1" applyBorder="1" applyAlignment="1">
      <alignment horizontal="center"/>
    </xf>
    <xf numFmtId="14" fontId="0" fillId="0" borderId="12" xfId="0" applyNumberFormat="1" applyBorder="1" applyAlignment="1">
      <alignment horizontal="center"/>
    </xf>
    <xf numFmtId="0" fontId="10" fillId="0" borderId="51" xfId="0" applyFont="1" applyBorder="1"/>
    <xf numFmtId="0" fontId="0" fillId="0" borderId="54" xfId="0" applyBorder="1" applyAlignment="1">
      <alignment horizontal="left"/>
    </xf>
    <xf numFmtId="14" fontId="0" fillId="0" borderId="54" xfId="0" applyNumberFormat="1" applyBorder="1" applyAlignment="1">
      <alignment horizontal="center"/>
    </xf>
    <xf numFmtId="0" fontId="0" fillId="0" borderId="54" xfId="0" applyBorder="1"/>
    <xf numFmtId="0" fontId="0" fillId="0" borderId="54" xfId="0" applyBorder="1" applyAlignment="1">
      <alignment horizontal="center"/>
    </xf>
    <xf numFmtId="14" fontId="0" fillId="3" borderId="49" xfId="0" applyNumberFormat="1" applyFill="1" applyBorder="1" applyAlignment="1">
      <alignment horizontal="center"/>
    </xf>
    <xf numFmtId="0" fontId="0" fillId="3" borderId="49" xfId="0" applyFill="1" applyBorder="1" applyAlignment="1">
      <alignment horizontal="center"/>
    </xf>
    <xf numFmtId="0" fontId="19" fillId="0" borderId="40" xfId="0" applyFont="1" applyBorder="1"/>
    <xf numFmtId="0" fontId="0" fillId="3" borderId="54" xfId="0" applyFill="1" applyBorder="1" applyAlignment="1">
      <alignment horizontal="left"/>
    </xf>
    <xf numFmtId="0" fontId="0" fillId="0" borderId="49" xfId="0" applyBorder="1" applyAlignment="1">
      <alignment horizontal="left"/>
    </xf>
    <xf numFmtId="14" fontId="0" fillId="3" borderId="54" xfId="0" applyNumberFormat="1" applyFill="1" applyBorder="1" applyAlignment="1">
      <alignment horizontal="center"/>
    </xf>
    <xf numFmtId="14" fontId="8" fillId="3" borderId="48" xfId="0" applyNumberFormat="1" applyFont="1" applyFill="1" applyBorder="1" applyAlignment="1">
      <alignment horizontal="center" wrapText="1"/>
    </xf>
    <xf numFmtId="0" fontId="0" fillId="3" borderId="54" xfId="0" applyFill="1" applyBorder="1" applyAlignment="1">
      <alignment horizontal="center"/>
    </xf>
    <xf numFmtId="14" fontId="0" fillId="0" borderId="49" xfId="0" applyNumberFormat="1" applyBorder="1" applyAlignment="1">
      <alignment horizontal="center"/>
    </xf>
    <xf numFmtId="0" fontId="16" fillId="0" borderId="17" xfId="0" applyFont="1" applyBorder="1"/>
    <xf numFmtId="0" fontId="5" fillId="9" borderId="21" xfId="0" applyFont="1" applyFill="1" applyBorder="1" applyAlignment="1">
      <alignment horizontal="center"/>
    </xf>
    <xf numFmtId="0" fontId="5" fillId="3" borderId="21" xfId="0" applyFont="1" applyFill="1" applyBorder="1" applyAlignment="1">
      <alignment horizontal="center"/>
    </xf>
    <xf numFmtId="14" fontId="5" fillId="3" borderId="21" xfId="0" applyNumberFormat="1" applyFont="1" applyFill="1" applyBorder="1" applyAlignment="1">
      <alignment horizontal="center"/>
    </xf>
    <xf numFmtId="0" fontId="0" fillId="3" borderId="21" xfId="0" applyFill="1" applyBorder="1" applyAlignment="1">
      <alignment horizontal="center"/>
    </xf>
    <xf numFmtId="0" fontId="8" fillId="3" borderId="21" xfId="0" applyFont="1" applyFill="1" applyBorder="1" applyAlignment="1">
      <alignment horizontal="center" wrapText="1"/>
    </xf>
    <xf numFmtId="0" fontId="7" fillId="0" borderId="21" xfId="0" applyFont="1" applyBorder="1" applyAlignment="1">
      <alignment horizontal="center"/>
    </xf>
    <xf numFmtId="0" fontId="20" fillId="0" borderId="21" xfId="0" applyFont="1" applyBorder="1" applyAlignment="1">
      <alignment horizontal="center"/>
    </xf>
    <xf numFmtId="0" fontId="8" fillId="0" borderId="21" xfId="0" applyFont="1" applyBorder="1" applyAlignment="1">
      <alignment horizontal="center" wrapText="1"/>
    </xf>
    <xf numFmtId="14" fontId="7" fillId="0" borderId="21" xfId="0" applyNumberFormat="1" applyFont="1" applyBorder="1" applyAlignment="1">
      <alignment horizontal="center" wrapText="1"/>
    </xf>
    <xf numFmtId="14" fontId="20" fillId="0" borderId="21" xfId="0" applyNumberFormat="1" applyFont="1" applyBorder="1" applyAlignment="1">
      <alignment horizontal="center"/>
    </xf>
    <xf numFmtId="0" fontId="0" fillId="3" borderId="50" xfId="0" applyFill="1" applyBorder="1" applyAlignment="1">
      <alignment horizontal="left"/>
    </xf>
    <xf numFmtId="14" fontId="0" fillId="3" borderId="50" xfId="0" applyNumberFormat="1" applyFill="1" applyBorder="1" applyAlignment="1">
      <alignment horizontal="center"/>
    </xf>
    <xf numFmtId="0" fontId="10" fillId="0" borderId="12" xfId="0" applyFont="1" applyBorder="1"/>
    <xf numFmtId="3" fontId="8" fillId="0" borderId="9" xfId="0" applyNumberFormat="1" applyFont="1" applyBorder="1" applyAlignment="1">
      <alignment horizontal="center" wrapText="1"/>
    </xf>
    <xf numFmtId="0" fontId="7" fillId="0" borderId="21" xfId="0" applyFont="1" applyBorder="1" applyAlignment="1">
      <alignment horizontal="center" wrapText="1"/>
    </xf>
    <xf numFmtId="0" fontId="0" fillId="3" borderId="37" xfId="0" applyFill="1" applyBorder="1" applyAlignment="1">
      <alignment horizontal="center"/>
    </xf>
    <xf numFmtId="0" fontId="0" fillId="3" borderId="27" xfId="0" applyFill="1" applyBorder="1" applyAlignment="1">
      <alignment horizontal="center"/>
    </xf>
    <xf numFmtId="0" fontId="19" fillId="0" borderId="20" xfId="0" applyFont="1" applyBorder="1"/>
    <xf numFmtId="0" fontId="0" fillId="0" borderId="9" xfId="0" applyBorder="1" applyAlignment="1">
      <alignment horizontal="left" vertical="center"/>
    </xf>
    <xf numFmtId="0" fontId="16" fillId="0" borderId="13" xfId="0" applyFont="1" applyBorder="1" applyAlignment="1">
      <alignment horizontal="left"/>
    </xf>
    <xf numFmtId="0" fontId="16" fillId="0" borderId="13" xfId="0" applyFont="1" applyBorder="1"/>
    <xf numFmtId="14" fontId="0" fillId="0" borderId="57" xfId="0" applyNumberFormat="1" applyBorder="1" applyAlignment="1">
      <alignment horizontal="center"/>
    </xf>
    <xf numFmtId="0" fontId="0" fillId="0" borderId="58" xfId="0" applyBorder="1"/>
    <xf numFmtId="0" fontId="0" fillId="0" borderId="59" xfId="0" applyBorder="1"/>
    <xf numFmtId="0" fontId="0" fillId="0" borderId="22" xfId="0" applyBorder="1" applyAlignment="1">
      <alignment horizontal="left"/>
    </xf>
    <xf numFmtId="0" fontId="26" fillId="0" borderId="9" xfId="0" applyFont="1" applyBorder="1"/>
    <xf numFmtId="0" fontId="8" fillId="3" borderId="54" xfId="0" applyFont="1" applyFill="1" applyBorder="1" applyAlignment="1">
      <alignment horizontal="left"/>
    </xf>
    <xf numFmtId="0" fontId="8" fillId="3" borderId="54" xfId="0" applyFont="1" applyFill="1" applyBorder="1" applyAlignment="1">
      <alignment horizontal="left" wrapText="1"/>
    </xf>
    <xf numFmtId="14" fontId="0" fillId="3" borderId="57" xfId="0" applyNumberFormat="1" applyFill="1" applyBorder="1" applyAlignment="1">
      <alignment horizontal="center"/>
    </xf>
    <xf numFmtId="14" fontId="0" fillId="0" borderId="48" xfId="0" applyNumberFormat="1" applyBorder="1" applyAlignment="1">
      <alignment horizontal="center"/>
    </xf>
    <xf numFmtId="0" fontId="21" fillId="0" borderId="54" xfId="0" applyFont="1" applyBorder="1" applyAlignment="1">
      <alignment horizontal="center"/>
    </xf>
    <xf numFmtId="0" fontId="21" fillId="3" borderId="50" xfId="0" applyFont="1" applyFill="1" applyBorder="1" applyAlignment="1">
      <alignment horizontal="center"/>
    </xf>
    <xf numFmtId="0" fontId="0" fillId="0" borderId="57" xfId="0" applyBorder="1"/>
    <xf numFmtId="0" fontId="18" fillId="3" borderId="16" xfId="0" applyFont="1" applyFill="1" applyBorder="1" applyAlignment="1">
      <alignment horizontal="left"/>
    </xf>
    <xf numFmtId="0" fontId="0" fillId="0" borderId="17" xfId="0" applyBorder="1" applyAlignment="1">
      <alignment horizontal="left" vertical="center"/>
    </xf>
    <xf numFmtId="0" fontId="0" fillId="0" borderId="9" xfId="0" applyBorder="1" applyAlignment="1">
      <alignment vertical="center"/>
    </xf>
    <xf numFmtId="3" fontId="8" fillId="3" borderId="16" xfId="0" applyNumberFormat="1" applyFont="1" applyFill="1" applyBorder="1" applyAlignment="1">
      <alignment horizontal="center"/>
    </xf>
    <xf numFmtId="0" fontId="0" fillId="0" borderId="65" xfId="0" applyBorder="1"/>
    <xf numFmtId="0" fontId="21" fillId="0" borderId="59" xfId="0" applyFont="1" applyBorder="1" applyAlignment="1">
      <alignment horizontal="center"/>
    </xf>
    <xf numFmtId="0" fontId="0" fillId="0" borderId="59" xfId="0" applyBorder="1" applyAlignment="1">
      <alignment horizontal="center"/>
    </xf>
    <xf numFmtId="0" fontId="0" fillId="3" borderId="48" xfId="0" applyFill="1" applyBorder="1" applyAlignment="1">
      <alignment horizontal="center"/>
    </xf>
    <xf numFmtId="0" fontId="0" fillId="0" borderId="59" xfId="0" applyBorder="1" applyAlignment="1">
      <alignment horizontal="left"/>
    </xf>
    <xf numFmtId="0" fontId="8" fillId="0" borderId="42" xfId="0" applyFont="1" applyBorder="1" applyAlignment="1">
      <alignment wrapText="1"/>
    </xf>
    <xf numFmtId="0" fontId="0" fillId="0" borderId="15" xfId="0" applyBorder="1"/>
    <xf numFmtId="0" fontId="6" fillId="3" borderId="51" xfId="0" applyFont="1" applyFill="1" applyBorder="1" applyAlignment="1">
      <alignment horizontal="center" vertical="center"/>
    </xf>
    <xf numFmtId="164" fontId="0" fillId="0" borderId="21" xfId="0" applyNumberFormat="1" applyBorder="1" applyAlignment="1">
      <alignment horizontal="center"/>
    </xf>
    <xf numFmtId="14" fontId="0" fillId="0" borderId="2" xfId="0" applyNumberFormat="1" applyBorder="1" applyAlignment="1">
      <alignment horizontal="center"/>
    </xf>
    <xf numFmtId="14" fontId="7" fillId="0" borderId="56" xfId="0" applyNumberFormat="1" applyFont="1" applyBorder="1" applyAlignment="1">
      <alignment horizontal="center" wrapText="1"/>
    </xf>
    <xf numFmtId="164" fontId="0" fillId="3" borderId="21" xfId="0" applyNumberFormat="1" applyFill="1" applyBorder="1" applyAlignment="1">
      <alignment horizontal="center"/>
    </xf>
    <xf numFmtId="0" fontId="16" fillId="0" borderId="9" xfId="0" applyFont="1" applyBorder="1" applyAlignment="1">
      <alignment horizontal="left"/>
    </xf>
    <xf numFmtId="0" fontId="0" fillId="0" borderId="13" xfId="0" applyBorder="1" applyAlignment="1">
      <alignment horizontal="left" vertical="center"/>
    </xf>
    <xf numFmtId="0" fontId="16" fillId="0" borderId="17" xfId="0" applyFont="1" applyBorder="1" applyAlignment="1">
      <alignment horizontal="left"/>
    </xf>
    <xf numFmtId="9" fontId="8" fillId="0" borderId="0" xfId="0" applyNumberFormat="1" applyFont="1" applyAlignment="1">
      <alignment horizontal="center" wrapText="1"/>
    </xf>
    <xf numFmtId="9" fontId="0" fillId="0" borderId="0" xfId="1" applyFont="1" applyBorder="1" applyAlignment="1">
      <alignment horizontal="center"/>
    </xf>
    <xf numFmtId="0" fontId="15" fillId="3" borderId="9" xfId="0" applyFont="1" applyFill="1" applyBorder="1" applyAlignment="1">
      <alignment horizontal="left"/>
    </xf>
    <xf numFmtId="0" fontId="0" fillId="0" borderId="17" xfId="0" applyBorder="1" applyAlignment="1">
      <alignment vertical="center"/>
    </xf>
    <xf numFmtId="9" fontId="0" fillId="0" borderId="22" xfId="1" applyFont="1" applyBorder="1" applyAlignment="1">
      <alignment horizontal="center"/>
    </xf>
    <xf numFmtId="0" fontId="7" fillId="3" borderId="21" xfId="0" applyFont="1" applyFill="1" applyBorder="1" applyAlignment="1">
      <alignment horizontal="center" wrapText="1"/>
    </xf>
    <xf numFmtId="0" fontId="6" fillId="3" borderId="16" xfId="0" applyFont="1" applyFill="1" applyBorder="1" applyAlignment="1">
      <alignment horizontal="center" vertical="center"/>
    </xf>
    <xf numFmtId="0" fontId="6" fillId="3" borderId="16" xfId="0" applyFont="1" applyFill="1" applyBorder="1" applyAlignment="1">
      <alignment horizontal="center" vertical="center" wrapText="1"/>
    </xf>
    <xf numFmtId="0" fontId="5" fillId="3" borderId="56" xfId="0" applyFont="1" applyFill="1" applyBorder="1" applyAlignment="1">
      <alignment horizontal="center"/>
    </xf>
    <xf numFmtId="0" fontId="7" fillId="0" borderId="56" xfId="0" applyFont="1" applyBorder="1" applyAlignment="1">
      <alignment horizontal="center"/>
    </xf>
    <xf numFmtId="14" fontId="5" fillId="3" borderId="56" xfId="0" applyNumberFormat="1" applyFont="1" applyFill="1" applyBorder="1" applyAlignment="1">
      <alignment horizontal="center"/>
    </xf>
    <xf numFmtId="0" fontId="20" fillId="3" borderId="56" xfId="0" applyFont="1" applyFill="1" applyBorder="1" applyAlignment="1">
      <alignment horizontal="center"/>
    </xf>
    <xf numFmtId="0" fontId="0" fillId="3" borderId="56" xfId="0" applyFill="1" applyBorder="1" applyAlignment="1">
      <alignment horizontal="center"/>
    </xf>
    <xf numFmtId="14" fontId="0" fillId="3" borderId="16" xfId="0" applyNumberFormat="1" applyFill="1" applyBorder="1" applyAlignment="1">
      <alignment horizontal="center"/>
    </xf>
    <xf numFmtId="3" fontId="0" fillId="3" borderId="16" xfId="0" applyNumberFormat="1" applyFill="1" applyBorder="1" applyAlignment="1">
      <alignment horizontal="center"/>
    </xf>
    <xf numFmtId="9" fontId="8" fillId="0" borderId="16" xfId="0" applyNumberFormat="1" applyFont="1" applyBorder="1" applyAlignment="1">
      <alignment horizontal="center" wrapText="1"/>
    </xf>
    <xf numFmtId="0" fontId="5" fillId="0" borderId="56" xfId="0" applyFont="1" applyBorder="1" applyAlignment="1">
      <alignment horizontal="center"/>
    </xf>
    <xf numFmtId="14" fontId="5" fillId="0" borderId="56" xfId="0" applyNumberFormat="1" applyFont="1" applyBorder="1" applyAlignment="1">
      <alignment horizontal="center"/>
    </xf>
    <xf numFmtId="0" fontId="20" fillId="0" borderId="56" xfId="0" applyFont="1" applyBorder="1" applyAlignment="1">
      <alignment horizontal="center"/>
    </xf>
    <xf numFmtId="0" fontId="0" fillId="0" borderId="56" xfId="0" applyBorder="1" applyAlignment="1">
      <alignment horizontal="center"/>
    </xf>
    <xf numFmtId="14" fontId="0" fillId="0" borderId="16" xfId="0" applyNumberFormat="1" applyBorder="1" applyAlignment="1">
      <alignment horizontal="center"/>
    </xf>
    <xf numFmtId="0" fontId="0" fillId="3" borderId="16" xfId="0" applyFill="1" applyBorder="1"/>
    <xf numFmtId="0" fontId="8" fillId="0" borderId="56" xfId="0" applyFont="1" applyBorder="1" applyAlignment="1">
      <alignment horizontal="center" wrapText="1"/>
    </xf>
    <xf numFmtId="0" fontId="0" fillId="3" borderId="16" xfId="0" applyFill="1" applyBorder="1" applyAlignment="1">
      <alignment horizontal="center"/>
    </xf>
    <xf numFmtId="0" fontId="0" fillId="0" borderId="56" xfId="0" applyBorder="1"/>
    <xf numFmtId="14" fontId="7" fillId="3" borderId="56" xfId="0" applyNumberFormat="1" applyFont="1" applyFill="1" applyBorder="1" applyAlignment="1">
      <alignment horizontal="center" wrapText="1"/>
    </xf>
    <xf numFmtId="3" fontId="8" fillId="3" borderId="16" xfId="0" applyNumberFormat="1" applyFont="1" applyFill="1" applyBorder="1" applyAlignment="1">
      <alignment horizontal="center" wrapText="1"/>
    </xf>
    <xf numFmtId="0" fontId="7" fillId="0" borderId="56" xfId="0" applyFont="1" applyBorder="1" applyAlignment="1">
      <alignment horizontal="center" wrapText="1"/>
    </xf>
    <xf numFmtId="3" fontId="8" fillId="0" borderId="16" xfId="0" applyNumberFormat="1" applyFont="1" applyBorder="1" applyAlignment="1">
      <alignment horizontal="center" wrapText="1"/>
    </xf>
    <xf numFmtId="14" fontId="0" fillId="3" borderId="12" xfId="0" applyNumberFormat="1" applyFill="1" applyBorder="1" applyAlignment="1">
      <alignment horizontal="center"/>
    </xf>
    <xf numFmtId="3" fontId="0" fillId="3" borderId="12" xfId="0" applyNumberFormat="1" applyFill="1" applyBorder="1" applyAlignment="1">
      <alignment horizontal="center"/>
    </xf>
    <xf numFmtId="14" fontId="5" fillId="0" borderId="34" xfId="0" applyNumberFormat="1" applyFont="1" applyBorder="1" applyAlignment="1">
      <alignment horizontal="center"/>
    </xf>
    <xf numFmtId="3" fontId="0" fillId="9" borderId="16" xfId="0" applyNumberFormat="1" applyFill="1" applyBorder="1" applyAlignment="1">
      <alignment horizontal="center"/>
    </xf>
    <xf numFmtId="9" fontId="8" fillId="3" borderId="16" xfId="0" applyNumberFormat="1" applyFont="1" applyFill="1" applyBorder="1" applyAlignment="1">
      <alignment horizontal="center" wrapText="1"/>
    </xf>
    <xf numFmtId="9" fontId="0" fillId="3" borderId="16" xfId="1" applyFont="1" applyFill="1" applyBorder="1" applyAlignment="1">
      <alignment horizontal="center"/>
    </xf>
    <xf numFmtId="14" fontId="5" fillId="3" borderId="34" xfId="0" applyNumberFormat="1" applyFont="1" applyFill="1" applyBorder="1" applyAlignment="1">
      <alignment horizontal="center"/>
    </xf>
    <xf numFmtId="0" fontId="8" fillId="0" borderId="34" xfId="0" applyFont="1" applyBorder="1" applyAlignment="1">
      <alignment horizontal="center" wrapText="1"/>
    </xf>
    <xf numFmtId="3" fontId="8" fillId="9" borderId="16" xfId="0" applyNumberFormat="1" applyFont="1" applyFill="1" applyBorder="1" applyAlignment="1">
      <alignment horizontal="center" wrapText="1"/>
    </xf>
    <xf numFmtId="14" fontId="10" fillId="0" borderId="16" xfId="0" applyNumberFormat="1" applyFont="1" applyBorder="1" applyAlignment="1">
      <alignment horizontal="center"/>
    </xf>
    <xf numFmtId="0" fontId="15" fillId="3" borderId="16" xfId="0" applyFont="1" applyFill="1" applyBorder="1"/>
    <xf numFmtId="0" fontId="6" fillId="3" borderId="70" xfId="0" applyFont="1" applyFill="1" applyBorder="1" applyAlignment="1">
      <alignment horizontal="center" vertical="center"/>
    </xf>
    <xf numFmtId="0" fontId="6" fillId="3" borderId="51" xfId="0" applyFont="1" applyFill="1" applyBorder="1" applyAlignment="1">
      <alignment horizontal="center" vertical="center" wrapText="1"/>
    </xf>
    <xf numFmtId="0" fontId="0" fillId="3" borderId="62" xfId="0" applyFill="1" applyBorder="1" applyAlignment="1">
      <alignment horizontal="center"/>
    </xf>
    <xf numFmtId="0" fontId="21" fillId="0" borderId="49" xfId="0" applyFont="1" applyBorder="1" applyAlignment="1">
      <alignment horizontal="center"/>
    </xf>
    <xf numFmtId="14" fontId="8" fillId="0" borderId="59" xfId="0" applyNumberFormat="1" applyFont="1" applyBorder="1" applyAlignment="1">
      <alignment horizontal="center" wrapText="1"/>
    </xf>
    <xf numFmtId="0" fontId="0" fillId="0" borderId="58" xfId="0" applyBorder="1" applyAlignment="1">
      <alignment horizontal="center"/>
    </xf>
    <xf numFmtId="0" fontId="0" fillId="3" borderId="35" xfId="0" applyFill="1" applyBorder="1"/>
    <xf numFmtId="0" fontId="0" fillId="3" borderId="32" xfId="0" applyFill="1" applyBorder="1"/>
    <xf numFmtId="0" fontId="10" fillId="0" borderId="71" xfId="0" applyFont="1" applyBorder="1"/>
    <xf numFmtId="0" fontId="0" fillId="0" borderId="60" xfId="0" applyBorder="1"/>
    <xf numFmtId="0" fontId="10" fillId="0" borderId="54" xfId="0" applyFont="1" applyBorder="1"/>
    <xf numFmtId="0" fontId="8" fillId="0" borderId="54" xfId="0" applyFont="1" applyBorder="1" applyAlignment="1">
      <alignment horizontal="left" wrapText="1"/>
    </xf>
    <xf numFmtId="0" fontId="0" fillId="3" borderId="42" xfId="0" applyFill="1" applyBorder="1"/>
    <xf numFmtId="0" fontId="8" fillId="3" borderId="49" xfId="0" applyFont="1" applyFill="1" applyBorder="1" applyAlignment="1">
      <alignment horizontal="left" wrapText="1"/>
    </xf>
    <xf numFmtId="14" fontId="8" fillId="3" borderId="57" xfId="0" applyNumberFormat="1" applyFont="1" applyFill="1" applyBorder="1" applyAlignment="1">
      <alignment horizontal="center" wrapText="1"/>
    </xf>
    <xf numFmtId="14" fontId="0" fillId="0" borderId="59" xfId="0" applyNumberFormat="1" applyBorder="1" applyAlignment="1">
      <alignment horizontal="center"/>
    </xf>
    <xf numFmtId="14" fontId="8" fillId="3" borderId="54" xfId="0" applyNumberFormat="1" applyFont="1" applyFill="1" applyBorder="1" applyAlignment="1">
      <alignment horizontal="center" wrapText="1"/>
    </xf>
    <xf numFmtId="0" fontId="21" fillId="0" borderId="50" xfId="0" applyFont="1" applyBorder="1" applyAlignment="1">
      <alignment horizontal="center"/>
    </xf>
    <xf numFmtId="14" fontId="8" fillId="0" borderId="54" xfId="0" applyNumberFormat="1" applyFont="1" applyBorder="1" applyAlignment="1">
      <alignment horizontal="center" wrapText="1"/>
    </xf>
    <xf numFmtId="14" fontId="0" fillId="0" borderId="58" xfId="0" applyNumberFormat="1" applyBorder="1" applyAlignment="1">
      <alignment horizontal="center"/>
    </xf>
    <xf numFmtId="0" fontId="0" fillId="3" borderId="38" xfId="0" applyFill="1" applyBorder="1" applyAlignment="1">
      <alignment horizontal="center"/>
    </xf>
    <xf numFmtId="0" fontId="0" fillId="0" borderId="63" xfId="0" applyBorder="1"/>
    <xf numFmtId="0" fontId="8" fillId="0" borderId="54" xfId="0" applyFont="1" applyBorder="1" applyAlignment="1">
      <alignment horizontal="center" wrapText="1"/>
    </xf>
    <xf numFmtId="14" fontId="0" fillId="0" borderId="0" xfId="0" applyNumberFormat="1" applyAlignment="1">
      <alignment horizontal="center"/>
    </xf>
    <xf numFmtId="0" fontId="6" fillId="3" borderId="51" xfId="0" applyFont="1" applyFill="1" applyBorder="1" applyAlignment="1">
      <alignment horizontal="left" vertical="center"/>
    </xf>
    <xf numFmtId="2" fontId="0" fillId="3" borderId="56" xfId="0" applyNumberFormat="1" applyFill="1" applyBorder="1" applyAlignment="1">
      <alignment horizontal="center"/>
    </xf>
    <xf numFmtId="2" fontId="0" fillId="0" borderId="56" xfId="0" applyNumberFormat="1" applyBorder="1" applyAlignment="1">
      <alignment horizontal="center"/>
    </xf>
    <xf numFmtId="2" fontId="6" fillId="3" borderId="70" xfId="0" applyNumberFormat="1" applyFont="1" applyFill="1" applyBorder="1" applyAlignment="1">
      <alignment horizontal="center" vertical="center"/>
    </xf>
    <xf numFmtId="2" fontId="5" fillId="3" borderId="9" xfId="0" applyNumberFormat="1" applyFont="1" applyFill="1" applyBorder="1"/>
    <xf numFmtId="0" fontId="10" fillId="0" borderId="18" xfId="0" applyFont="1" applyBorder="1"/>
    <xf numFmtId="0" fontId="10" fillId="0" borderId="73" xfId="0" applyFont="1" applyBorder="1"/>
    <xf numFmtId="0" fontId="10" fillId="0" borderId="5" xfId="0" applyFont="1" applyBorder="1"/>
    <xf numFmtId="0" fontId="0" fillId="0" borderId="57" xfId="0" applyBorder="1" applyAlignment="1">
      <alignment horizontal="center"/>
    </xf>
    <xf numFmtId="164" fontId="0" fillId="0" borderId="21" xfId="2" applyNumberFormat="1" applyFont="1" applyBorder="1" applyAlignment="1">
      <alignment horizontal="center"/>
    </xf>
    <xf numFmtId="14" fontId="0" fillId="0" borderId="76" xfId="0" applyNumberFormat="1" applyBorder="1" applyAlignment="1">
      <alignment horizontal="center"/>
    </xf>
    <xf numFmtId="3" fontId="0" fillId="0" borderId="76" xfId="0" applyNumberFormat="1" applyBorder="1" applyAlignment="1">
      <alignment horizontal="center"/>
    </xf>
    <xf numFmtId="3" fontId="0" fillId="0" borderId="74" xfId="0" applyNumberFormat="1" applyBorder="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0" fontId="9" fillId="0" borderId="0" xfId="0" applyFont="1" applyAlignment="1">
      <alignment horizontal="center"/>
    </xf>
    <xf numFmtId="164" fontId="0" fillId="0" borderId="0" xfId="0" applyNumberFormat="1" applyAlignment="1">
      <alignment horizontal="center"/>
    </xf>
    <xf numFmtId="164" fontId="0" fillId="0" borderId="0" xfId="2" applyNumberFormat="1" applyFont="1" applyBorder="1" applyAlignment="1">
      <alignment horizontal="center"/>
    </xf>
    <xf numFmtId="3" fontId="0" fillId="0" borderId="0" xfId="0" applyNumberFormat="1" applyAlignment="1">
      <alignment horizontal="center"/>
    </xf>
    <xf numFmtId="0" fontId="5" fillId="0" borderId="9" xfId="0" applyFont="1" applyBorder="1" applyAlignment="1">
      <alignment horizontal="center"/>
    </xf>
    <xf numFmtId="0" fontId="0" fillId="0" borderId="78" xfId="0" applyBorder="1"/>
    <xf numFmtId="164" fontId="6" fillId="3" borderId="16" xfId="0" applyNumberFormat="1" applyFont="1" applyFill="1" applyBorder="1" applyAlignment="1">
      <alignment horizontal="center" vertical="center"/>
    </xf>
    <xf numFmtId="0" fontId="6" fillId="3" borderId="17" xfId="0" applyFont="1" applyFill="1" applyBorder="1" applyAlignment="1">
      <alignment horizontal="center" vertical="center"/>
    </xf>
    <xf numFmtId="8" fontId="16" fillId="0" borderId="21" xfId="0" applyNumberFormat="1" applyFont="1" applyBorder="1" applyAlignment="1">
      <alignment horizontal="center"/>
    </xf>
    <xf numFmtId="44" fontId="0" fillId="3" borderId="21" xfId="2" applyFont="1" applyFill="1" applyBorder="1" applyAlignment="1">
      <alignment horizontal="center" indent="1"/>
    </xf>
    <xf numFmtId="44" fontId="0" fillId="0" borderId="21" xfId="2" applyFont="1" applyBorder="1" applyAlignment="1">
      <alignment horizontal="center" indent="1"/>
    </xf>
    <xf numFmtId="3" fontId="0" fillId="3" borderId="20" xfId="0" applyNumberFormat="1" applyFill="1" applyBorder="1" applyAlignment="1">
      <alignment horizontal="center"/>
    </xf>
    <xf numFmtId="14" fontId="14" fillId="0" borderId="21" xfId="0" applyNumberFormat="1" applyFont="1" applyBorder="1" applyAlignment="1">
      <alignment horizontal="center" wrapText="1"/>
    </xf>
    <xf numFmtId="0" fontId="9" fillId="0" borderId="21" xfId="0" applyFont="1" applyBorder="1" applyAlignment="1">
      <alignment horizontal="center"/>
    </xf>
    <xf numFmtId="3" fontId="16" fillId="0" borderId="16" xfId="0" applyNumberFormat="1" applyFont="1" applyBorder="1" applyAlignment="1">
      <alignment horizontal="center"/>
    </xf>
    <xf numFmtId="0" fontId="6" fillId="3" borderId="22" xfId="0" applyFont="1" applyFill="1" applyBorder="1" applyAlignment="1">
      <alignment horizontal="center" vertical="center"/>
    </xf>
    <xf numFmtId="164" fontId="6" fillId="3" borderId="17" xfId="0" applyNumberFormat="1" applyFont="1" applyFill="1" applyBorder="1" applyAlignment="1">
      <alignment horizontal="center" vertical="center"/>
    </xf>
    <xf numFmtId="0" fontId="6" fillId="3" borderId="17" xfId="0" applyFont="1" applyFill="1" applyBorder="1" applyAlignment="1">
      <alignment horizontal="center" vertical="center" wrapText="1"/>
    </xf>
    <xf numFmtId="0" fontId="9" fillId="3" borderId="79" xfId="0" applyFont="1" applyFill="1" applyBorder="1" applyAlignment="1">
      <alignment horizontal="center"/>
    </xf>
    <xf numFmtId="14" fontId="0" fillId="0" borderId="64" xfId="0" applyNumberFormat="1" applyBorder="1" applyAlignment="1">
      <alignment horizontal="center"/>
    </xf>
    <xf numFmtId="0" fontId="0" fillId="0" borderId="40" xfId="0" applyBorder="1" applyAlignment="1">
      <alignment horizontal="left"/>
    </xf>
    <xf numFmtId="14" fontId="0" fillId="0" borderId="15" xfId="0" applyNumberFormat="1" applyBorder="1" applyAlignment="1">
      <alignment horizontal="center"/>
    </xf>
    <xf numFmtId="0" fontId="10" fillId="4" borderId="29" xfId="0" applyFont="1" applyFill="1" applyBorder="1"/>
    <xf numFmtId="14" fontId="0" fillId="3" borderId="64" xfId="0" applyNumberFormat="1" applyFill="1" applyBorder="1" applyAlignment="1">
      <alignment horizontal="center"/>
    </xf>
    <xf numFmtId="0" fontId="14" fillId="0" borderId="21" xfId="0" applyFont="1" applyBorder="1" applyAlignment="1">
      <alignment horizontal="center"/>
    </xf>
    <xf numFmtId="14" fontId="7" fillId="3" borderId="21" xfId="0" applyNumberFormat="1" applyFont="1" applyFill="1" applyBorder="1" applyAlignment="1">
      <alignment horizontal="center" wrapText="1"/>
    </xf>
    <xf numFmtId="0" fontId="9" fillId="9" borderId="21" xfId="0" applyFont="1" applyFill="1" applyBorder="1" applyAlignment="1">
      <alignment horizontal="center"/>
    </xf>
    <xf numFmtId="164" fontId="0" fillId="0" borderId="21" xfId="0" applyNumberFormat="1" applyBorder="1" applyAlignment="1">
      <alignment horizontal="center" indent="1"/>
    </xf>
    <xf numFmtId="14" fontId="0" fillId="3" borderId="12" xfId="0" applyNumberFormat="1" applyFill="1" applyBorder="1" applyAlignment="1">
      <alignment horizontal="center" wrapText="1"/>
    </xf>
    <xf numFmtId="0" fontId="0" fillId="3" borderId="9" xfId="0" applyFill="1" applyBorder="1" applyAlignment="1">
      <alignment wrapText="1"/>
    </xf>
    <xf numFmtId="0" fontId="27" fillId="3" borderId="16" xfId="0" applyFont="1" applyFill="1" applyBorder="1" applyAlignment="1">
      <alignment horizontal="left"/>
    </xf>
    <xf numFmtId="14" fontId="0" fillId="3" borderId="81" xfId="0" applyNumberFormat="1" applyFill="1" applyBorder="1" applyAlignment="1">
      <alignment horizontal="center"/>
    </xf>
    <xf numFmtId="14" fontId="0" fillId="0" borderId="81" xfId="0" applyNumberFormat="1" applyBorder="1" applyAlignment="1">
      <alignment horizontal="center"/>
    </xf>
    <xf numFmtId="3" fontId="0" fillId="3" borderId="81" xfId="0" applyNumberFormat="1" applyFill="1" applyBorder="1" applyAlignment="1">
      <alignment horizontal="center"/>
    </xf>
    <xf numFmtId="9" fontId="0" fillId="0" borderId="81" xfId="1" applyFont="1" applyBorder="1" applyAlignment="1">
      <alignment horizontal="center"/>
    </xf>
    <xf numFmtId="0" fontId="18" fillId="3" borderId="76" xfId="0" applyFont="1" applyFill="1" applyBorder="1" applyAlignment="1">
      <alignment horizontal="left"/>
    </xf>
    <xf numFmtId="9" fontId="8" fillId="0" borderId="81" xfId="0" applyNumberFormat="1" applyFont="1" applyBorder="1" applyAlignment="1">
      <alignment horizontal="center" wrapText="1"/>
    </xf>
    <xf numFmtId="9" fontId="8" fillId="0" borderId="11" xfId="0" applyNumberFormat="1" applyFont="1" applyBorder="1" applyAlignment="1">
      <alignment horizontal="center" wrapText="1"/>
    </xf>
    <xf numFmtId="9" fontId="8" fillId="0" borderId="2" xfId="0" applyNumberFormat="1" applyFont="1" applyBorder="1" applyAlignment="1">
      <alignment horizontal="center" wrapText="1"/>
    </xf>
    <xf numFmtId="9" fontId="8" fillId="0" borderId="6" xfId="0" applyNumberFormat="1" applyFont="1" applyBorder="1" applyAlignment="1">
      <alignment horizontal="center" wrapText="1"/>
    </xf>
    <xf numFmtId="3" fontId="10" fillId="0" borderId="9" xfId="0" applyNumberFormat="1" applyFont="1" applyBorder="1" applyAlignment="1">
      <alignment horizontal="center"/>
    </xf>
    <xf numFmtId="14" fontId="15" fillId="3" borderId="12" xfId="0" applyNumberFormat="1" applyFont="1" applyFill="1" applyBorder="1" applyAlignment="1">
      <alignment horizontal="center"/>
    </xf>
    <xf numFmtId="9" fontId="8" fillId="0" borderId="76" xfId="0" applyNumberFormat="1" applyFont="1" applyBorder="1" applyAlignment="1">
      <alignment horizontal="center" wrapText="1"/>
    </xf>
    <xf numFmtId="14" fontId="14" fillId="0" borderId="21" xfId="0" applyNumberFormat="1" applyFont="1" applyBorder="1" applyAlignment="1">
      <alignment horizontal="center"/>
    </xf>
    <xf numFmtId="14" fontId="7" fillId="0" borderId="0" xfId="0" applyNumberFormat="1" applyFont="1" applyAlignment="1">
      <alignment horizontal="center" wrapText="1"/>
    </xf>
    <xf numFmtId="0" fontId="8" fillId="0" borderId="0" xfId="0" applyFont="1" applyAlignment="1">
      <alignment horizontal="center" wrapText="1"/>
    </xf>
    <xf numFmtId="0" fontId="19" fillId="0" borderId="33" xfId="0" applyFont="1" applyBorder="1"/>
    <xf numFmtId="0" fontId="10" fillId="4" borderId="33" xfId="0" applyFont="1" applyFill="1" applyBorder="1"/>
    <xf numFmtId="0" fontId="10" fillId="0" borderId="9" xfId="0" applyFont="1" applyBorder="1" applyAlignment="1">
      <alignment horizontal="left"/>
    </xf>
    <xf numFmtId="0" fontId="16" fillId="0" borderId="42" xfId="0" applyFont="1" applyBorder="1" applyAlignment="1">
      <alignment horizontal="center"/>
    </xf>
    <xf numFmtId="0" fontId="14" fillId="0" borderId="19" xfId="0" applyFont="1" applyBorder="1"/>
    <xf numFmtId="0" fontId="14" fillId="0" borderId="47" xfId="0" applyFont="1" applyBorder="1"/>
    <xf numFmtId="0" fontId="21" fillId="3" borderId="49" xfId="0" applyFont="1" applyFill="1" applyBorder="1" applyAlignment="1">
      <alignment horizontal="center"/>
    </xf>
    <xf numFmtId="14" fontId="8" fillId="0" borderId="58" xfId="0" applyNumberFormat="1" applyFont="1" applyBorder="1" applyAlignment="1">
      <alignment horizontal="center" wrapText="1"/>
    </xf>
    <xf numFmtId="0" fontId="0" fillId="8" borderId="66" xfId="0" applyFill="1" applyBorder="1" applyAlignment="1">
      <alignment horizontal="center"/>
    </xf>
    <xf numFmtId="3" fontId="0" fillId="8" borderId="16" xfId="0" applyNumberFormat="1" applyFill="1" applyBorder="1" applyAlignment="1">
      <alignment horizontal="center"/>
    </xf>
    <xf numFmtId="0" fontId="10" fillId="4" borderId="28" xfId="0" applyFont="1" applyFill="1" applyBorder="1"/>
    <xf numFmtId="0" fontId="8" fillId="3" borderId="64" xfId="0" applyFont="1" applyFill="1" applyBorder="1" applyAlignment="1">
      <alignment horizontal="left"/>
    </xf>
    <xf numFmtId="14" fontId="8" fillId="3" borderId="64" xfId="0" applyNumberFormat="1" applyFont="1" applyFill="1" applyBorder="1" applyAlignment="1">
      <alignment horizontal="center" wrapText="1"/>
    </xf>
    <xf numFmtId="0" fontId="0" fillId="0" borderId="65" xfId="0" applyBorder="1" applyAlignment="1">
      <alignment horizontal="center"/>
    </xf>
    <xf numFmtId="0" fontId="0" fillId="0" borderId="60" xfId="0" applyBorder="1" applyAlignment="1">
      <alignment horizontal="center"/>
    </xf>
    <xf numFmtId="14" fontId="0" fillId="0" borderId="19" xfId="0" applyNumberFormat="1" applyBorder="1" applyAlignment="1">
      <alignment horizontal="center"/>
    </xf>
    <xf numFmtId="0" fontId="20" fillId="3" borderId="21" xfId="0" applyFont="1" applyFill="1" applyBorder="1" applyAlignment="1">
      <alignment horizontal="center"/>
    </xf>
    <xf numFmtId="0" fontId="18" fillId="3" borderId="9" xfId="0" applyFont="1" applyFill="1" applyBorder="1" applyAlignment="1">
      <alignment horizontal="left" wrapText="1"/>
    </xf>
    <xf numFmtId="164" fontId="8" fillId="0" borderId="21" xfId="0" applyNumberFormat="1" applyFont="1" applyBorder="1" applyAlignment="1">
      <alignment horizontal="center" wrapText="1"/>
    </xf>
    <xf numFmtId="14" fontId="0" fillId="3" borderId="40" xfId="0" applyNumberFormat="1" applyFill="1" applyBorder="1" applyAlignment="1">
      <alignment horizontal="center"/>
    </xf>
    <xf numFmtId="3" fontId="0" fillId="3" borderId="26" xfId="0" applyNumberFormat="1" applyFill="1" applyBorder="1" applyAlignment="1">
      <alignment horizontal="center"/>
    </xf>
    <xf numFmtId="14" fontId="0" fillId="3" borderId="26" xfId="0" applyNumberFormat="1" applyFill="1" applyBorder="1" applyAlignment="1">
      <alignment horizontal="center"/>
    </xf>
    <xf numFmtId="164" fontId="0" fillId="0" borderId="21" xfId="2" applyNumberFormat="1" applyFont="1" applyBorder="1" applyAlignment="1">
      <alignment horizontal="center" indent="1"/>
    </xf>
    <xf numFmtId="164" fontId="0" fillId="0" borderId="21" xfId="0" applyNumberFormat="1" applyBorder="1" applyAlignment="1">
      <alignment horizontal="center" indent="3"/>
    </xf>
    <xf numFmtId="0" fontId="7" fillId="9" borderId="21" xfId="0" applyFont="1" applyFill="1" applyBorder="1" applyAlignment="1">
      <alignment horizontal="center" wrapText="1"/>
    </xf>
    <xf numFmtId="14" fontId="10" fillId="0" borderId="26" xfId="0" applyNumberFormat="1" applyFont="1" applyBorder="1" applyAlignment="1">
      <alignment horizontal="center"/>
    </xf>
    <xf numFmtId="14" fontId="0" fillId="0" borderId="26" xfId="0" applyNumberFormat="1" applyBorder="1" applyAlignment="1">
      <alignment horizontal="center"/>
    </xf>
    <xf numFmtId="14" fontId="0" fillId="0" borderId="77" xfId="0" applyNumberFormat="1" applyBorder="1" applyAlignment="1">
      <alignment horizontal="center"/>
    </xf>
    <xf numFmtId="14" fontId="0" fillId="0" borderId="82" xfId="0" applyNumberFormat="1" applyBorder="1" applyAlignment="1">
      <alignment horizontal="center"/>
    </xf>
    <xf numFmtId="0" fontId="0" fillId="0" borderId="7" xfId="0" applyBorder="1" applyAlignment="1">
      <alignment horizontal="left"/>
    </xf>
    <xf numFmtId="0" fontId="0" fillId="0" borderId="6" xfId="0" applyBorder="1"/>
    <xf numFmtId="0" fontId="16" fillId="0" borderId="42" xfId="0" applyFont="1" applyBorder="1"/>
    <xf numFmtId="0" fontId="8" fillId="3" borderId="50" xfId="0" applyFont="1" applyFill="1" applyBorder="1" applyAlignment="1">
      <alignment horizontal="left" wrapText="1"/>
    </xf>
    <xf numFmtId="0" fontId="8" fillId="3" borderId="59" xfId="0" applyFont="1" applyFill="1" applyBorder="1" applyAlignment="1">
      <alignment horizontal="left"/>
    </xf>
    <xf numFmtId="0" fontId="8" fillId="3" borderId="49" xfId="0" applyFont="1" applyFill="1" applyBorder="1" applyAlignment="1">
      <alignment horizontal="left"/>
    </xf>
    <xf numFmtId="14" fontId="0" fillId="3" borderId="53" xfId="0" applyNumberFormat="1" applyFill="1" applyBorder="1" applyAlignment="1">
      <alignment horizontal="center"/>
    </xf>
    <xf numFmtId="0" fontId="10" fillId="0" borderId="54" xfId="0" applyFont="1" applyBorder="1" applyAlignment="1">
      <alignment horizontal="center"/>
    </xf>
    <xf numFmtId="14" fontId="8" fillId="0" borderId="50" xfId="0" applyNumberFormat="1" applyFont="1" applyBorder="1" applyAlignment="1">
      <alignment horizontal="center" wrapText="1"/>
    </xf>
    <xf numFmtId="0" fontId="10" fillId="0" borderId="50" xfId="0" applyFont="1" applyBorder="1" applyAlignment="1">
      <alignment horizontal="center"/>
    </xf>
    <xf numFmtId="14" fontId="0" fillId="0" borderId="60" xfId="0" applyNumberFormat="1" applyBorder="1" applyAlignment="1">
      <alignment horizontal="center"/>
    </xf>
    <xf numFmtId="14" fontId="8" fillId="0" borderId="49" xfId="0" applyNumberFormat="1" applyFont="1" applyBorder="1" applyAlignment="1">
      <alignment horizontal="center" wrapText="1"/>
    </xf>
    <xf numFmtId="14" fontId="0" fillId="0" borderId="61" xfId="0" applyNumberFormat="1" applyBorder="1" applyAlignment="1">
      <alignment horizontal="center"/>
    </xf>
    <xf numFmtId="0" fontId="21" fillId="0" borderId="61" xfId="0" applyFont="1" applyBorder="1" applyAlignment="1">
      <alignment horizontal="center"/>
    </xf>
    <xf numFmtId="0" fontId="0" fillId="0" borderId="50" xfId="0" applyBorder="1"/>
    <xf numFmtId="14" fontId="10" fillId="3" borderId="42" xfId="0" applyNumberFormat="1" applyFont="1" applyFill="1" applyBorder="1" applyAlignment="1">
      <alignment horizontal="center" wrapText="1"/>
    </xf>
    <xf numFmtId="0" fontId="21" fillId="0" borderId="60" xfId="0" applyFont="1" applyBorder="1" applyAlignment="1">
      <alignment horizontal="center"/>
    </xf>
    <xf numFmtId="14" fontId="21" fillId="3" borderId="42" xfId="0" applyNumberFormat="1" applyFont="1" applyFill="1" applyBorder="1" applyAlignment="1">
      <alignment horizontal="center"/>
    </xf>
    <xf numFmtId="14" fontId="0" fillId="3" borderId="35" xfId="0" applyNumberFormat="1" applyFill="1" applyBorder="1" applyAlignment="1">
      <alignment horizontal="center"/>
    </xf>
    <xf numFmtId="14" fontId="8" fillId="3" borderId="35" xfId="0" applyNumberFormat="1" applyFont="1" applyFill="1" applyBorder="1" applyAlignment="1">
      <alignment horizontal="center" wrapText="1"/>
    </xf>
    <xf numFmtId="14" fontId="0" fillId="0" borderId="72" xfId="0" applyNumberFormat="1" applyBorder="1" applyAlignment="1">
      <alignment horizontal="center"/>
    </xf>
    <xf numFmtId="0" fontId="0" fillId="0" borderId="72" xfId="0" applyBorder="1" applyAlignment="1">
      <alignment horizontal="center"/>
    </xf>
    <xf numFmtId="14" fontId="0" fillId="3" borderId="32" xfId="0" applyNumberFormat="1" applyFill="1" applyBorder="1" applyAlignment="1">
      <alignment horizontal="center"/>
    </xf>
    <xf numFmtId="14" fontId="8" fillId="3" borderId="32" xfId="0" applyNumberFormat="1" applyFont="1" applyFill="1" applyBorder="1" applyAlignment="1">
      <alignment horizontal="center" wrapText="1"/>
    </xf>
    <xf numFmtId="0" fontId="8" fillId="0" borderId="48" xfId="0" applyFont="1" applyBorder="1" applyAlignment="1">
      <alignment horizontal="center" wrapText="1"/>
    </xf>
    <xf numFmtId="0" fontId="8" fillId="0" borderId="57" xfId="0" applyFont="1" applyBorder="1" applyAlignment="1">
      <alignment horizontal="center" wrapText="1"/>
    </xf>
    <xf numFmtId="0" fontId="0" fillId="3" borderId="53" xfId="0" applyFill="1" applyBorder="1" applyAlignment="1">
      <alignment horizontal="center"/>
    </xf>
    <xf numFmtId="14" fontId="8" fillId="0" borderId="22" xfId="0" applyNumberFormat="1" applyFont="1" applyBorder="1" applyAlignment="1">
      <alignment horizontal="center" wrapText="1"/>
    </xf>
    <xf numFmtId="0" fontId="0" fillId="0" borderId="13" xfId="0" applyBorder="1" applyAlignment="1">
      <alignment horizontal="center"/>
    </xf>
    <xf numFmtId="0" fontId="21" fillId="0" borderId="62" xfId="0" applyFont="1" applyBorder="1" applyAlignment="1">
      <alignment horizontal="center"/>
    </xf>
    <xf numFmtId="0" fontId="0" fillId="3" borderId="60" xfId="0" applyFill="1" applyBorder="1" applyAlignment="1">
      <alignment horizontal="center"/>
    </xf>
    <xf numFmtId="0" fontId="16" fillId="0" borderId="54" xfId="0" applyFont="1" applyBorder="1" applyAlignment="1">
      <alignment horizontal="center"/>
    </xf>
    <xf numFmtId="0" fontId="21" fillId="3" borderId="0" xfId="0" applyFont="1" applyFill="1" applyAlignment="1">
      <alignment horizontal="center"/>
    </xf>
    <xf numFmtId="14" fontId="21" fillId="0" borderId="54" xfId="0" applyNumberFormat="1" applyFont="1" applyBorder="1" applyAlignment="1">
      <alignment horizontal="center"/>
    </xf>
    <xf numFmtId="0" fontId="0" fillId="0" borderId="38" xfId="0" applyBorder="1"/>
    <xf numFmtId="0" fontId="0" fillId="0" borderId="37" xfId="0" applyBorder="1"/>
    <xf numFmtId="0" fontId="0" fillId="0" borderId="53" xfId="0" applyBorder="1" applyAlignment="1">
      <alignment horizontal="center"/>
    </xf>
    <xf numFmtId="0" fontId="0" fillId="0" borderId="60" xfId="0" applyBorder="1" applyAlignment="1">
      <alignment horizontal="left"/>
    </xf>
    <xf numFmtId="14" fontId="8" fillId="3" borderId="59" xfId="0" applyNumberFormat="1" applyFont="1" applyFill="1" applyBorder="1" applyAlignment="1">
      <alignment horizontal="center" wrapText="1"/>
    </xf>
    <xf numFmtId="0" fontId="21" fillId="0" borderId="0" xfId="0" applyFont="1" applyAlignment="1">
      <alignment horizontal="center"/>
    </xf>
    <xf numFmtId="14" fontId="8" fillId="0" borderId="60" xfId="0" applyNumberFormat="1" applyFont="1" applyBorder="1" applyAlignment="1">
      <alignment horizontal="center" wrapText="1"/>
    </xf>
    <xf numFmtId="0" fontId="21" fillId="0" borderId="54" xfId="0" applyFont="1" applyBorder="1" applyAlignment="1">
      <alignment horizontal="center" indent="1"/>
    </xf>
    <xf numFmtId="14" fontId="8" fillId="0" borderId="0" xfId="0" applyNumberFormat="1" applyFont="1" applyAlignment="1">
      <alignment horizontal="center" wrapText="1"/>
    </xf>
    <xf numFmtId="14" fontId="8" fillId="3" borderId="39" xfId="0" applyNumberFormat="1" applyFont="1" applyFill="1" applyBorder="1" applyAlignment="1">
      <alignment horizontal="center" wrapText="1"/>
    </xf>
    <xf numFmtId="14" fontId="8" fillId="3" borderId="34" xfId="0" applyNumberFormat="1" applyFont="1" applyFill="1" applyBorder="1" applyAlignment="1">
      <alignment horizontal="center" wrapText="1"/>
    </xf>
    <xf numFmtId="0" fontId="0" fillId="0" borderId="9" xfId="0" applyBorder="1" applyAlignment="1">
      <alignment horizontal="left" vertical="top"/>
    </xf>
    <xf numFmtId="0" fontId="16" fillId="0" borderId="33" xfId="0" applyFont="1" applyBorder="1" applyAlignment="1">
      <alignment horizontal="left"/>
    </xf>
    <xf numFmtId="0" fontId="10" fillId="0" borderId="17" xfId="0" applyFont="1" applyBorder="1" applyAlignment="1">
      <alignment horizontal="left"/>
    </xf>
    <xf numFmtId="0" fontId="0" fillId="0" borderId="9" xfId="0" applyBorder="1" applyAlignment="1">
      <alignment vertical="top"/>
    </xf>
    <xf numFmtId="0" fontId="10" fillId="0" borderId="9" xfId="0" applyFont="1" applyBorder="1" applyAlignment="1">
      <alignment vertical="top"/>
    </xf>
    <xf numFmtId="164" fontId="0" fillId="0" borderId="21" xfId="0" applyNumberFormat="1" applyBorder="1"/>
    <xf numFmtId="0" fontId="10" fillId="0" borderId="14" xfId="0" applyFont="1" applyBorder="1"/>
    <xf numFmtId="0" fontId="10" fillId="0" borderId="83" xfId="0" applyFont="1" applyBorder="1"/>
    <xf numFmtId="0" fontId="10" fillId="0" borderId="24" xfId="0" applyFont="1" applyBorder="1"/>
    <xf numFmtId="0" fontId="5" fillId="9" borderId="69" xfId="0" applyFont="1" applyFill="1" applyBorder="1" applyAlignment="1">
      <alignment horizontal="center"/>
    </xf>
    <xf numFmtId="3" fontId="8" fillId="9" borderId="16" xfId="0" applyNumberFormat="1" applyFont="1" applyFill="1" applyBorder="1" applyAlignment="1">
      <alignment horizontal="center"/>
    </xf>
    <xf numFmtId="0" fontId="0" fillId="0" borderId="83" xfId="0" applyBorder="1" applyAlignment="1">
      <alignment horizontal="left" vertical="center"/>
    </xf>
    <xf numFmtId="0" fontId="0" fillId="0" borderId="24" xfId="0" applyBorder="1" applyAlignment="1">
      <alignment horizontal="left" vertical="center"/>
    </xf>
    <xf numFmtId="3" fontId="0" fillId="0" borderId="20" xfId="0" applyNumberFormat="1" applyBorder="1"/>
    <xf numFmtId="0" fontId="0" fillId="0" borderId="13" xfId="0" applyBorder="1" applyAlignment="1">
      <alignment vertical="top"/>
    </xf>
    <xf numFmtId="0" fontId="5" fillId="9" borderId="80" xfId="0" applyFont="1" applyFill="1" applyBorder="1" applyAlignment="1">
      <alignment horizontal="center"/>
    </xf>
    <xf numFmtId="0" fontId="5" fillId="9" borderId="23" xfId="0" applyFont="1" applyFill="1" applyBorder="1" applyAlignment="1">
      <alignment horizontal="center"/>
    </xf>
    <xf numFmtId="0" fontId="8" fillId="0" borderId="21" xfId="0" applyFont="1" applyBorder="1" applyAlignment="1">
      <alignment horizontal="center"/>
    </xf>
    <xf numFmtId="0" fontId="7" fillId="0" borderId="23" xfId="0" applyFont="1" applyBorder="1" applyAlignment="1">
      <alignment horizontal="center"/>
    </xf>
    <xf numFmtId="0" fontId="5" fillId="0" borderId="23" xfId="0" applyFont="1" applyBorder="1" applyAlignment="1">
      <alignment horizontal="center"/>
    </xf>
    <xf numFmtId="14" fontId="7" fillId="0" borderId="23" xfId="0" applyNumberFormat="1" applyFont="1" applyBorder="1" applyAlignment="1">
      <alignment horizontal="center" wrapText="1"/>
    </xf>
    <xf numFmtId="0" fontId="20" fillId="0" borderId="23" xfId="0" applyFont="1" applyBorder="1" applyAlignment="1">
      <alignment horizontal="center"/>
    </xf>
    <xf numFmtId="0" fontId="0" fillId="0" borderId="23" xfId="0" applyBorder="1" applyAlignment="1">
      <alignment horizontal="center"/>
    </xf>
    <xf numFmtId="164" fontId="0" fillId="0" borderId="34" xfId="0" applyNumberFormat="1" applyBorder="1" applyAlignment="1">
      <alignment horizontal="center"/>
    </xf>
    <xf numFmtId="164" fontId="0" fillId="0" borderId="56" xfId="0" applyNumberFormat="1" applyBorder="1" applyAlignment="1">
      <alignment horizontal="center"/>
    </xf>
    <xf numFmtId="164" fontId="0" fillId="0" borderId="23" xfId="0" applyNumberFormat="1" applyBorder="1"/>
    <xf numFmtId="14" fontId="20" fillId="0" borderId="23" xfId="0" applyNumberFormat="1" applyFont="1" applyBorder="1" applyAlignment="1">
      <alignment horizontal="center"/>
    </xf>
    <xf numFmtId="0" fontId="8" fillId="0" borderId="23" xfId="0" applyFont="1" applyBorder="1" applyAlignment="1">
      <alignment horizontal="center" wrapText="1"/>
    </xf>
    <xf numFmtId="0" fontId="0" fillId="3" borderId="23" xfId="0" applyFill="1" applyBorder="1" applyAlignment="1">
      <alignment horizontal="center"/>
    </xf>
    <xf numFmtId="14" fontId="0" fillId="3" borderId="82" xfId="0" applyNumberFormat="1" applyFill="1" applyBorder="1" applyAlignment="1">
      <alignment horizontal="center"/>
    </xf>
    <xf numFmtId="3" fontId="0" fillId="3" borderId="74" xfId="0" applyNumberFormat="1" applyFill="1" applyBorder="1" applyAlignment="1">
      <alignment horizontal="center"/>
    </xf>
    <xf numFmtId="0" fontId="0" fillId="0" borderId="9" xfId="0" applyBorder="1" applyAlignment="1">
      <alignment horizontal="left" wrapText="1"/>
    </xf>
    <xf numFmtId="0" fontId="8" fillId="3" borderId="23" xfId="0" applyFont="1" applyFill="1" applyBorder="1" applyAlignment="1">
      <alignment horizontal="center" wrapText="1"/>
    </xf>
    <xf numFmtId="14" fontId="10" fillId="0" borderId="15" xfId="0" applyNumberFormat="1" applyFont="1" applyBorder="1" applyAlignment="1">
      <alignment horizontal="center"/>
    </xf>
    <xf numFmtId="14" fontId="0" fillId="3" borderId="16" xfId="0" applyNumberFormat="1" applyFill="1" applyBorder="1" applyAlignment="1">
      <alignment horizontal="center" wrapText="1"/>
    </xf>
    <xf numFmtId="3" fontId="16" fillId="3" borderId="16" xfId="0" applyNumberFormat="1" applyFont="1" applyFill="1" applyBorder="1" applyAlignment="1">
      <alignment horizontal="center"/>
    </xf>
    <xf numFmtId="0" fontId="0" fillId="3" borderId="17" xfId="0" applyFill="1" applyBorder="1" applyAlignment="1">
      <alignment horizontal="left"/>
    </xf>
    <xf numFmtId="0" fontId="9" fillId="3" borderId="13" xfId="0" applyFont="1" applyFill="1" applyBorder="1" applyAlignment="1">
      <alignment horizontal="center"/>
    </xf>
    <xf numFmtId="14" fontId="5" fillId="3" borderId="27" xfId="0" applyNumberFormat="1" applyFont="1" applyFill="1" applyBorder="1" applyAlignment="1">
      <alignment horizontal="center"/>
    </xf>
    <xf numFmtId="14" fontId="5" fillId="0" borderId="27" xfId="0" applyNumberFormat="1" applyFont="1" applyBorder="1" applyAlignment="1">
      <alignment horizontal="center"/>
    </xf>
    <xf numFmtId="0" fontId="0" fillId="3" borderId="88" xfId="0" applyFill="1" applyBorder="1" applyAlignment="1">
      <alignment horizontal="center"/>
    </xf>
    <xf numFmtId="0" fontId="28" fillId="3" borderId="16" xfId="0" applyFont="1" applyFill="1" applyBorder="1"/>
    <xf numFmtId="0" fontId="15" fillId="3" borderId="16" xfId="0" applyFont="1" applyFill="1" applyBorder="1" applyAlignment="1">
      <alignment horizontal="left"/>
    </xf>
    <xf numFmtId="14" fontId="0" fillId="0" borderId="75" xfId="0" applyNumberFormat="1" applyBorder="1" applyAlignment="1">
      <alignment horizontal="center"/>
    </xf>
    <xf numFmtId="0" fontId="0" fillId="0" borderId="27" xfId="0" applyBorder="1"/>
    <xf numFmtId="0" fontId="15" fillId="3" borderId="76" xfId="0" applyFont="1" applyFill="1" applyBorder="1" applyAlignment="1">
      <alignment horizontal="left"/>
    </xf>
    <xf numFmtId="14" fontId="5" fillId="3" borderId="23" xfId="0" applyNumberFormat="1" applyFont="1" applyFill="1" applyBorder="1" applyAlignment="1">
      <alignment horizontal="center"/>
    </xf>
    <xf numFmtId="0" fontId="14" fillId="0" borderId="23" xfId="0" applyFont="1" applyBorder="1" applyAlignment="1">
      <alignment horizontal="center"/>
    </xf>
    <xf numFmtId="0" fontId="5" fillId="3" borderId="23" xfId="0" applyFont="1" applyFill="1" applyBorder="1" applyAlignment="1">
      <alignment horizontal="center"/>
    </xf>
    <xf numFmtId="3" fontId="0" fillId="3" borderId="17" xfId="0" applyNumberFormat="1" applyFill="1" applyBorder="1" applyAlignment="1">
      <alignment horizontal="center"/>
    </xf>
    <xf numFmtId="3" fontId="0" fillId="9" borderId="12" xfId="0" applyNumberFormat="1" applyFill="1" applyBorder="1" applyAlignment="1">
      <alignment horizontal="center"/>
    </xf>
    <xf numFmtId="0" fontId="15" fillId="3" borderId="9" xfId="0" applyFont="1" applyFill="1" applyBorder="1"/>
    <xf numFmtId="3" fontId="0" fillId="3" borderId="40" xfId="0" applyNumberFormat="1" applyFill="1" applyBorder="1" applyAlignment="1">
      <alignment horizontal="center"/>
    </xf>
    <xf numFmtId="0" fontId="5" fillId="0" borderId="21" xfId="0" applyFont="1" applyBorder="1"/>
    <xf numFmtId="14" fontId="5" fillId="3" borderId="93" xfId="0" applyNumberFormat="1" applyFont="1" applyFill="1" applyBorder="1" applyAlignment="1">
      <alignment horizontal="center"/>
    </xf>
    <xf numFmtId="0" fontId="0" fillId="3" borderId="93" xfId="0" applyFill="1" applyBorder="1" applyAlignment="1">
      <alignment horizontal="center"/>
    </xf>
    <xf numFmtId="0" fontId="5" fillId="0" borderId="93" xfId="0" applyFont="1" applyBorder="1" applyAlignment="1">
      <alignment horizontal="center"/>
    </xf>
    <xf numFmtId="0" fontId="0" fillId="18" borderId="90" xfId="0" applyFill="1" applyBorder="1" applyAlignment="1">
      <alignment horizontal="center"/>
    </xf>
    <xf numFmtId="0" fontId="0" fillId="18" borderId="67" xfId="0" applyFill="1" applyBorder="1" applyAlignment="1">
      <alignment horizontal="center"/>
    </xf>
    <xf numFmtId="0" fontId="0" fillId="18" borderId="66" xfId="0" applyFill="1" applyBorder="1" applyAlignment="1">
      <alignment horizontal="center"/>
    </xf>
    <xf numFmtId="0" fontId="10" fillId="4" borderId="0" xfId="0" applyFont="1" applyFill="1"/>
    <xf numFmtId="0" fontId="19" fillId="0" borderId="7" xfId="0" applyFont="1" applyBorder="1"/>
    <xf numFmtId="0" fontId="19" fillId="0" borderId="17" xfId="0" applyFont="1" applyBorder="1" applyAlignment="1">
      <alignment horizontal="left"/>
    </xf>
    <xf numFmtId="0" fontId="5" fillId="8" borderId="69" xfId="0" applyFont="1" applyFill="1" applyBorder="1" applyAlignment="1">
      <alignment horizontal="center"/>
    </xf>
    <xf numFmtId="0" fontId="10" fillId="4" borderId="17" xfId="0" applyFont="1" applyFill="1" applyBorder="1"/>
    <xf numFmtId="0" fontId="10" fillId="0" borderId="15" xfId="0" applyFont="1" applyBorder="1"/>
    <xf numFmtId="14" fontId="5" fillId="3" borderId="80" xfId="0" applyNumberFormat="1" applyFont="1" applyFill="1" applyBorder="1" applyAlignment="1">
      <alignment horizontal="center"/>
    </xf>
    <xf numFmtId="14" fontId="0" fillId="3" borderId="75" xfId="0" applyNumberFormat="1" applyFill="1" applyBorder="1" applyAlignment="1">
      <alignment horizontal="center"/>
    </xf>
    <xf numFmtId="0" fontId="16" fillId="0" borderId="0" xfId="0" applyFont="1"/>
    <xf numFmtId="0" fontId="0" fillId="0" borderId="7" xfId="0" applyBorder="1"/>
    <xf numFmtId="0" fontId="0" fillId="0" borderId="29" xfId="0" applyBorder="1" applyAlignment="1">
      <alignment horizontal="left"/>
    </xf>
    <xf numFmtId="0" fontId="0" fillId="0" borderId="22" xfId="0" applyBorder="1" applyAlignment="1">
      <alignment horizontal="left" vertical="center"/>
    </xf>
    <xf numFmtId="0" fontId="0" fillId="3" borderId="80" xfId="0" applyFill="1" applyBorder="1" applyAlignment="1">
      <alignment horizontal="center"/>
    </xf>
    <xf numFmtId="164" fontId="0" fillId="3" borderId="80" xfId="0" applyNumberFormat="1" applyFill="1" applyBorder="1" applyAlignment="1">
      <alignment horizontal="center"/>
    </xf>
    <xf numFmtId="0" fontId="16" fillId="0" borderId="22" xfId="0" applyFont="1" applyBorder="1"/>
    <xf numFmtId="0" fontId="10" fillId="0" borderId="9" xfId="0" applyFont="1" applyBorder="1" applyAlignment="1">
      <alignment vertical="center"/>
    </xf>
    <xf numFmtId="14" fontId="5" fillId="0" borderId="80" xfId="0" applyNumberFormat="1" applyFont="1" applyBorder="1" applyAlignment="1">
      <alignment horizontal="center"/>
    </xf>
    <xf numFmtId="0" fontId="0" fillId="0" borderId="93" xfId="0" applyBorder="1" applyAlignment="1">
      <alignment horizontal="center"/>
    </xf>
    <xf numFmtId="3" fontId="0" fillId="0" borderId="81" xfId="0" applyNumberFormat="1" applyBorder="1" applyAlignment="1">
      <alignment horizontal="center"/>
    </xf>
    <xf numFmtId="0" fontId="7" fillId="3" borderId="56" xfId="0" applyFont="1" applyFill="1" applyBorder="1" applyAlignment="1">
      <alignment horizontal="center" wrapText="1"/>
    </xf>
    <xf numFmtId="3" fontId="0" fillId="3" borderId="13" xfId="0" applyNumberFormat="1" applyFill="1" applyBorder="1" applyAlignment="1">
      <alignment horizontal="center"/>
    </xf>
    <xf numFmtId="14" fontId="5" fillId="0" borderId="93" xfId="0" applyNumberFormat="1" applyFont="1" applyBorder="1" applyAlignment="1">
      <alignment horizontal="center"/>
    </xf>
    <xf numFmtId="2" fontId="0" fillId="0" borderId="93" xfId="0" applyNumberFormat="1" applyBorder="1" applyAlignment="1">
      <alignment horizontal="center"/>
    </xf>
    <xf numFmtId="0" fontId="0" fillId="0" borderId="20" xfId="0" applyBorder="1" applyAlignment="1">
      <alignment horizontal="left" vertical="center"/>
    </xf>
    <xf numFmtId="0" fontId="0" fillId="0" borderId="69" xfId="0" applyBorder="1" applyAlignment="1">
      <alignment horizontal="center"/>
    </xf>
    <xf numFmtId="0" fontId="5" fillId="3" borderId="70" xfId="0" applyFont="1" applyFill="1" applyBorder="1" applyAlignment="1">
      <alignment horizontal="center"/>
    </xf>
    <xf numFmtId="0" fontId="5" fillId="9" borderId="86" xfId="0" applyFont="1" applyFill="1" applyBorder="1" applyAlignment="1">
      <alignment horizontal="center"/>
    </xf>
    <xf numFmtId="164" fontId="0" fillId="3" borderId="56" xfId="0" applyNumberFormat="1" applyFill="1" applyBorder="1" applyAlignment="1">
      <alignment horizontal="center"/>
    </xf>
    <xf numFmtId="14" fontId="0" fillId="3" borderId="51" xfId="0" applyNumberFormat="1" applyFill="1" applyBorder="1" applyAlignment="1">
      <alignment horizontal="center"/>
    </xf>
    <xf numFmtId="0" fontId="10" fillId="0" borderId="19" xfId="0" applyFont="1" applyBorder="1"/>
    <xf numFmtId="9" fontId="0" fillId="3" borderId="81" xfId="1" applyFont="1" applyFill="1" applyBorder="1" applyAlignment="1">
      <alignment horizontal="center"/>
    </xf>
    <xf numFmtId="3" fontId="17" fillId="3" borderId="9" xfId="0" applyNumberFormat="1" applyFont="1" applyFill="1" applyBorder="1" applyAlignment="1">
      <alignment horizontal="center"/>
    </xf>
    <xf numFmtId="3" fontId="0" fillId="8" borderId="9" xfId="0" applyNumberFormat="1" applyFill="1" applyBorder="1" applyAlignment="1">
      <alignment horizontal="center"/>
    </xf>
    <xf numFmtId="3" fontId="0" fillId="0" borderId="16" xfId="0" applyNumberFormat="1" applyBorder="1"/>
    <xf numFmtId="0" fontId="0" fillId="9" borderId="16" xfId="0" applyFill="1" applyBorder="1" applyAlignment="1">
      <alignment horizontal="center"/>
    </xf>
    <xf numFmtId="0" fontId="5" fillId="9" borderId="56" xfId="0" applyFont="1" applyFill="1" applyBorder="1" applyAlignment="1">
      <alignment horizontal="center"/>
    </xf>
    <xf numFmtId="14" fontId="7" fillId="3" borderId="23" xfId="0" applyNumberFormat="1" applyFont="1" applyFill="1" applyBorder="1" applyAlignment="1">
      <alignment horizontal="center" wrapText="1"/>
    </xf>
    <xf numFmtId="14" fontId="5" fillId="0" borderId="88" xfId="0" applyNumberFormat="1" applyFont="1" applyBorder="1" applyAlignment="1">
      <alignment horizontal="center"/>
    </xf>
    <xf numFmtId="164" fontId="0" fillId="0" borderId="88" xfId="0" applyNumberFormat="1" applyBorder="1" applyAlignment="1">
      <alignment horizontal="center"/>
    </xf>
    <xf numFmtId="0" fontId="18" fillId="3" borderId="9" xfId="0" applyFont="1" applyFill="1" applyBorder="1"/>
    <xf numFmtId="0" fontId="20" fillId="3" borderId="23" xfId="0" applyFont="1" applyFill="1" applyBorder="1" applyAlignment="1">
      <alignment horizontal="center"/>
    </xf>
    <xf numFmtId="0" fontId="9" fillId="0" borderId="23" xfId="0" applyFont="1" applyBorder="1" applyAlignment="1">
      <alignment horizontal="center"/>
    </xf>
    <xf numFmtId="3" fontId="0" fillId="0" borderId="15" xfId="0" applyNumberFormat="1" applyBorder="1" applyAlignment="1">
      <alignment horizontal="center"/>
    </xf>
    <xf numFmtId="14" fontId="10" fillId="0" borderId="20" xfId="0" applyNumberFormat="1" applyFont="1" applyBorder="1" applyAlignment="1">
      <alignment horizontal="center"/>
    </xf>
    <xf numFmtId="14" fontId="0" fillId="3" borderId="22" xfId="0" applyNumberFormat="1" applyFill="1" applyBorder="1" applyAlignment="1">
      <alignment horizontal="center"/>
    </xf>
    <xf numFmtId="9" fontId="8" fillId="0" borderId="74" xfId="0" applyNumberFormat="1" applyFont="1" applyBorder="1" applyAlignment="1">
      <alignment horizontal="center" wrapText="1"/>
    </xf>
    <xf numFmtId="9" fontId="8" fillId="0" borderId="75" xfId="0" applyNumberFormat="1" applyFont="1" applyBorder="1" applyAlignment="1">
      <alignment horizontal="center" wrapText="1"/>
    </xf>
    <xf numFmtId="3" fontId="0" fillId="3" borderId="75" xfId="0" applyNumberFormat="1" applyFill="1" applyBorder="1" applyAlignment="1">
      <alignment horizontal="center"/>
    </xf>
    <xf numFmtId="3" fontId="0" fillId="3" borderId="77" xfId="0" applyNumberFormat="1" applyFill="1" applyBorder="1" applyAlignment="1">
      <alignment horizontal="center"/>
    </xf>
    <xf numFmtId="9" fontId="8" fillId="0" borderId="26" xfId="0" applyNumberFormat="1" applyFont="1" applyBorder="1" applyAlignment="1">
      <alignment horizontal="center" wrapText="1"/>
    </xf>
    <xf numFmtId="9" fontId="0" fillId="3" borderId="17" xfId="1" applyFont="1" applyFill="1" applyBorder="1" applyAlignment="1">
      <alignment horizontal="center"/>
    </xf>
    <xf numFmtId="0" fontId="15" fillId="3" borderId="9" xfId="0" applyFont="1" applyFill="1" applyBorder="1" applyAlignment="1">
      <alignment wrapText="1"/>
    </xf>
    <xf numFmtId="0" fontId="10" fillId="0" borderId="7" xfId="0" applyFont="1" applyBorder="1" applyAlignment="1">
      <alignment horizontal="left"/>
    </xf>
    <xf numFmtId="0" fontId="17" fillId="3" borderId="21" xfId="0" applyFont="1" applyFill="1" applyBorder="1" applyAlignment="1">
      <alignment horizontal="center"/>
    </xf>
    <xf numFmtId="0" fontId="5" fillId="8" borderId="96" xfId="0" applyFont="1" applyFill="1" applyBorder="1" applyAlignment="1">
      <alignment horizontal="center"/>
    </xf>
    <xf numFmtId="0" fontId="5" fillId="0" borderId="96" xfId="0" applyFont="1" applyBorder="1" applyAlignment="1">
      <alignment horizontal="center"/>
    </xf>
    <xf numFmtId="0" fontId="17" fillId="3" borderId="56" xfId="0" applyFont="1" applyFill="1" applyBorder="1" applyAlignment="1">
      <alignment horizontal="center"/>
    </xf>
    <xf numFmtId="2" fontId="0" fillId="0" borderId="27" xfId="0" applyNumberFormat="1" applyBorder="1" applyAlignment="1">
      <alignment horizontal="center"/>
    </xf>
    <xf numFmtId="3" fontId="8" fillId="0" borderId="16" xfId="0" applyNumberFormat="1" applyFont="1" applyBorder="1" applyAlignment="1">
      <alignment horizontal="center"/>
    </xf>
    <xf numFmtId="3" fontId="0" fillId="0" borderId="94" xfId="0" applyNumberFormat="1" applyBorder="1" applyAlignment="1">
      <alignment horizontal="center"/>
    </xf>
    <xf numFmtId="3" fontId="17" fillId="3" borderId="16" xfId="0" applyNumberFormat="1" applyFont="1" applyFill="1" applyBorder="1" applyAlignment="1">
      <alignment horizontal="center"/>
    </xf>
    <xf numFmtId="0" fontId="10" fillId="0" borderId="9" xfId="0" applyFont="1" applyBorder="1" applyAlignment="1">
      <alignment horizontal="left" vertical="center"/>
    </xf>
    <xf numFmtId="3" fontId="10" fillId="0" borderId="2" xfId="0" applyNumberFormat="1" applyFont="1" applyBorder="1"/>
    <xf numFmtId="14" fontId="5" fillId="0" borderId="55" xfId="0" applyNumberFormat="1" applyFont="1" applyBorder="1" applyAlignment="1">
      <alignment horizontal="center"/>
    </xf>
    <xf numFmtId="14" fontId="5" fillId="3" borderId="96" xfId="0" applyNumberFormat="1" applyFont="1" applyFill="1" applyBorder="1" applyAlignment="1">
      <alignment horizontal="center"/>
    </xf>
    <xf numFmtId="0" fontId="0" fillId="0" borderId="29" xfId="0" applyBorder="1"/>
    <xf numFmtId="3" fontId="0" fillId="0" borderId="31" xfId="0" applyNumberFormat="1" applyBorder="1"/>
    <xf numFmtId="14" fontId="0" fillId="0" borderId="51" xfId="0" applyNumberFormat="1" applyBorder="1" applyAlignment="1">
      <alignment horizontal="center"/>
    </xf>
    <xf numFmtId="0" fontId="0" fillId="3" borderId="69" xfId="0" applyFill="1" applyBorder="1" applyAlignment="1">
      <alignment horizontal="center"/>
    </xf>
    <xf numFmtId="14" fontId="5" fillId="0" borderId="70" xfId="0" applyNumberFormat="1" applyFont="1" applyBorder="1" applyAlignment="1">
      <alignment horizontal="center"/>
    </xf>
    <xf numFmtId="0" fontId="16" fillId="0" borderId="16" xfId="0" applyFont="1" applyBorder="1"/>
    <xf numFmtId="0" fontId="29" fillId="0" borderId="9" xfId="0" applyFont="1" applyBorder="1"/>
    <xf numFmtId="0" fontId="5" fillId="3" borderId="80" xfId="0" applyFont="1" applyFill="1" applyBorder="1" applyAlignment="1">
      <alignment horizontal="center"/>
    </xf>
    <xf numFmtId="164" fontId="0" fillId="3" borderId="93" xfId="0" applyNumberFormat="1" applyFill="1" applyBorder="1" applyAlignment="1">
      <alignment horizontal="center"/>
    </xf>
    <xf numFmtId="3" fontId="0" fillId="9" borderId="81" xfId="0" applyNumberFormat="1" applyFill="1" applyBorder="1" applyAlignment="1">
      <alignment horizontal="center"/>
    </xf>
    <xf numFmtId="0" fontId="30" fillId="3" borderId="9" xfId="0" applyFont="1" applyFill="1" applyBorder="1" applyAlignment="1">
      <alignment horizontal="center"/>
    </xf>
    <xf numFmtId="0" fontId="30" fillId="3" borderId="69" xfId="0" applyFont="1" applyFill="1" applyBorder="1" applyAlignment="1">
      <alignment horizontal="center"/>
    </xf>
    <xf numFmtId="14" fontId="30" fillId="3" borderId="56" xfId="0" applyNumberFormat="1" applyFont="1" applyFill="1" applyBorder="1" applyAlignment="1">
      <alignment horizontal="center"/>
    </xf>
    <xf numFmtId="0" fontId="30" fillId="3" borderId="56" xfId="0" applyFont="1" applyFill="1" applyBorder="1" applyAlignment="1">
      <alignment horizontal="center"/>
    </xf>
    <xf numFmtId="0" fontId="31" fillId="3" borderId="56" xfId="0" applyFont="1" applyFill="1" applyBorder="1" applyAlignment="1">
      <alignment horizontal="center"/>
    </xf>
    <xf numFmtId="2" fontId="31" fillId="3" borderId="56" xfId="0" applyNumberFormat="1" applyFont="1" applyFill="1" applyBorder="1" applyAlignment="1">
      <alignment horizontal="center"/>
    </xf>
    <xf numFmtId="0" fontId="31" fillId="3" borderId="66" xfId="0" applyFont="1" applyFill="1" applyBorder="1" applyAlignment="1">
      <alignment horizontal="center"/>
    </xf>
    <xf numFmtId="14" fontId="31" fillId="3" borderId="16" xfId="0" applyNumberFormat="1" applyFont="1" applyFill="1" applyBorder="1" applyAlignment="1">
      <alignment horizontal="center"/>
    </xf>
    <xf numFmtId="3" fontId="31" fillId="3" borderId="16" xfId="0" applyNumberFormat="1" applyFont="1" applyFill="1" applyBorder="1" applyAlignment="1">
      <alignment horizontal="center"/>
    </xf>
    <xf numFmtId="0" fontId="31" fillId="0" borderId="16" xfId="0" applyFont="1" applyBorder="1" applyAlignment="1">
      <alignment horizontal="center"/>
    </xf>
    <xf numFmtId="9" fontId="31" fillId="0" borderId="16" xfId="1" applyFont="1" applyBorder="1" applyAlignment="1">
      <alignment horizontal="center"/>
    </xf>
    <xf numFmtId="0" fontId="32" fillId="3" borderId="17" xfId="0" applyFont="1" applyFill="1" applyBorder="1" applyAlignment="1">
      <alignment horizontal="left"/>
    </xf>
    <xf numFmtId="14" fontId="30" fillId="0" borderId="56" xfId="0" applyNumberFormat="1" applyFont="1" applyBorder="1" applyAlignment="1">
      <alignment horizontal="center"/>
    </xf>
    <xf numFmtId="0" fontId="30" fillId="0" borderId="56" xfId="0" applyFont="1" applyBorder="1" applyAlignment="1">
      <alignment horizontal="center"/>
    </xf>
    <xf numFmtId="0" fontId="31" fillId="0" borderId="56" xfId="0" applyFont="1" applyBorder="1" applyAlignment="1">
      <alignment horizontal="center"/>
    </xf>
    <xf numFmtId="14" fontId="31" fillId="0" borderId="16" xfId="0" applyNumberFormat="1" applyFont="1" applyBorder="1" applyAlignment="1">
      <alignment horizontal="center"/>
    </xf>
    <xf numFmtId="3" fontId="31" fillId="0" borderId="16" xfId="0" applyNumberFormat="1" applyFont="1" applyBorder="1" applyAlignment="1">
      <alignment horizontal="center"/>
    </xf>
    <xf numFmtId="14" fontId="31" fillId="0" borderId="68" xfId="0" applyNumberFormat="1" applyFont="1" applyBorder="1" applyAlignment="1">
      <alignment horizontal="center"/>
    </xf>
    <xf numFmtId="2" fontId="31" fillId="0" borderId="56" xfId="0" applyNumberFormat="1" applyFont="1" applyBorder="1" applyAlignment="1">
      <alignment horizontal="center"/>
    </xf>
    <xf numFmtId="3" fontId="31" fillId="0" borderId="68" xfId="0" applyNumberFormat="1" applyFont="1" applyBorder="1" applyAlignment="1">
      <alignment horizontal="center"/>
    </xf>
    <xf numFmtId="0" fontId="31" fillId="0" borderId="66" xfId="0" applyFont="1" applyBorder="1" applyAlignment="1">
      <alignment horizontal="center"/>
    </xf>
    <xf numFmtId="0" fontId="30" fillId="3" borderId="9" xfId="0" applyFont="1" applyFill="1" applyBorder="1"/>
    <xf numFmtId="0" fontId="32" fillId="3" borderId="17" xfId="0" applyFont="1" applyFill="1" applyBorder="1"/>
    <xf numFmtId="0" fontId="31" fillId="0" borderId="56" xfId="0" applyFont="1" applyBorder="1"/>
    <xf numFmtId="0" fontId="31" fillId="0" borderId="22" xfId="0" applyFont="1" applyBorder="1"/>
    <xf numFmtId="0" fontId="30" fillId="3" borderId="17" xfId="0" applyFont="1" applyFill="1" applyBorder="1"/>
    <xf numFmtId="0" fontId="30" fillId="16" borderId="69" xfId="0" applyFont="1" applyFill="1" applyBorder="1" applyAlignment="1">
      <alignment horizontal="center"/>
    </xf>
    <xf numFmtId="14" fontId="30" fillId="3" borderId="16" xfId="0" applyNumberFormat="1" applyFont="1" applyFill="1" applyBorder="1" applyAlignment="1">
      <alignment horizontal="center"/>
    </xf>
    <xf numFmtId="14" fontId="31" fillId="3" borderId="9" xfId="0" applyNumberFormat="1" applyFont="1" applyFill="1" applyBorder="1" applyAlignment="1">
      <alignment horizontal="center"/>
    </xf>
    <xf numFmtId="14" fontId="30" fillId="3" borderId="26" xfId="0" applyNumberFormat="1" applyFont="1" applyFill="1" applyBorder="1" applyAlignment="1">
      <alignment horizontal="center"/>
    </xf>
    <xf numFmtId="0" fontId="32" fillId="3" borderId="9" xfId="0" applyFont="1" applyFill="1" applyBorder="1" applyAlignment="1">
      <alignment horizontal="left"/>
    </xf>
    <xf numFmtId="0" fontId="34" fillId="19" borderId="9" xfId="0" applyFont="1" applyFill="1" applyBorder="1"/>
    <xf numFmtId="14" fontId="31" fillId="3" borderId="26" xfId="0" applyNumberFormat="1" applyFont="1" applyFill="1" applyBorder="1" applyAlignment="1">
      <alignment horizontal="center"/>
    </xf>
    <xf numFmtId="3" fontId="31" fillId="3" borderId="9" xfId="0" applyNumberFormat="1" applyFont="1" applyFill="1" applyBorder="1" applyAlignment="1">
      <alignment horizontal="center"/>
    </xf>
    <xf numFmtId="0" fontId="30" fillId="3" borderId="20" xfId="0" applyFont="1" applyFill="1" applyBorder="1"/>
    <xf numFmtId="0" fontId="30" fillId="3" borderId="13" xfId="0" applyFont="1" applyFill="1" applyBorder="1"/>
    <xf numFmtId="0" fontId="31" fillId="3" borderId="9" xfId="0" applyFont="1" applyFill="1" applyBorder="1" applyAlignment="1">
      <alignment horizontal="center"/>
    </xf>
    <xf numFmtId="0" fontId="31" fillId="3" borderId="20" xfId="0" applyFont="1" applyFill="1" applyBorder="1" applyAlignment="1">
      <alignment horizontal="center"/>
    </xf>
    <xf numFmtId="0" fontId="30" fillId="8" borderId="69" xfId="0" applyFont="1" applyFill="1" applyBorder="1" applyAlignment="1">
      <alignment horizontal="center"/>
    </xf>
    <xf numFmtId="0" fontId="31" fillId="8" borderId="66" xfId="0" applyFont="1" applyFill="1" applyBorder="1" applyAlignment="1">
      <alignment horizontal="center"/>
    </xf>
    <xf numFmtId="3" fontId="31" fillId="8" borderId="16" xfId="0" applyNumberFormat="1" applyFont="1" applyFill="1" applyBorder="1" applyAlignment="1">
      <alignment horizontal="center"/>
    </xf>
    <xf numFmtId="0" fontId="31" fillId="0" borderId="93" xfId="0" applyFont="1" applyBorder="1" applyAlignment="1">
      <alignment horizontal="center"/>
    </xf>
    <xf numFmtId="0" fontId="31" fillId="0" borderId="85" xfId="0" applyFont="1" applyBorder="1" applyAlignment="1">
      <alignment horizontal="center"/>
    </xf>
    <xf numFmtId="14" fontId="31" fillId="0" borderId="81" xfId="0" applyNumberFormat="1" applyFont="1" applyBorder="1" applyAlignment="1">
      <alignment horizontal="center"/>
    </xf>
    <xf numFmtId="3" fontId="31" fillId="0" borderId="81" xfId="0" applyNumberFormat="1" applyFont="1" applyBorder="1" applyAlignment="1">
      <alignment horizontal="center"/>
    </xf>
    <xf numFmtId="9" fontId="31" fillId="0" borderId="81" xfId="1" applyFont="1" applyBorder="1" applyAlignment="1">
      <alignment horizontal="center"/>
    </xf>
    <xf numFmtId="0" fontId="32" fillId="3" borderId="76" xfId="0" applyFont="1" applyFill="1" applyBorder="1" applyAlignment="1">
      <alignment horizontal="left"/>
    </xf>
    <xf numFmtId="0" fontId="31" fillId="0" borderId="26" xfId="0" applyFont="1" applyBorder="1" applyAlignment="1">
      <alignment horizontal="center"/>
    </xf>
    <xf numFmtId="14" fontId="30" fillId="3" borderId="23" xfId="0" applyNumberFormat="1" applyFont="1" applyFill="1" applyBorder="1" applyAlignment="1">
      <alignment horizontal="center"/>
    </xf>
    <xf numFmtId="14" fontId="30" fillId="3" borderId="21" xfId="0" applyNumberFormat="1" applyFont="1" applyFill="1" applyBorder="1" applyAlignment="1">
      <alignment horizontal="center"/>
    </xf>
    <xf numFmtId="0" fontId="30" fillId="3" borderId="21" xfId="0" applyFont="1" applyFill="1" applyBorder="1" applyAlignment="1">
      <alignment horizontal="center"/>
    </xf>
    <xf numFmtId="0" fontId="31" fillId="3" borderId="21" xfId="0" applyFont="1" applyFill="1" applyBorder="1" applyAlignment="1">
      <alignment horizontal="center"/>
    </xf>
    <xf numFmtId="0" fontId="30" fillId="3" borderId="21" xfId="0" applyFont="1" applyFill="1" applyBorder="1"/>
    <xf numFmtId="14" fontId="30" fillId="0" borderId="21" xfId="0" applyNumberFormat="1" applyFont="1" applyBorder="1" applyAlignment="1">
      <alignment horizontal="center"/>
    </xf>
    <xf numFmtId="0" fontId="31" fillId="0" borderId="21" xfId="0" applyFont="1" applyBorder="1" applyAlignment="1">
      <alignment horizontal="center"/>
    </xf>
    <xf numFmtId="14" fontId="30" fillId="3" borderId="9" xfId="0" applyNumberFormat="1" applyFont="1" applyFill="1" applyBorder="1" applyAlignment="1">
      <alignment horizontal="center"/>
    </xf>
    <xf numFmtId="0" fontId="35" fillId="3" borderId="21" xfId="0" applyFont="1" applyFill="1" applyBorder="1" applyAlignment="1">
      <alignment horizontal="center"/>
    </xf>
    <xf numFmtId="3" fontId="35" fillId="3" borderId="9" xfId="0" applyNumberFormat="1" applyFont="1" applyFill="1" applyBorder="1" applyAlignment="1">
      <alignment horizontal="center"/>
    </xf>
    <xf numFmtId="14" fontId="31" fillId="0" borderId="9" xfId="0" applyNumberFormat="1" applyFont="1" applyBorder="1" applyAlignment="1">
      <alignment horizontal="center"/>
    </xf>
    <xf numFmtId="3" fontId="31" fillId="8" borderId="9" xfId="0" applyNumberFormat="1" applyFont="1" applyFill="1" applyBorder="1" applyAlignment="1">
      <alignment horizontal="center"/>
    </xf>
    <xf numFmtId="2" fontId="30" fillId="3" borderId="9" xfId="0" applyNumberFormat="1" applyFont="1" applyFill="1" applyBorder="1"/>
    <xf numFmtId="0" fontId="33" fillId="3" borderId="9" xfId="0" applyFont="1" applyFill="1" applyBorder="1" applyAlignment="1">
      <alignment horizontal="left"/>
    </xf>
    <xf numFmtId="0" fontId="17" fillId="0" borderId="21" xfId="0" applyFont="1" applyBorder="1" applyAlignment="1">
      <alignment horizontal="center"/>
    </xf>
    <xf numFmtId="0" fontId="7" fillId="0" borderId="23" xfId="0" applyFont="1" applyBorder="1" applyAlignment="1">
      <alignment horizontal="center" wrapText="1"/>
    </xf>
    <xf numFmtId="0" fontId="17" fillId="0" borderId="23" xfId="0" applyFont="1" applyBorder="1" applyAlignment="1">
      <alignment horizontal="center"/>
    </xf>
    <xf numFmtId="0" fontId="29" fillId="0" borderId="12" xfId="0" applyFont="1" applyBorder="1"/>
    <xf numFmtId="3" fontId="31" fillId="0" borderId="9" xfId="0" applyNumberFormat="1" applyFont="1" applyBorder="1" applyAlignment="1">
      <alignment horizontal="center"/>
    </xf>
    <xf numFmtId="3" fontId="31" fillId="3" borderId="17" xfId="0" applyNumberFormat="1" applyFont="1" applyFill="1" applyBorder="1" applyAlignment="1">
      <alignment horizontal="center"/>
    </xf>
    <xf numFmtId="0" fontId="30" fillId="3" borderId="23" xfId="0" applyFont="1" applyFill="1" applyBorder="1" applyAlignment="1">
      <alignment horizontal="center"/>
    </xf>
    <xf numFmtId="0" fontId="31" fillId="3" borderId="23" xfId="0" applyFont="1" applyFill="1" applyBorder="1" applyAlignment="1">
      <alignment horizontal="center"/>
    </xf>
    <xf numFmtId="14" fontId="30" fillId="0" borderId="23" xfId="0" applyNumberFormat="1" applyFont="1" applyBorder="1" applyAlignment="1">
      <alignment horizontal="center"/>
    </xf>
    <xf numFmtId="0" fontId="31" fillId="0" borderId="23" xfId="0" applyFont="1" applyBorder="1" applyAlignment="1">
      <alignment horizontal="center"/>
    </xf>
    <xf numFmtId="2" fontId="31" fillId="3" borderId="21" xfId="0" applyNumberFormat="1" applyFont="1" applyFill="1" applyBorder="1" applyAlignment="1">
      <alignment horizontal="center"/>
    </xf>
    <xf numFmtId="2" fontId="30" fillId="3" borderId="21" xfId="0" applyNumberFormat="1" applyFont="1" applyFill="1" applyBorder="1"/>
    <xf numFmtId="2" fontId="35" fillId="3" borderId="21" xfId="0" applyNumberFormat="1" applyFont="1" applyFill="1" applyBorder="1" applyAlignment="1">
      <alignment horizontal="center"/>
    </xf>
    <xf numFmtId="0" fontId="30" fillId="3" borderId="27" xfId="0" applyFont="1" applyFill="1" applyBorder="1" applyAlignment="1">
      <alignment horizontal="center"/>
    </xf>
    <xf numFmtId="0" fontId="30" fillId="3" borderId="97" xfId="0" applyFont="1" applyFill="1" applyBorder="1" applyAlignment="1">
      <alignment horizontal="center"/>
    </xf>
    <xf numFmtId="14" fontId="31" fillId="0" borderId="26" xfId="0" applyNumberFormat="1" applyFont="1" applyBorder="1" applyAlignment="1">
      <alignment horizontal="center"/>
    </xf>
    <xf numFmtId="0" fontId="30" fillId="8" borderId="21" xfId="0" applyFont="1" applyFill="1" applyBorder="1" applyAlignment="1">
      <alignment horizontal="center"/>
    </xf>
    <xf numFmtId="14" fontId="30" fillId="3" borderId="69" xfId="0" applyNumberFormat="1" applyFont="1" applyFill="1" applyBorder="1" applyAlignment="1">
      <alignment horizontal="center"/>
    </xf>
    <xf numFmtId="0" fontId="0" fillId="3" borderId="13" xfId="0" applyFill="1" applyBorder="1" applyAlignment="1">
      <alignment horizontal="left"/>
    </xf>
    <xf numFmtId="9" fontId="0" fillId="0" borderId="26" xfId="1" applyFont="1" applyBorder="1" applyAlignment="1">
      <alignment horizontal="center"/>
    </xf>
    <xf numFmtId="164" fontId="17" fillId="3" borderId="56" xfId="0" applyNumberFormat="1" applyFont="1" applyFill="1" applyBorder="1" applyAlignment="1">
      <alignment horizontal="center"/>
    </xf>
    <xf numFmtId="164" fontId="17" fillId="3" borderId="27" xfId="0" applyNumberFormat="1" applyFont="1" applyFill="1" applyBorder="1" applyAlignment="1">
      <alignment horizontal="center"/>
    </xf>
    <xf numFmtId="3" fontId="0" fillId="9" borderId="9" xfId="0" applyNumberFormat="1" applyFill="1" applyBorder="1" applyAlignment="1">
      <alignment horizontal="center"/>
    </xf>
    <xf numFmtId="3" fontId="0" fillId="3" borderId="9" xfId="0" applyNumberFormat="1" applyFill="1" applyBorder="1"/>
    <xf numFmtId="164" fontId="0" fillId="3" borderId="21" xfId="2" applyNumberFormat="1" applyFont="1" applyFill="1" applyBorder="1" applyAlignment="1">
      <alignment horizontal="center"/>
    </xf>
    <xf numFmtId="0" fontId="36" fillId="0" borderId="9" xfId="0" applyFont="1" applyBorder="1"/>
    <xf numFmtId="0" fontId="36" fillId="0" borderId="17" xfId="0" applyFont="1" applyBorder="1"/>
    <xf numFmtId="0" fontId="6" fillId="3" borderId="0" xfId="0" applyFont="1" applyFill="1" applyAlignment="1">
      <alignment horizontal="center" vertical="center"/>
    </xf>
    <xf numFmtId="164" fontId="17" fillId="3" borderId="21" xfId="0" applyNumberFormat="1" applyFont="1" applyFill="1" applyBorder="1" applyAlignment="1">
      <alignment horizontal="center"/>
    </xf>
    <xf numFmtId="9" fontId="31" fillId="0" borderId="17" xfId="1" applyFont="1" applyBorder="1" applyAlignment="1">
      <alignment horizontal="center"/>
    </xf>
    <xf numFmtId="0" fontId="36" fillId="3" borderId="17" xfId="0" applyFont="1" applyFill="1" applyBorder="1"/>
    <xf numFmtId="0" fontId="36" fillId="3" borderId="16" xfId="0" applyFont="1" applyFill="1" applyBorder="1" applyAlignment="1">
      <alignment horizontal="left"/>
    </xf>
    <xf numFmtId="0" fontId="36" fillId="3" borderId="17" xfId="0" applyFont="1" applyFill="1" applyBorder="1" applyAlignment="1">
      <alignment horizontal="left"/>
    </xf>
    <xf numFmtId="0" fontId="36" fillId="3" borderId="9" xfId="0" applyFont="1" applyFill="1" applyBorder="1" applyAlignment="1">
      <alignment horizontal="left"/>
    </xf>
    <xf numFmtId="0" fontId="30" fillId="9" borderId="69" xfId="0" applyFont="1" applyFill="1" applyBorder="1" applyAlignment="1">
      <alignment horizontal="center"/>
    </xf>
    <xf numFmtId="164" fontId="31" fillId="3" borderId="56" xfId="0" applyNumberFormat="1" applyFont="1" applyFill="1" applyBorder="1" applyAlignment="1">
      <alignment horizontal="center"/>
    </xf>
    <xf numFmtId="3" fontId="31" fillId="9" borderId="16" xfId="0" applyNumberFormat="1" applyFont="1" applyFill="1" applyBorder="1" applyAlignment="1">
      <alignment horizontal="center"/>
    </xf>
    <xf numFmtId="0" fontId="28" fillId="3" borderId="9" xfId="0" applyFont="1" applyFill="1" applyBorder="1"/>
    <xf numFmtId="0" fontId="18" fillId="0" borderId="9" xfId="0" applyFont="1" applyBorder="1" applyAlignment="1">
      <alignment horizontal="left"/>
    </xf>
    <xf numFmtId="0" fontId="31" fillId="3" borderId="17" xfId="0" applyFont="1" applyFill="1" applyBorder="1"/>
    <xf numFmtId="14" fontId="31" fillId="3" borderId="40" xfId="0" applyNumberFormat="1" applyFont="1" applyFill="1" applyBorder="1" applyAlignment="1">
      <alignment horizontal="center"/>
    </xf>
    <xf numFmtId="3" fontId="0" fillId="0" borderId="17" xfId="0" applyNumberFormat="1" applyBorder="1"/>
    <xf numFmtId="0" fontId="10" fillId="4" borderId="14" xfId="0" applyFont="1" applyFill="1" applyBorder="1"/>
    <xf numFmtId="14" fontId="0" fillId="0" borderId="40" xfId="0" applyNumberFormat="1" applyBorder="1"/>
    <xf numFmtId="3" fontId="0" fillId="0" borderId="51" xfId="0" applyNumberFormat="1" applyBorder="1"/>
    <xf numFmtId="14" fontId="0" fillId="0" borderId="22" xfId="0" applyNumberFormat="1" applyBorder="1"/>
    <xf numFmtId="9" fontId="31" fillId="0" borderId="9" xfId="1" applyFont="1" applyBorder="1" applyAlignment="1">
      <alignment horizontal="center"/>
    </xf>
    <xf numFmtId="0" fontId="30" fillId="0" borderId="21" xfId="0" applyFont="1" applyBorder="1" applyAlignment="1">
      <alignment horizontal="center"/>
    </xf>
    <xf numFmtId="2" fontId="31" fillId="0" borderId="21" xfId="0" applyNumberFormat="1" applyFont="1" applyBorder="1" applyAlignment="1">
      <alignment horizontal="center"/>
    </xf>
    <xf numFmtId="9" fontId="31" fillId="0" borderId="75" xfId="1" applyFont="1" applyBorder="1" applyAlignment="1">
      <alignment horizontal="center"/>
    </xf>
    <xf numFmtId="0" fontId="30" fillId="0" borderId="23" xfId="0" applyFont="1" applyBorder="1" applyAlignment="1">
      <alignment horizontal="center"/>
    </xf>
    <xf numFmtId="0" fontId="30" fillId="9" borderId="23" xfId="0" applyFont="1" applyFill="1" applyBorder="1" applyAlignment="1">
      <alignment horizontal="center"/>
    </xf>
    <xf numFmtId="164" fontId="31" fillId="3" borderId="27" xfId="0" applyNumberFormat="1" applyFont="1" applyFill="1" applyBorder="1" applyAlignment="1">
      <alignment horizontal="center"/>
    </xf>
    <xf numFmtId="0" fontId="0" fillId="3" borderId="17" xfId="0" applyFill="1" applyBorder="1"/>
    <xf numFmtId="0" fontId="24" fillId="6" borderId="9" xfId="0" applyFont="1" applyFill="1" applyBorder="1" applyAlignment="1">
      <alignment wrapText="1"/>
    </xf>
    <xf numFmtId="0" fontId="12" fillId="6" borderId="9" xfId="0" applyFont="1" applyFill="1" applyBorder="1" applyAlignment="1">
      <alignment horizontal="left" wrapText="1"/>
    </xf>
    <xf numFmtId="0" fontId="12" fillId="7" borderId="22" xfId="0" applyFont="1" applyFill="1" applyBorder="1" applyAlignment="1">
      <alignment wrapText="1"/>
    </xf>
    <xf numFmtId="14" fontId="13" fillId="3" borderId="20" xfId="0" applyNumberFormat="1" applyFont="1" applyFill="1" applyBorder="1" applyAlignment="1">
      <alignment wrapText="1"/>
    </xf>
    <xf numFmtId="14" fontId="10" fillId="3" borderId="20" xfId="0" applyNumberFormat="1" applyFont="1" applyFill="1" applyBorder="1"/>
    <xf numFmtId="14" fontId="10" fillId="3" borderId="20" xfId="0" applyNumberFormat="1" applyFont="1" applyFill="1" applyBorder="1" applyAlignment="1">
      <alignment wrapText="1"/>
    </xf>
    <xf numFmtId="0" fontId="10" fillId="3" borderId="17" xfId="0" applyFont="1" applyFill="1" applyBorder="1"/>
    <xf numFmtId="0" fontId="13" fillId="3" borderId="17" xfId="0" applyFont="1" applyFill="1" applyBorder="1" applyAlignment="1">
      <alignment horizontal="left" wrapText="1"/>
    </xf>
    <xf numFmtId="0" fontId="8" fillId="3" borderId="17" xfId="0" applyFont="1" applyFill="1" applyBorder="1" applyAlignment="1">
      <alignment wrapText="1"/>
    </xf>
    <xf numFmtId="0" fontId="10" fillId="3" borderId="17" xfId="0" applyFont="1" applyFill="1" applyBorder="1" applyAlignment="1">
      <alignment horizontal="left" wrapText="1"/>
    </xf>
    <xf numFmtId="0" fontId="16" fillId="3" borderId="17" xfId="0" applyFont="1" applyFill="1" applyBorder="1"/>
    <xf numFmtId="0" fontId="10" fillId="3" borderId="17" xfId="0" applyFont="1" applyFill="1" applyBorder="1" applyAlignment="1">
      <alignment horizontal="left"/>
    </xf>
    <xf numFmtId="0" fontId="10" fillId="0" borderId="17" xfId="0" applyFont="1" applyBorder="1" applyAlignment="1">
      <alignment wrapText="1"/>
    </xf>
    <xf numFmtId="0" fontId="10" fillId="3" borderId="17" xfId="0" applyFont="1" applyFill="1" applyBorder="1" applyAlignment="1">
      <alignment wrapText="1"/>
    </xf>
    <xf numFmtId="0" fontId="9" fillId="0" borderId="17" xfId="0" applyFont="1" applyBorder="1"/>
    <xf numFmtId="0" fontId="5" fillId="3" borderId="17" xfId="0" applyFont="1" applyFill="1" applyBorder="1" applyAlignment="1">
      <alignment horizontal="left"/>
    </xf>
    <xf numFmtId="0" fontId="16" fillId="0" borderId="40" xfId="0" applyFont="1" applyBorder="1" applyAlignment="1">
      <alignment horizontal="left"/>
    </xf>
    <xf numFmtId="0" fontId="16" fillId="0" borderId="40" xfId="0" applyFont="1" applyBorder="1"/>
    <xf numFmtId="0" fontId="10" fillId="4" borderId="17" xfId="0" applyFont="1" applyFill="1" applyBorder="1" applyAlignment="1">
      <alignment wrapText="1"/>
    </xf>
    <xf numFmtId="0" fontId="0" fillId="0" borderId="40" xfId="0" applyBorder="1" applyAlignment="1">
      <alignment horizontal="left" vertical="center"/>
    </xf>
    <xf numFmtId="0" fontId="0" fillId="0" borderId="40" xfId="0" applyBorder="1" applyAlignment="1">
      <alignment vertical="center"/>
    </xf>
    <xf numFmtId="0" fontId="10" fillId="4" borderId="16" xfId="0" applyFont="1" applyFill="1" applyBorder="1" applyAlignment="1">
      <alignment wrapText="1"/>
    </xf>
    <xf numFmtId="0" fontId="0" fillId="0" borderId="11" xfId="0" applyBorder="1"/>
    <xf numFmtId="0" fontId="0" fillId="0" borderId="11" xfId="0" applyBorder="1" applyAlignment="1">
      <alignment horizontal="left" vertical="center"/>
    </xf>
    <xf numFmtId="0" fontId="0" fillId="0" borderId="28" xfId="0" applyBorder="1" applyAlignment="1">
      <alignment horizontal="left"/>
    </xf>
    <xf numFmtId="0" fontId="10" fillId="0" borderId="17" xfId="0" applyFont="1" applyBorder="1" applyAlignment="1">
      <alignment vertical="center"/>
    </xf>
    <xf numFmtId="0" fontId="10" fillId="0" borderId="40" xfId="0" applyFont="1" applyBorder="1" applyAlignment="1">
      <alignment vertical="center"/>
    </xf>
    <xf numFmtId="0" fontId="10" fillId="0" borderId="52" xfId="0" applyFont="1" applyBorder="1"/>
    <xf numFmtId="0" fontId="0" fillId="0" borderId="28" xfId="0" applyBorder="1"/>
    <xf numFmtId="0" fontId="10" fillId="3" borderId="40" xfId="0" applyFont="1" applyFill="1" applyBorder="1"/>
    <xf numFmtId="0" fontId="13" fillId="3" borderId="40" xfId="0" applyFont="1" applyFill="1" applyBorder="1" applyAlignment="1">
      <alignment horizontal="left" wrapText="1"/>
    </xf>
    <xf numFmtId="0" fontId="10" fillId="3" borderId="13" xfId="0" applyFont="1" applyFill="1" applyBorder="1"/>
    <xf numFmtId="0" fontId="13" fillId="3" borderId="13" xfId="0" applyFont="1" applyFill="1" applyBorder="1" applyAlignment="1">
      <alignment horizontal="left" wrapText="1"/>
    </xf>
    <xf numFmtId="0" fontId="8" fillId="3" borderId="13" xfId="0" applyFont="1" applyFill="1" applyBorder="1" applyAlignment="1">
      <alignment wrapText="1"/>
    </xf>
    <xf numFmtId="0" fontId="10" fillId="3" borderId="13" xfId="0" applyFont="1" applyFill="1" applyBorder="1" applyAlignment="1">
      <alignment horizontal="left" wrapText="1"/>
    </xf>
    <xf numFmtId="0" fontId="10" fillId="3" borderId="13" xfId="0" applyFont="1" applyFill="1" applyBorder="1" applyAlignment="1">
      <alignment horizontal="left"/>
    </xf>
    <xf numFmtId="0" fontId="10" fillId="3" borderId="40" xfId="0" applyFont="1" applyFill="1" applyBorder="1" applyAlignment="1">
      <alignment wrapText="1"/>
    </xf>
    <xf numFmtId="0" fontId="10" fillId="3" borderId="13" xfId="0" applyFont="1" applyFill="1" applyBorder="1" applyAlignment="1">
      <alignment wrapText="1"/>
    </xf>
    <xf numFmtId="0" fontId="10" fillId="3" borderId="40" xfId="0" applyFont="1" applyFill="1" applyBorder="1" applyAlignment="1">
      <alignment horizontal="left" wrapText="1"/>
    </xf>
    <xf numFmtId="0" fontId="10" fillId="0" borderId="13" xfId="0" applyFont="1" applyBorder="1" applyAlignment="1">
      <alignment wrapText="1"/>
    </xf>
    <xf numFmtId="0" fontId="10" fillId="0" borderId="40" xfId="0" applyFont="1" applyBorder="1" applyAlignment="1">
      <alignment wrapText="1"/>
    </xf>
    <xf numFmtId="0" fontId="19" fillId="0" borderId="13" xfId="0" applyFont="1" applyBorder="1" applyAlignment="1">
      <alignment horizontal="left"/>
    </xf>
    <xf numFmtId="0" fontId="16" fillId="0" borderId="33" xfId="0" applyFont="1" applyBorder="1"/>
    <xf numFmtId="0" fontId="0" fillId="3" borderId="40" xfId="0" applyFill="1" applyBorder="1" applyAlignment="1">
      <alignment horizontal="left"/>
    </xf>
    <xf numFmtId="0" fontId="16" fillId="3" borderId="40" xfId="0" applyFont="1" applyFill="1" applyBorder="1" applyAlignment="1">
      <alignment horizontal="left" wrapText="1"/>
    </xf>
    <xf numFmtId="0" fontId="10" fillId="4" borderId="40" xfId="0" applyFont="1" applyFill="1" applyBorder="1" applyAlignment="1">
      <alignment wrapText="1"/>
    </xf>
    <xf numFmtId="0" fontId="10" fillId="0" borderId="13" xfId="0" applyFont="1" applyBorder="1" applyAlignment="1">
      <alignment horizontal="left"/>
    </xf>
    <xf numFmtId="0" fontId="16" fillId="0" borderId="14" xfId="0" applyFont="1" applyBorder="1" applyAlignment="1">
      <alignment horizontal="left"/>
    </xf>
    <xf numFmtId="0" fontId="0" fillId="0" borderId="14" xfId="0" applyBorder="1" applyAlignment="1">
      <alignment vertical="center"/>
    </xf>
    <xf numFmtId="0" fontId="10" fillId="3" borderId="33" xfId="0" applyFont="1" applyFill="1" applyBorder="1"/>
    <xf numFmtId="0" fontId="0" fillId="0" borderId="33" xfId="0" applyBorder="1"/>
    <xf numFmtId="0" fontId="0" fillId="0" borderId="24" xfId="0" applyBorder="1"/>
    <xf numFmtId="0" fontId="0" fillId="0" borderId="83" xfId="0" applyBorder="1"/>
    <xf numFmtId="0" fontId="0" fillId="0" borderId="29" xfId="0" applyBorder="1" applyAlignment="1">
      <alignment horizontal="left" vertical="top"/>
    </xf>
    <xf numFmtId="0" fontId="0" fillId="0" borderId="33" xfId="0" applyBorder="1" applyAlignment="1">
      <alignment horizontal="left"/>
    </xf>
    <xf numFmtId="0" fontId="0" fillId="0" borderId="14" xfId="0" applyBorder="1" applyAlignment="1">
      <alignment horizontal="left"/>
    </xf>
    <xf numFmtId="0" fontId="10" fillId="4" borderId="83" xfId="0" applyFont="1" applyFill="1" applyBorder="1"/>
    <xf numFmtId="0" fontId="0" fillId="3" borderId="40" xfId="0" applyFill="1" applyBorder="1"/>
    <xf numFmtId="0" fontId="10" fillId="0" borderId="40" xfId="0" applyFont="1" applyBorder="1" applyAlignment="1">
      <alignment horizontal="left"/>
    </xf>
    <xf numFmtId="0" fontId="0" fillId="3" borderId="31" xfId="0" applyFill="1" applyBorder="1"/>
    <xf numFmtId="0" fontId="9" fillId="0" borderId="40" xfId="0" applyFont="1" applyBorder="1"/>
    <xf numFmtId="0" fontId="5" fillId="3" borderId="40" xfId="0" applyFont="1" applyFill="1" applyBorder="1" applyAlignment="1">
      <alignment horizontal="left"/>
    </xf>
    <xf numFmtId="0" fontId="16" fillId="0" borderId="51" xfId="0" applyFont="1" applyBorder="1"/>
    <xf numFmtId="0" fontId="16" fillId="0" borderId="31" xfId="0" applyFont="1" applyBorder="1"/>
    <xf numFmtId="0" fontId="9" fillId="0" borderId="13" xfId="0" applyFont="1" applyBorder="1"/>
    <xf numFmtId="0" fontId="5" fillId="3" borderId="13" xfId="0" applyFont="1" applyFill="1" applyBorder="1" applyAlignment="1">
      <alignment horizontal="left"/>
    </xf>
    <xf numFmtId="0" fontId="8" fillId="0" borderId="13" xfId="0" applyFont="1" applyBorder="1" applyAlignment="1">
      <alignment wrapText="1"/>
    </xf>
    <xf numFmtId="0" fontId="19" fillId="0" borderId="14" xfId="0" applyFont="1" applyBorder="1"/>
    <xf numFmtId="0" fontId="10" fillId="4" borderId="14" xfId="0" applyFont="1" applyFill="1" applyBorder="1" applyAlignment="1">
      <alignment wrapText="1"/>
    </xf>
    <xf numFmtId="0" fontId="0" fillId="0" borderId="14" xfId="0" applyBorder="1"/>
    <xf numFmtId="0" fontId="0" fillId="3" borderId="17" xfId="0" applyFill="1" applyBorder="1" applyAlignment="1">
      <alignment horizontal="center"/>
    </xf>
    <xf numFmtId="164" fontId="0" fillId="3" borderId="27" xfId="0" applyNumberFormat="1" applyFill="1" applyBorder="1" applyAlignment="1">
      <alignment horizontal="center"/>
    </xf>
    <xf numFmtId="9" fontId="0" fillId="0" borderId="75" xfId="1" applyFont="1" applyBorder="1" applyAlignment="1">
      <alignment horizontal="center"/>
    </xf>
    <xf numFmtId="14" fontId="0" fillId="0" borderId="99" xfId="0" applyNumberFormat="1" applyBorder="1" applyAlignment="1">
      <alignment horizontal="center"/>
    </xf>
    <xf numFmtId="9" fontId="0" fillId="0" borderId="98" xfId="1" applyFont="1" applyBorder="1" applyAlignment="1">
      <alignment horizontal="center"/>
    </xf>
    <xf numFmtId="0" fontId="36" fillId="3" borderId="40" xfId="0" applyFont="1" applyFill="1" applyBorder="1" applyAlignment="1">
      <alignment horizontal="left"/>
    </xf>
    <xf numFmtId="164" fontId="0" fillId="0" borderId="93" xfId="0" applyNumberFormat="1" applyBorder="1" applyAlignment="1">
      <alignment horizontal="center"/>
    </xf>
    <xf numFmtId="164" fontId="31" fillId="0" borderId="56" xfId="0" applyNumberFormat="1" applyFont="1" applyBorder="1" applyAlignment="1">
      <alignment horizontal="center"/>
    </xf>
    <xf numFmtId="14" fontId="0" fillId="0" borderId="98" xfId="0" applyNumberFormat="1" applyBorder="1" applyAlignment="1">
      <alignment horizontal="center"/>
    </xf>
    <xf numFmtId="0" fontId="18" fillId="3" borderId="101" xfId="0" applyFont="1" applyFill="1" applyBorder="1" applyAlignment="1">
      <alignment horizontal="left"/>
    </xf>
    <xf numFmtId="0" fontId="30" fillId="9" borderId="55" xfId="0" applyFont="1" applyFill="1" applyBorder="1" applyAlignment="1">
      <alignment horizontal="center"/>
    </xf>
    <xf numFmtId="164" fontId="0" fillId="0" borderId="27" xfId="0" applyNumberFormat="1" applyBorder="1" applyAlignment="1">
      <alignment horizontal="center"/>
    </xf>
    <xf numFmtId="164" fontId="31" fillId="3" borderId="93" xfId="0" applyNumberFormat="1" applyFont="1" applyFill="1" applyBorder="1" applyAlignment="1">
      <alignment horizontal="center"/>
    </xf>
    <xf numFmtId="3" fontId="17" fillId="3" borderId="81" xfId="0" applyNumberFormat="1" applyFont="1" applyFill="1" applyBorder="1" applyAlignment="1">
      <alignment horizontal="center"/>
    </xf>
    <xf numFmtId="0" fontId="38" fillId="0" borderId="21" xfId="0" applyFont="1" applyBorder="1" applyAlignment="1">
      <alignment horizontal="center"/>
    </xf>
    <xf numFmtId="164" fontId="8" fillId="3" borderId="21" xfId="0" applyNumberFormat="1" applyFont="1" applyFill="1" applyBorder="1" applyAlignment="1">
      <alignment horizontal="center" wrapText="1"/>
    </xf>
    <xf numFmtId="14" fontId="10" fillId="3" borderId="26" xfId="0" applyNumberFormat="1" applyFont="1" applyFill="1" applyBorder="1" applyAlignment="1">
      <alignment horizontal="center"/>
    </xf>
    <xf numFmtId="14" fontId="0" fillId="3" borderId="99" xfId="0" applyNumberFormat="1" applyFill="1" applyBorder="1" applyAlignment="1">
      <alignment horizontal="center"/>
    </xf>
    <xf numFmtId="14" fontId="10" fillId="3" borderId="20" xfId="0" applyNumberFormat="1" applyFont="1" applyFill="1" applyBorder="1" applyAlignment="1">
      <alignment horizontal="center"/>
    </xf>
    <xf numFmtId="3" fontId="17" fillId="3" borderId="12" xfId="0" applyNumberFormat="1" applyFont="1" applyFill="1" applyBorder="1" applyAlignment="1">
      <alignment horizontal="center"/>
    </xf>
    <xf numFmtId="0" fontId="5" fillId="9" borderId="55" xfId="0" applyFont="1" applyFill="1" applyBorder="1" applyAlignment="1">
      <alignment horizontal="center"/>
    </xf>
    <xf numFmtId="9" fontId="0" fillId="0" borderId="51" xfId="1" applyFont="1" applyBorder="1" applyAlignment="1">
      <alignment horizontal="center"/>
    </xf>
    <xf numFmtId="9" fontId="8" fillId="0" borderId="51" xfId="0" applyNumberFormat="1" applyFont="1" applyBorder="1" applyAlignment="1">
      <alignment horizontal="center" wrapText="1"/>
    </xf>
    <xf numFmtId="0" fontId="5" fillId="9" borderId="96" xfId="0" applyFont="1" applyFill="1" applyBorder="1" applyAlignment="1">
      <alignment horizontal="center"/>
    </xf>
    <xf numFmtId="0" fontId="5" fillId="9" borderId="88" xfId="0" applyFont="1" applyFill="1" applyBorder="1" applyAlignment="1">
      <alignment horizontal="center"/>
    </xf>
    <xf numFmtId="0" fontId="5" fillId="9" borderId="91" xfId="0" applyFont="1" applyFill="1" applyBorder="1" applyAlignment="1">
      <alignment horizontal="center"/>
    </xf>
    <xf numFmtId="2" fontId="0" fillId="0" borderId="21" xfId="0" applyNumberFormat="1" applyBorder="1" applyAlignment="1">
      <alignment horizontal="center"/>
    </xf>
    <xf numFmtId="0" fontId="0" fillId="0" borderId="70" xfId="0" applyBorder="1" applyAlignment="1">
      <alignment horizontal="center"/>
    </xf>
    <xf numFmtId="164" fontId="0" fillId="3" borderId="70" xfId="0" applyNumberFormat="1" applyFill="1" applyBorder="1" applyAlignment="1">
      <alignment horizontal="center"/>
    </xf>
    <xf numFmtId="0" fontId="30" fillId="0" borderId="93" xfId="0" applyFont="1" applyBorder="1" applyAlignment="1">
      <alignment horizontal="center"/>
    </xf>
    <xf numFmtId="164" fontId="31" fillId="3" borderId="21" xfId="0" applyNumberFormat="1" applyFont="1" applyFill="1" applyBorder="1" applyAlignment="1">
      <alignment horizontal="center"/>
    </xf>
    <xf numFmtId="0" fontId="30" fillId="9" borderId="96" xfId="0" applyFont="1" applyFill="1" applyBorder="1" applyAlignment="1">
      <alignment horizontal="center"/>
    </xf>
    <xf numFmtId="164" fontId="17" fillId="3" borderId="93" xfId="0" applyNumberFormat="1" applyFont="1" applyFill="1" applyBorder="1" applyAlignment="1">
      <alignment horizontal="center"/>
    </xf>
    <xf numFmtId="9" fontId="31" fillId="0" borderId="51" xfId="1" applyFont="1" applyBorder="1" applyAlignment="1">
      <alignment horizontal="center"/>
    </xf>
    <xf numFmtId="164" fontId="35" fillId="3" borderId="27" xfId="0" applyNumberFormat="1" applyFont="1" applyFill="1" applyBorder="1" applyAlignment="1">
      <alignment horizontal="center"/>
    </xf>
    <xf numFmtId="164" fontId="0" fillId="0" borderId="23" xfId="0" applyNumberFormat="1" applyBorder="1" applyAlignment="1">
      <alignment horizontal="center"/>
    </xf>
    <xf numFmtId="14" fontId="0" fillId="3" borderId="19" xfId="0" applyNumberFormat="1" applyFill="1" applyBorder="1" applyAlignment="1">
      <alignment horizontal="center"/>
    </xf>
    <xf numFmtId="3" fontId="0" fillId="3" borderId="15" xfId="0" applyNumberFormat="1" applyFill="1" applyBorder="1" applyAlignment="1">
      <alignment horizontal="center"/>
    </xf>
    <xf numFmtId="3" fontId="8" fillId="3" borderId="51" xfId="0" applyNumberFormat="1" applyFont="1" applyFill="1" applyBorder="1" applyAlignment="1">
      <alignment horizontal="center"/>
    </xf>
    <xf numFmtId="3" fontId="8" fillId="3" borderId="75" xfId="0" applyNumberFormat="1" applyFont="1" applyFill="1" applyBorder="1" applyAlignment="1">
      <alignment horizontal="center"/>
    </xf>
    <xf numFmtId="0" fontId="13" fillId="0" borderId="0" xfId="0" applyFont="1"/>
    <xf numFmtId="14" fontId="13" fillId="0" borderId="0" xfId="0" applyNumberFormat="1" applyFont="1"/>
    <xf numFmtId="14" fontId="10" fillId="0" borderId="0" xfId="0" applyNumberFormat="1" applyFont="1"/>
    <xf numFmtId="0" fontId="31" fillId="3" borderId="70" xfId="0" applyFont="1" applyFill="1" applyBorder="1" applyAlignment="1">
      <alignment horizontal="center"/>
    </xf>
    <xf numFmtId="0" fontId="31" fillId="3" borderId="26" xfId="0" applyFont="1" applyFill="1" applyBorder="1" applyAlignment="1">
      <alignment horizontal="center"/>
    </xf>
    <xf numFmtId="3" fontId="17" fillId="3" borderId="31" xfId="0" applyNumberFormat="1" applyFont="1" applyFill="1" applyBorder="1" applyAlignment="1">
      <alignment horizontal="center"/>
    </xf>
    <xf numFmtId="164" fontId="0" fillId="0" borderId="23" xfId="2" applyNumberFormat="1" applyFont="1" applyBorder="1" applyAlignment="1">
      <alignment horizontal="center"/>
    </xf>
    <xf numFmtId="164" fontId="0" fillId="0" borderId="56" xfId="0" applyNumberFormat="1" applyBorder="1"/>
    <xf numFmtId="164" fontId="0" fillId="0" borderId="70" xfId="0" applyNumberFormat="1" applyBorder="1"/>
    <xf numFmtId="0" fontId="5" fillId="18" borderId="69" xfId="0" applyFont="1" applyFill="1" applyBorder="1" applyAlignment="1">
      <alignment horizontal="center"/>
    </xf>
    <xf numFmtId="2" fontId="0" fillId="0" borderId="23" xfId="0" applyNumberFormat="1" applyBorder="1" applyAlignment="1">
      <alignment horizontal="center"/>
    </xf>
    <xf numFmtId="2" fontId="0" fillId="0" borderId="105" xfId="0" applyNumberFormat="1" applyBorder="1" applyAlignment="1">
      <alignment horizontal="center"/>
    </xf>
    <xf numFmtId="0" fontId="6" fillId="3" borderId="9" xfId="0" applyFont="1" applyFill="1" applyBorder="1" applyAlignment="1">
      <alignment horizontal="center" vertical="center"/>
    </xf>
    <xf numFmtId="0" fontId="5" fillId="3" borderId="0" xfId="0" applyFont="1" applyFill="1"/>
    <xf numFmtId="0" fontId="18" fillId="3" borderId="12" xfId="0" applyFont="1" applyFill="1" applyBorder="1" applyAlignment="1">
      <alignment horizontal="left"/>
    </xf>
    <xf numFmtId="0" fontId="32" fillId="3" borderId="16" xfId="0" applyFont="1" applyFill="1" applyBorder="1"/>
    <xf numFmtId="0" fontId="36" fillId="3" borderId="12" xfId="0" applyFont="1" applyFill="1" applyBorder="1" applyAlignment="1">
      <alignment horizontal="left"/>
    </xf>
    <xf numFmtId="0" fontId="32" fillId="3" borderId="12" xfId="0" applyFont="1" applyFill="1" applyBorder="1" applyAlignment="1">
      <alignment horizontal="left"/>
    </xf>
    <xf numFmtId="0" fontId="0" fillId="0" borderId="51" xfId="0" applyBorder="1"/>
    <xf numFmtId="0" fontId="5" fillId="3" borderId="12" xfId="0" applyFont="1" applyFill="1" applyBorder="1"/>
    <xf numFmtId="9" fontId="0" fillId="3" borderId="12" xfId="1" applyFont="1" applyFill="1" applyBorder="1" applyAlignment="1">
      <alignment horizontal="center"/>
    </xf>
    <xf numFmtId="0" fontId="18" fillId="3" borderId="13" xfId="0" applyFont="1" applyFill="1" applyBorder="1" applyAlignment="1">
      <alignment horizontal="left"/>
    </xf>
    <xf numFmtId="0" fontId="6" fillId="3" borderId="9" xfId="0" applyFont="1" applyFill="1" applyBorder="1" applyAlignment="1">
      <alignment horizontal="center" vertical="center" wrapText="1"/>
    </xf>
    <xf numFmtId="9" fontId="0" fillId="3" borderId="31" xfId="1" applyFont="1" applyFill="1" applyBorder="1" applyAlignment="1">
      <alignment horizontal="center"/>
    </xf>
    <xf numFmtId="0" fontId="5" fillId="17" borderId="56" xfId="0" applyFont="1" applyFill="1" applyBorder="1" applyAlignment="1">
      <alignment horizontal="center"/>
    </xf>
    <xf numFmtId="0" fontId="5" fillId="3" borderId="56" xfId="0" applyFont="1" applyFill="1" applyBorder="1"/>
    <xf numFmtId="0" fontId="0" fillId="17" borderId="66" xfId="0" applyFill="1" applyBorder="1" applyAlignment="1">
      <alignment horizontal="center"/>
    </xf>
    <xf numFmtId="0" fontId="31" fillId="3" borderId="93" xfId="0" applyFont="1" applyFill="1" applyBorder="1" applyAlignment="1">
      <alignment horizontal="center"/>
    </xf>
    <xf numFmtId="164" fontId="31" fillId="0" borderId="93" xfId="0" applyNumberFormat="1" applyFont="1" applyBorder="1" applyAlignment="1">
      <alignment horizontal="center"/>
    </xf>
    <xf numFmtId="0" fontId="6" fillId="3" borderId="106" xfId="0" applyFont="1" applyFill="1" applyBorder="1" applyAlignment="1">
      <alignment horizontal="center" vertical="center"/>
    </xf>
    <xf numFmtId="2" fontId="6" fillId="3" borderId="106" xfId="0" applyNumberFormat="1" applyFont="1" applyFill="1" applyBorder="1" applyAlignment="1">
      <alignment horizontal="center" vertical="center"/>
    </xf>
    <xf numFmtId="0" fontId="6" fillId="3" borderId="107" xfId="0" applyFont="1" applyFill="1" applyBorder="1" applyAlignment="1">
      <alignment horizontal="center" vertical="center"/>
    </xf>
    <xf numFmtId="0" fontId="39" fillId="3" borderId="108" xfId="0" applyFont="1" applyFill="1" applyBorder="1" applyAlignment="1">
      <alignment horizontal="center" vertical="center"/>
    </xf>
    <xf numFmtId="0" fontId="6" fillId="3" borderId="20" xfId="0" applyFont="1" applyFill="1" applyBorder="1" applyAlignment="1">
      <alignment horizontal="center" vertical="center" wrapText="1"/>
    </xf>
    <xf numFmtId="9" fontId="0" fillId="0" borderId="17" xfId="1" applyFont="1" applyBorder="1" applyAlignment="1">
      <alignment horizontal="left"/>
    </xf>
    <xf numFmtId="0" fontId="6" fillId="3" borderId="13" xfId="0" applyFont="1" applyFill="1" applyBorder="1" applyAlignment="1">
      <alignment horizontal="left" vertical="center" wrapText="1"/>
    </xf>
    <xf numFmtId="0" fontId="16" fillId="3" borderId="9" xfId="0" applyFont="1" applyFill="1" applyBorder="1" applyAlignment="1">
      <alignment horizontal="left" vertical="center"/>
    </xf>
    <xf numFmtId="0" fontId="42" fillId="3" borderId="16" xfId="0" applyFont="1" applyFill="1" applyBorder="1"/>
    <xf numFmtId="0" fontId="9" fillId="3" borderId="22" xfId="0" applyFont="1" applyFill="1" applyBorder="1" applyAlignment="1">
      <alignment horizontal="left" vertical="center" indent="1"/>
    </xf>
    <xf numFmtId="0" fontId="40" fillId="0" borderId="17" xfId="0" applyFont="1" applyBorder="1"/>
    <xf numFmtId="14" fontId="5" fillId="9" borderId="69" xfId="0" applyNumberFormat="1" applyFont="1" applyFill="1" applyBorder="1" applyAlignment="1">
      <alignment horizontal="center"/>
    </xf>
    <xf numFmtId="0" fontId="36" fillId="3" borderId="9" xfId="0" applyFont="1" applyFill="1" applyBorder="1"/>
    <xf numFmtId="0" fontId="3" fillId="3" borderId="56" xfId="0" applyFont="1" applyFill="1" applyBorder="1" applyAlignment="1">
      <alignment horizontal="center"/>
    </xf>
    <xf numFmtId="2" fontId="3" fillId="3" borderId="56" xfId="0" applyNumberFormat="1" applyFont="1" applyFill="1" applyBorder="1" applyAlignment="1">
      <alignment horizontal="center"/>
    </xf>
    <xf numFmtId="14" fontId="3" fillId="3" borderId="16" xfId="0" applyNumberFormat="1" applyFont="1" applyFill="1" applyBorder="1" applyAlignment="1">
      <alignment horizontal="center"/>
    </xf>
    <xf numFmtId="3" fontId="3" fillId="3" borderId="16" xfId="0" applyNumberFormat="1" applyFont="1" applyFill="1" applyBorder="1" applyAlignment="1">
      <alignment horizontal="center"/>
    </xf>
    <xf numFmtId="0" fontId="3" fillId="0" borderId="56" xfId="0" applyFont="1" applyBorder="1" applyAlignment="1">
      <alignment horizontal="center"/>
    </xf>
    <xf numFmtId="2" fontId="3" fillId="0" borderId="56" xfId="0" applyNumberFormat="1" applyFont="1" applyBorder="1" applyAlignment="1">
      <alignment horizontal="center"/>
    </xf>
    <xf numFmtId="14" fontId="3" fillId="0" borderId="16" xfId="0" applyNumberFormat="1" applyFont="1" applyBorder="1" applyAlignment="1">
      <alignment horizontal="center"/>
    </xf>
    <xf numFmtId="3" fontId="3" fillId="0" borderId="16" xfId="0" applyNumberFormat="1" applyFont="1" applyBorder="1" applyAlignment="1">
      <alignment horizontal="center"/>
    </xf>
    <xf numFmtId="0" fontId="3" fillId="0" borderId="21" xfId="0" applyFont="1" applyBorder="1" applyAlignment="1">
      <alignment horizontal="center"/>
    </xf>
    <xf numFmtId="0" fontId="3" fillId="3" borderId="21" xfId="0" applyFont="1" applyFill="1" applyBorder="1" applyAlignment="1">
      <alignment horizontal="center"/>
    </xf>
    <xf numFmtId="3" fontId="3" fillId="0" borderId="9" xfId="0" applyNumberFormat="1" applyFont="1" applyBorder="1" applyAlignment="1">
      <alignment horizontal="center"/>
    </xf>
    <xf numFmtId="3" fontId="3" fillId="3" borderId="9" xfId="0" applyNumberFormat="1" applyFont="1" applyFill="1" applyBorder="1" applyAlignment="1">
      <alignment horizontal="center"/>
    </xf>
    <xf numFmtId="14" fontId="3" fillId="0" borderId="9" xfId="0" applyNumberFormat="1" applyFont="1" applyBorder="1" applyAlignment="1">
      <alignment horizontal="center"/>
    </xf>
    <xf numFmtId="14" fontId="3" fillId="3" borderId="9" xfId="0" applyNumberFormat="1" applyFont="1" applyFill="1" applyBorder="1" applyAlignment="1">
      <alignment horizontal="center"/>
    </xf>
    <xf numFmtId="0" fontId="3" fillId="3" borderId="9" xfId="0" applyFont="1" applyFill="1" applyBorder="1" applyAlignment="1">
      <alignment horizontal="center"/>
    </xf>
    <xf numFmtId="9" fontId="3" fillId="3" borderId="81" xfId="1" applyFont="1" applyFill="1" applyBorder="1" applyAlignment="1">
      <alignment horizontal="center"/>
    </xf>
    <xf numFmtId="14" fontId="3" fillId="3" borderId="17" xfId="0" applyNumberFormat="1" applyFont="1" applyFill="1" applyBorder="1" applyAlignment="1">
      <alignment horizontal="center"/>
    </xf>
    <xf numFmtId="3" fontId="3" fillId="3" borderId="17" xfId="0" applyNumberFormat="1" applyFont="1" applyFill="1" applyBorder="1" applyAlignment="1">
      <alignment horizontal="center"/>
    </xf>
    <xf numFmtId="164" fontId="3" fillId="3" borderId="56" xfId="0" applyNumberFormat="1" applyFont="1" applyFill="1" applyBorder="1" applyAlignment="1">
      <alignment horizontal="center"/>
    </xf>
    <xf numFmtId="0" fontId="0" fillId="19" borderId="0" xfId="0" applyFill="1"/>
    <xf numFmtId="0" fontId="43" fillId="19" borderId="0" xfId="0" applyFont="1" applyFill="1"/>
    <xf numFmtId="0" fontId="48" fillId="19" borderId="0" xfId="0" applyFont="1" applyFill="1"/>
    <xf numFmtId="0" fontId="43" fillId="24" borderId="109" xfId="0" applyFont="1" applyFill="1" applyBorder="1"/>
    <xf numFmtId="0" fontId="48" fillId="26" borderId="111" xfId="0" applyFont="1" applyFill="1" applyBorder="1" applyAlignment="1">
      <alignment horizontal="center"/>
    </xf>
    <xf numFmtId="0" fontId="49" fillId="19" borderId="0" xfId="0" applyFont="1" applyFill="1" applyAlignment="1">
      <alignment vertical="center"/>
    </xf>
    <xf numFmtId="0" fontId="43" fillId="24" borderId="0" xfId="0" applyFont="1" applyFill="1" applyAlignment="1">
      <alignment horizontal="center"/>
    </xf>
    <xf numFmtId="0" fontId="43" fillId="19" borderId="0" xfId="0" applyFont="1" applyFill="1" applyAlignment="1">
      <alignment horizontal="center"/>
    </xf>
    <xf numFmtId="0" fontId="48" fillId="26" borderId="114" xfId="0" applyFont="1" applyFill="1" applyBorder="1" applyAlignment="1">
      <alignment horizontal="left"/>
    </xf>
    <xf numFmtId="0" fontId="43" fillId="24" borderId="113" xfId="0" applyFont="1" applyFill="1" applyBorder="1"/>
    <xf numFmtId="0" fontId="43" fillId="19" borderId="113" xfId="0" applyFont="1" applyFill="1" applyBorder="1"/>
    <xf numFmtId="0" fontId="48" fillId="26" borderId="115" xfId="0" applyFont="1" applyFill="1" applyBorder="1" applyAlignment="1">
      <alignment horizontal="center"/>
    </xf>
    <xf numFmtId="0" fontId="47" fillId="23" borderId="117" xfId="0" applyFont="1" applyFill="1" applyBorder="1"/>
    <xf numFmtId="0" fontId="47" fillId="23" borderId="118" xfId="0" applyFont="1" applyFill="1" applyBorder="1" applyAlignment="1">
      <alignment horizontal="center"/>
    </xf>
    <xf numFmtId="10" fontId="47" fillId="23" borderId="119" xfId="0" applyNumberFormat="1" applyFont="1" applyFill="1" applyBorder="1" applyAlignment="1">
      <alignment horizontal="center"/>
    </xf>
    <xf numFmtId="0" fontId="60" fillId="26" borderId="111" xfId="0" applyFont="1" applyFill="1" applyBorder="1" applyAlignment="1">
      <alignment horizontal="center"/>
    </xf>
    <xf numFmtId="0" fontId="0" fillId="24" borderId="0" xfId="0" applyFill="1"/>
    <xf numFmtId="0" fontId="0" fillId="24" borderId="0" xfId="0" applyFill="1" applyAlignment="1">
      <alignment horizontal="center"/>
    </xf>
    <xf numFmtId="0" fontId="60" fillId="26" borderId="114" xfId="0" applyFont="1" applyFill="1" applyBorder="1" applyAlignment="1">
      <alignment horizontal="left"/>
    </xf>
    <xf numFmtId="0" fontId="0" fillId="24" borderId="113" xfId="0" applyFill="1" applyBorder="1"/>
    <xf numFmtId="0" fontId="0" fillId="0" borderId="113" xfId="0" applyBorder="1"/>
    <xf numFmtId="0" fontId="60" fillId="26" borderId="115" xfId="0" applyFont="1" applyFill="1" applyBorder="1" applyAlignment="1">
      <alignment horizontal="center"/>
    </xf>
    <xf numFmtId="0" fontId="5" fillId="23" borderId="117" xfId="0" applyFont="1" applyFill="1" applyBorder="1"/>
    <xf numFmtId="0" fontId="0" fillId="23" borderId="118" xfId="0" applyFill="1" applyBorder="1"/>
    <xf numFmtId="0" fontId="5" fillId="23" borderId="118" xfId="0" applyFont="1" applyFill="1" applyBorder="1" applyAlignment="1">
      <alignment horizontal="center"/>
    </xf>
    <xf numFmtId="0" fontId="5" fillId="23" borderId="119" xfId="0" applyFont="1" applyFill="1" applyBorder="1" applyAlignment="1">
      <alignment horizontal="center"/>
    </xf>
    <xf numFmtId="0" fontId="63" fillId="19" borderId="0" xfId="0" applyFont="1" applyFill="1"/>
    <xf numFmtId="0" fontId="60" fillId="26" borderId="114" xfId="0" applyFont="1" applyFill="1" applyBorder="1"/>
    <xf numFmtId="0" fontId="50" fillId="24" borderId="113" xfId="0" applyFont="1" applyFill="1" applyBorder="1"/>
    <xf numFmtId="0" fontId="50" fillId="0" borderId="113" xfId="0" applyFont="1" applyBorder="1"/>
    <xf numFmtId="0" fontId="5" fillId="24" borderId="116" xfId="0" applyFont="1" applyFill="1" applyBorder="1" applyAlignment="1">
      <alignment horizontal="center"/>
    </xf>
    <xf numFmtId="0" fontId="5" fillId="0" borderId="116" xfId="0" applyFont="1" applyBorder="1" applyAlignment="1">
      <alignment horizontal="center"/>
    </xf>
    <xf numFmtId="164" fontId="5" fillId="23" borderId="119" xfId="0" applyNumberFormat="1" applyFont="1" applyFill="1" applyBorder="1" applyAlignment="1">
      <alignment horizontal="center"/>
    </xf>
    <xf numFmtId="0" fontId="7" fillId="4" borderId="9" xfId="0" applyFont="1" applyFill="1" applyBorder="1"/>
    <xf numFmtId="14" fontId="30" fillId="3" borderId="70" xfId="0" applyNumberFormat="1" applyFont="1" applyFill="1" applyBorder="1" applyAlignment="1">
      <alignment horizontal="center"/>
    </xf>
    <xf numFmtId="0" fontId="64" fillId="3" borderId="17" xfId="0" applyFont="1" applyFill="1" applyBorder="1"/>
    <xf numFmtId="0" fontId="68" fillId="3" borderId="95" xfId="0" applyFont="1" applyFill="1" applyBorder="1" applyAlignment="1">
      <alignment horizontal="left"/>
    </xf>
    <xf numFmtId="0" fontId="40" fillId="0" borderId="12" xfId="0" applyFont="1" applyBorder="1" applyAlignment="1">
      <alignment horizontal="left"/>
    </xf>
    <xf numFmtId="0" fontId="18" fillId="3" borderId="17" xfId="0" applyFont="1" applyFill="1" applyBorder="1" applyAlignment="1">
      <alignment horizontal="left" wrapText="1"/>
    </xf>
    <xf numFmtId="0" fontId="15" fillId="3" borderId="13" xfId="0" applyFont="1" applyFill="1" applyBorder="1"/>
    <xf numFmtId="0" fontId="22" fillId="3" borderId="69" xfId="0" applyFont="1" applyFill="1" applyBorder="1" applyAlignment="1">
      <alignment horizontal="center" vertical="center"/>
    </xf>
    <xf numFmtId="0" fontId="22" fillId="3" borderId="56" xfId="0" applyFont="1" applyFill="1" applyBorder="1" applyAlignment="1">
      <alignment horizontal="center" vertical="center"/>
    </xf>
    <xf numFmtId="2" fontId="22" fillId="3" borderId="56" xfId="0" applyNumberFormat="1" applyFont="1" applyFill="1" applyBorder="1" applyAlignment="1">
      <alignment horizontal="center" vertical="center"/>
    </xf>
    <xf numFmtId="0" fontId="22" fillId="3" borderId="66"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16" xfId="0" applyFont="1" applyFill="1" applyBorder="1" applyAlignment="1">
      <alignment horizontal="center" vertical="center" wrapText="1"/>
    </xf>
    <xf numFmtId="0" fontId="22" fillId="3" borderId="84" xfId="0" applyFont="1" applyFill="1" applyBorder="1" applyAlignment="1">
      <alignment horizontal="left" vertical="center"/>
    </xf>
    <xf numFmtId="0" fontId="8" fillId="3" borderId="56" xfId="0" applyFont="1" applyFill="1" applyBorder="1" applyAlignment="1">
      <alignment horizontal="center" wrapText="1"/>
    </xf>
    <xf numFmtId="0" fontId="8" fillId="3" borderId="16" xfId="0" applyFont="1" applyFill="1" applyBorder="1" applyAlignment="1">
      <alignment horizontal="center" wrapText="1"/>
    </xf>
    <xf numFmtId="0" fontId="8" fillId="0" borderId="56" xfId="0" applyFont="1" applyBorder="1" applyAlignment="1">
      <alignment horizontal="center"/>
    </xf>
    <xf numFmtId="0" fontId="7" fillId="0" borderId="69" xfId="0" applyFont="1" applyBorder="1" applyAlignment="1">
      <alignment horizontal="center" wrapText="1"/>
    </xf>
    <xf numFmtId="9" fontId="8" fillId="0" borderId="13" xfId="0" applyNumberFormat="1" applyFont="1" applyBorder="1" applyAlignment="1">
      <alignment horizontal="center" wrapText="1"/>
    </xf>
    <xf numFmtId="9" fontId="8" fillId="3" borderId="13" xfId="0" applyNumberFormat="1" applyFont="1" applyFill="1" applyBorder="1" applyAlignment="1">
      <alignment horizontal="center" wrapText="1"/>
    </xf>
    <xf numFmtId="0" fontId="22" fillId="3" borderId="21" xfId="0" applyFont="1" applyFill="1" applyBorder="1" applyAlignment="1">
      <alignment horizontal="center" vertical="center"/>
    </xf>
    <xf numFmtId="2" fontId="22" fillId="3" borderId="21" xfId="0" applyNumberFormat="1" applyFont="1" applyFill="1" applyBorder="1" applyAlignment="1">
      <alignment horizontal="center" vertical="center"/>
    </xf>
    <xf numFmtId="0" fontId="22" fillId="3" borderId="26" xfId="0" applyFont="1" applyFill="1" applyBorder="1" applyAlignment="1">
      <alignment horizontal="center" vertical="center"/>
    </xf>
    <xf numFmtId="0" fontId="22" fillId="3" borderId="17" xfId="0" applyFont="1" applyFill="1" applyBorder="1" applyAlignment="1">
      <alignment horizontal="center" vertical="center"/>
    </xf>
    <xf numFmtId="0" fontId="22" fillId="3" borderId="0" xfId="0" applyFont="1" applyFill="1" applyAlignment="1">
      <alignment horizontal="center" vertical="center"/>
    </xf>
    <xf numFmtId="0" fontId="22" fillId="3" borderId="51"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99" xfId="0" applyFont="1" applyFill="1" applyBorder="1" applyAlignment="1">
      <alignment horizontal="center" vertical="center"/>
    </xf>
    <xf numFmtId="0" fontId="22" fillId="3" borderId="98" xfId="0" applyFont="1" applyFill="1" applyBorder="1" applyAlignment="1">
      <alignment horizontal="center" vertical="center" wrapText="1"/>
    </xf>
    <xf numFmtId="0" fontId="22" fillId="3" borderId="98" xfId="0" applyFont="1" applyFill="1" applyBorder="1" applyAlignment="1">
      <alignment horizontal="center" vertical="center"/>
    </xf>
    <xf numFmtId="0" fontId="22" fillId="3" borderId="100" xfId="0" applyFont="1" applyFill="1" applyBorder="1" applyAlignment="1">
      <alignment horizontal="left" vertical="center"/>
    </xf>
    <xf numFmtId="14" fontId="5" fillId="3" borderId="9" xfId="0" applyNumberFormat="1" applyFont="1" applyFill="1" applyBorder="1" applyAlignment="1">
      <alignment horizontal="center"/>
    </xf>
    <xf numFmtId="0" fontId="22" fillId="3" borderId="21" xfId="0" applyFont="1" applyFill="1" applyBorder="1" applyAlignment="1">
      <alignment horizontal="center"/>
    </xf>
    <xf numFmtId="0" fontId="5" fillId="3" borderId="21" xfId="0" applyFont="1" applyFill="1" applyBorder="1" applyAlignment="1">
      <alignment horizontal="center" vertical="center"/>
    </xf>
    <xf numFmtId="2" fontId="22" fillId="3" borderId="21" xfId="0" applyNumberFormat="1" applyFont="1" applyFill="1" applyBorder="1" applyAlignment="1">
      <alignment horizontal="center"/>
    </xf>
    <xf numFmtId="0" fontId="22" fillId="3" borderId="20" xfId="0" applyFont="1" applyFill="1" applyBorder="1" applyAlignment="1">
      <alignment horizontal="center"/>
    </xf>
    <xf numFmtId="3" fontId="22" fillId="3" borderId="9" xfId="0" applyNumberFormat="1" applyFont="1" applyFill="1" applyBorder="1" applyAlignment="1">
      <alignment horizontal="center"/>
    </xf>
    <xf numFmtId="3" fontId="22" fillId="3" borderId="81" xfId="0" applyNumberFormat="1" applyFont="1" applyFill="1" applyBorder="1" applyAlignment="1">
      <alignment horizontal="center"/>
    </xf>
    <xf numFmtId="0" fontId="22" fillId="3" borderId="20" xfId="0" applyFont="1" applyFill="1" applyBorder="1" applyAlignment="1">
      <alignment horizontal="center" vertical="center"/>
    </xf>
    <xf numFmtId="0" fontId="22" fillId="3" borderId="9" xfId="0" applyFont="1" applyFill="1" applyBorder="1" applyAlignment="1">
      <alignment horizontal="center" vertical="center"/>
    </xf>
    <xf numFmtId="0" fontId="22" fillId="3" borderId="9" xfId="0" applyFont="1" applyFill="1" applyBorder="1" applyAlignment="1">
      <alignment horizontal="center" vertical="center" wrapText="1"/>
    </xf>
    <xf numFmtId="0" fontId="22" fillId="3" borderId="9" xfId="0" applyFont="1" applyFill="1" applyBorder="1" applyAlignment="1">
      <alignment horizontal="left" vertical="center"/>
    </xf>
    <xf numFmtId="14" fontId="5" fillId="3" borderId="17" xfId="0" applyNumberFormat="1" applyFont="1" applyFill="1" applyBorder="1" applyAlignment="1">
      <alignment horizontal="center"/>
    </xf>
    <xf numFmtId="9" fontId="8" fillId="3" borderId="17" xfId="0" applyNumberFormat="1" applyFont="1" applyFill="1" applyBorder="1" applyAlignment="1">
      <alignment horizontal="center" wrapText="1"/>
    </xf>
    <xf numFmtId="14" fontId="20" fillId="0" borderId="56" xfId="0" applyNumberFormat="1" applyFont="1" applyBorder="1" applyAlignment="1">
      <alignment horizontal="center"/>
    </xf>
    <xf numFmtId="0" fontId="8" fillId="0" borderId="69" xfId="0" applyFont="1" applyBorder="1" applyAlignment="1">
      <alignment horizontal="center" wrapText="1"/>
    </xf>
    <xf numFmtId="0" fontId="8" fillId="3" borderId="81" xfId="0" applyFont="1" applyFill="1" applyBorder="1" applyAlignment="1">
      <alignment horizontal="center" wrapText="1"/>
    </xf>
    <xf numFmtId="0" fontId="8" fillId="0" borderId="16" xfId="0" applyFont="1" applyBorder="1" applyAlignment="1">
      <alignment horizontal="center" wrapText="1"/>
    </xf>
    <xf numFmtId="0" fontId="3" fillId="3" borderId="17" xfId="0" applyFont="1" applyFill="1" applyBorder="1"/>
    <xf numFmtId="0" fontId="7" fillId="3" borderId="27" xfId="0" applyFont="1" applyFill="1" applyBorder="1" applyAlignment="1">
      <alignment horizontal="center" wrapText="1"/>
    </xf>
    <xf numFmtId="14" fontId="20" fillId="3" borderId="27" xfId="0" applyNumberFormat="1" applyFont="1" applyFill="1" applyBorder="1" applyAlignment="1">
      <alignment horizontal="center"/>
    </xf>
    <xf numFmtId="0" fontId="8" fillId="3" borderId="27" xfId="0" applyFont="1" applyFill="1" applyBorder="1" applyAlignment="1">
      <alignment horizontal="center" wrapText="1"/>
    </xf>
    <xf numFmtId="0" fontId="10" fillId="4" borderId="94" xfId="0" applyFont="1" applyFill="1" applyBorder="1" applyAlignment="1">
      <alignment horizontal="center"/>
    </xf>
    <xf numFmtId="14" fontId="20" fillId="3" borderId="21" xfId="0" applyNumberFormat="1" applyFont="1" applyFill="1" applyBorder="1" applyAlignment="1">
      <alignment horizontal="center"/>
    </xf>
    <xf numFmtId="0" fontId="15" fillId="3" borderId="17" xfId="0" applyFont="1" applyFill="1" applyBorder="1" applyAlignment="1">
      <alignment horizontal="left"/>
    </xf>
    <xf numFmtId="14" fontId="15" fillId="3" borderId="17" xfId="0" applyNumberFormat="1" applyFont="1" applyFill="1" applyBorder="1" applyAlignment="1">
      <alignment horizontal="left"/>
    </xf>
    <xf numFmtId="0" fontId="15" fillId="3" borderId="28" xfId="0" applyFont="1" applyFill="1" applyBorder="1" applyAlignment="1">
      <alignment horizontal="left"/>
    </xf>
    <xf numFmtId="0" fontId="15" fillId="3" borderId="22" xfId="0" applyFont="1" applyFill="1" applyBorder="1" applyAlignment="1">
      <alignment horizontal="left"/>
    </xf>
    <xf numFmtId="0" fontId="7" fillId="3" borderId="80" xfId="0" applyFont="1" applyFill="1" applyBorder="1" applyAlignment="1">
      <alignment horizontal="center" wrapText="1"/>
    </xf>
    <xf numFmtId="0" fontId="20" fillId="3" borderId="80" xfId="0" applyFont="1" applyFill="1" applyBorder="1" applyAlignment="1">
      <alignment horizontal="center"/>
    </xf>
    <xf numFmtId="0" fontId="8" fillId="3" borderId="80" xfId="0" applyFont="1" applyFill="1" applyBorder="1" applyAlignment="1">
      <alignment horizontal="center" wrapText="1"/>
    </xf>
    <xf numFmtId="3" fontId="8" fillId="3" borderId="17" xfId="0" applyNumberFormat="1" applyFont="1" applyFill="1" applyBorder="1" applyAlignment="1">
      <alignment horizontal="center"/>
    </xf>
    <xf numFmtId="9" fontId="8" fillId="0" borderId="98" xfId="0" applyNumberFormat="1" applyFont="1" applyBorder="1" applyAlignment="1">
      <alignment horizontal="center" wrapText="1"/>
    </xf>
    <xf numFmtId="3" fontId="8" fillId="3" borderId="9" xfId="0" applyNumberFormat="1" applyFont="1" applyFill="1" applyBorder="1" applyAlignment="1">
      <alignment horizontal="center"/>
    </xf>
    <xf numFmtId="3" fontId="8" fillId="3" borderId="98" xfId="0" applyNumberFormat="1" applyFont="1" applyFill="1" applyBorder="1" applyAlignment="1">
      <alignment horizontal="center" wrapText="1"/>
    </xf>
    <xf numFmtId="3" fontId="8" fillId="3" borderId="51" xfId="0" applyNumberFormat="1" applyFont="1" applyFill="1" applyBorder="1" applyAlignment="1">
      <alignment horizontal="center" wrapText="1"/>
    </xf>
    <xf numFmtId="3" fontId="8" fillId="3" borderId="12" xfId="0" applyNumberFormat="1" applyFont="1" applyFill="1" applyBorder="1" applyAlignment="1">
      <alignment horizontal="center"/>
    </xf>
    <xf numFmtId="14" fontId="14" fillId="3" borderId="21" xfId="0" applyNumberFormat="1" applyFont="1" applyFill="1" applyBorder="1" applyAlignment="1">
      <alignment horizontal="center" wrapText="1"/>
    </xf>
    <xf numFmtId="3" fontId="8" fillId="3" borderId="81" xfId="0" applyNumberFormat="1" applyFont="1" applyFill="1" applyBorder="1" applyAlignment="1">
      <alignment horizontal="center" wrapText="1"/>
    </xf>
    <xf numFmtId="3" fontId="8" fillId="3" borderId="81" xfId="0" applyNumberFormat="1" applyFont="1" applyFill="1" applyBorder="1" applyAlignment="1">
      <alignment horizontal="center"/>
    </xf>
    <xf numFmtId="0" fontId="15" fillId="3" borderId="13" xfId="0" applyFont="1" applyFill="1" applyBorder="1" applyAlignment="1">
      <alignment horizontal="left"/>
    </xf>
    <xf numFmtId="0" fontId="15" fillId="3" borderId="22" xfId="0" applyFont="1" applyFill="1" applyBorder="1"/>
    <xf numFmtId="3" fontId="10" fillId="0" borderId="16" xfId="0" applyNumberFormat="1" applyFont="1" applyBorder="1" applyAlignment="1">
      <alignment horizontal="center"/>
    </xf>
    <xf numFmtId="3" fontId="8" fillId="0" borderId="17" xfId="0" applyNumberFormat="1" applyFont="1" applyBorder="1" applyAlignment="1">
      <alignment horizontal="center" wrapText="1"/>
    </xf>
    <xf numFmtId="3" fontId="8" fillId="3" borderId="17" xfId="0" applyNumberFormat="1" applyFont="1" applyFill="1" applyBorder="1" applyAlignment="1">
      <alignment horizontal="center" wrapText="1"/>
    </xf>
    <xf numFmtId="0" fontId="3" fillId="0" borderId="9" xfId="0" applyFont="1" applyBorder="1" applyAlignment="1">
      <alignment horizontal="left"/>
    </xf>
    <xf numFmtId="0" fontId="7" fillId="3" borderId="21" xfId="0" applyFont="1" applyFill="1" applyBorder="1" applyAlignment="1">
      <alignment horizontal="center"/>
    </xf>
    <xf numFmtId="0" fontId="11" fillId="3" borderId="9" xfId="0" applyFont="1" applyFill="1" applyBorder="1"/>
    <xf numFmtId="14" fontId="10" fillId="0" borderId="12" xfId="0" applyNumberFormat="1" applyFont="1" applyBorder="1" applyAlignment="1">
      <alignment horizontal="center"/>
    </xf>
    <xf numFmtId="9" fontId="8" fillId="3" borderId="22" xfId="0" applyNumberFormat="1" applyFont="1" applyFill="1" applyBorder="1" applyAlignment="1">
      <alignment horizontal="center" wrapText="1"/>
    </xf>
    <xf numFmtId="9" fontId="8" fillId="3" borderId="81" xfId="0" applyNumberFormat="1" applyFont="1" applyFill="1" applyBorder="1" applyAlignment="1">
      <alignment horizontal="center" wrapText="1"/>
    </xf>
    <xf numFmtId="0" fontId="7" fillId="0" borderId="93" xfId="0" applyFont="1" applyBorder="1" applyAlignment="1">
      <alignment horizontal="center" wrapText="1"/>
    </xf>
    <xf numFmtId="0" fontId="20" fillId="0" borderId="93" xfId="0" applyFont="1" applyBorder="1" applyAlignment="1">
      <alignment horizontal="center"/>
    </xf>
    <xf numFmtId="0" fontId="8" fillId="3" borderId="93" xfId="0" applyFont="1" applyFill="1" applyBorder="1" applyAlignment="1">
      <alignment horizontal="center" wrapText="1"/>
    </xf>
    <xf numFmtId="164" fontId="8" fillId="0" borderId="93" xfId="0" applyNumberFormat="1" applyFont="1" applyBorder="1" applyAlignment="1">
      <alignment horizontal="center"/>
    </xf>
    <xf numFmtId="164" fontId="8" fillId="0" borderId="27" xfId="0" applyNumberFormat="1" applyFont="1" applyBorder="1" applyAlignment="1">
      <alignment horizontal="center"/>
    </xf>
    <xf numFmtId="164" fontId="8" fillId="0" borderId="21" xfId="0" applyNumberFormat="1" applyFont="1" applyBorder="1" applyAlignment="1">
      <alignment horizontal="center"/>
    </xf>
    <xf numFmtId="0" fontId="8" fillId="0" borderId="16" xfId="0" applyFont="1" applyBorder="1" applyAlignment="1">
      <alignment horizontal="center"/>
    </xf>
    <xf numFmtId="0" fontId="10" fillId="0" borderId="16" xfId="0" applyFont="1" applyBorder="1" applyAlignment="1">
      <alignment horizontal="center"/>
    </xf>
    <xf numFmtId="14" fontId="7" fillId="0" borderId="34" xfId="0" applyNumberFormat="1" applyFont="1" applyBorder="1" applyAlignment="1">
      <alignment horizontal="center" wrapText="1"/>
    </xf>
    <xf numFmtId="0" fontId="3" fillId="0" borderId="9" xfId="0" applyFont="1" applyBorder="1"/>
    <xf numFmtId="14" fontId="7" fillId="3" borderId="80" xfId="0" applyNumberFormat="1" applyFont="1" applyFill="1" applyBorder="1" applyAlignment="1">
      <alignment horizontal="center" wrapText="1"/>
    </xf>
    <xf numFmtId="14" fontId="20" fillId="3" borderId="80" xfId="0" applyNumberFormat="1" applyFont="1" applyFill="1" applyBorder="1" applyAlignment="1">
      <alignment horizontal="center"/>
    </xf>
    <xf numFmtId="14" fontId="14" fillId="3" borderId="80" xfId="0" applyNumberFormat="1" applyFont="1" applyFill="1" applyBorder="1" applyAlignment="1">
      <alignment horizontal="center"/>
    </xf>
    <xf numFmtId="3" fontId="8" fillId="3" borderId="20" xfId="0" applyNumberFormat="1" applyFont="1" applyFill="1" applyBorder="1" applyAlignment="1">
      <alignment horizontal="center"/>
    </xf>
    <xf numFmtId="3" fontId="8" fillId="3" borderId="26" xfId="0" applyNumberFormat="1" applyFont="1" applyFill="1" applyBorder="1" applyAlignment="1">
      <alignment horizontal="center"/>
    </xf>
    <xf numFmtId="0" fontId="7" fillId="9" borderId="86" xfId="0" applyFont="1" applyFill="1" applyBorder="1" applyAlignment="1">
      <alignment horizontal="center" wrapText="1"/>
    </xf>
    <xf numFmtId="14" fontId="14" fillId="0" borderId="56" xfId="0" applyNumberFormat="1" applyFont="1" applyBorder="1" applyAlignment="1">
      <alignment horizontal="center" wrapText="1"/>
    </xf>
    <xf numFmtId="164" fontId="8" fillId="0" borderId="56" xfId="0" applyNumberFormat="1" applyFont="1" applyBorder="1" applyAlignment="1">
      <alignment horizontal="center" wrapText="1"/>
    </xf>
    <xf numFmtId="2" fontId="8" fillId="0" borderId="21" xfId="0" applyNumberFormat="1" applyFont="1" applyBorder="1" applyAlignment="1">
      <alignment horizontal="center" wrapText="1"/>
    </xf>
    <xf numFmtId="0" fontId="8" fillId="0" borderId="93" xfId="0" applyFont="1" applyBorder="1" applyAlignment="1">
      <alignment horizontal="center" wrapText="1"/>
    </xf>
    <xf numFmtId="0" fontId="10" fillId="0" borderId="87" xfId="0" applyFont="1" applyBorder="1"/>
    <xf numFmtId="14" fontId="7" fillId="0" borderId="69" xfId="0" applyNumberFormat="1" applyFont="1" applyBorder="1" applyAlignment="1">
      <alignment horizontal="center" wrapText="1"/>
    </xf>
    <xf numFmtId="14" fontId="7" fillId="3" borderId="55" xfId="0" applyNumberFormat="1" applyFont="1" applyFill="1" applyBorder="1" applyAlignment="1">
      <alignment horizontal="center" wrapText="1"/>
    </xf>
    <xf numFmtId="0" fontId="7" fillId="3" borderId="23" xfId="0" applyFont="1" applyFill="1" applyBorder="1" applyAlignment="1">
      <alignment horizontal="center" wrapText="1"/>
    </xf>
    <xf numFmtId="14" fontId="7" fillId="3" borderId="96" xfId="0" applyNumberFormat="1" applyFont="1" applyFill="1" applyBorder="1" applyAlignment="1">
      <alignment horizontal="center" wrapText="1"/>
    </xf>
    <xf numFmtId="0" fontId="5" fillId="3" borderId="27" xfId="0" applyFont="1" applyFill="1" applyBorder="1" applyAlignment="1">
      <alignment horizontal="center"/>
    </xf>
    <xf numFmtId="3" fontId="10" fillId="0" borderId="0" xfId="0" applyNumberFormat="1" applyFont="1" applyAlignment="1">
      <alignment horizontal="center"/>
    </xf>
    <xf numFmtId="0" fontId="15" fillId="3" borderId="20" xfId="0" applyFont="1" applyFill="1" applyBorder="1" applyAlignment="1">
      <alignment horizontal="left" vertical="center"/>
    </xf>
    <xf numFmtId="9" fontId="8" fillId="3" borderId="51" xfId="0" applyNumberFormat="1" applyFont="1" applyFill="1" applyBorder="1" applyAlignment="1">
      <alignment horizontal="center" wrapText="1"/>
    </xf>
    <xf numFmtId="14" fontId="14" fillId="0" borderId="56" xfId="0" applyNumberFormat="1" applyFont="1" applyBorder="1" applyAlignment="1">
      <alignment horizontal="center"/>
    </xf>
    <xf numFmtId="0" fontId="14" fillId="0" borderId="56" xfId="0" applyFont="1" applyBorder="1" applyAlignment="1">
      <alignment horizontal="center"/>
    </xf>
    <xf numFmtId="0" fontId="10" fillId="0" borderId="13" xfId="0" applyFont="1" applyBorder="1" applyAlignment="1">
      <alignment horizontal="left" vertical="center"/>
    </xf>
    <xf numFmtId="0" fontId="10" fillId="0" borderId="20" xfId="0" applyFont="1" applyBorder="1" applyAlignment="1">
      <alignment horizontal="left" vertical="center"/>
    </xf>
    <xf numFmtId="0" fontId="10" fillId="0" borderId="17" xfId="0" applyFont="1" applyBorder="1" applyAlignment="1">
      <alignment horizontal="left" vertical="center"/>
    </xf>
    <xf numFmtId="0" fontId="16" fillId="0" borderId="9" xfId="0" applyFont="1" applyBorder="1" applyAlignment="1">
      <alignment horizontal="left" vertical="center"/>
    </xf>
    <xf numFmtId="0" fontId="19" fillId="0" borderId="0" xfId="0" applyFont="1"/>
    <xf numFmtId="0" fontId="3" fillId="0" borderId="29" xfId="0" applyFont="1" applyBorder="1" applyAlignment="1">
      <alignment horizontal="left"/>
    </xf>
    <xf numFmtId="0" fontId="3" fillId="0" borderId="17" xfId="0" applyFont="1" applyBorder="1" applyAlignment="1">
      <alignment horizontal="left"/>
    </xf>
    <xf numFmtId="0" fontId="16" fillId="0" borderId="2" xfId="0" applyFont="1" applyBorder="1"/>
    <xf numFmtId="0" fontId="27" fillId="0" borderId="9" xfId="0" applyFont="1" applyBorder="1"/>
    <xf numFmtId="0" fontId="3" fillId="0" borderId="17" xfId="0" applyFont="1" applyBorder="1"/>
    <xf numFmtId="0" fontId="3" fillId="0" borderId="13" xfId="0" applyFont="1" applyBorder="1"/>
    <xf numFmtId="0" fontId="10" fillId="20" borderId="2" xfId="0" applyFont="1" applyFill="1" applyBorder="1"/>
    <xf numFmtId="0" fontId="7" fillId="0" borderId="103" xfId="0" applyFont="1" applyBorder="1"/>
    <xf numFmtId="0" fontId="7" fillId="0" borderId="104" xfId="0" applyFont="1" applyBorder="1"/>
    <xf numFmtId="14" fontId="7" fillId="0" borderId="104" xfId="0" applyNumberFormat="1" applyFont="1" applyBorder="1"/>
    <xf numFmtId="0" fontId="7" fillId="0" borderId="29" xfId="0" applyFont="1" applyBorder="1"/>
    <xf numFmtId="0" fontId="69" fillId="0" borderId="2" xfId="0" applyFont="1" applyBorder="1"/>
    <xf numFmtId="0" fontId="69" fillId="0" borderId="33" xfId="0" applyFont="1" applyBorder="1"/>
    <xf numFmtId="0" fontId="70" fillId="0" borderId="56" xfId="0" applyFont="1" applyBorder="1" applyAlignment="1">
      <alignment horizontal="center"/>
    </xf>
    <xf numFmtId="0" fontId="70" fillId="0" borderId="21" xfId="0" applyFont="1" applyBorder="1" applyAlignment="1">
      <alignment horizontal="center"/>
    </xf>
    <xf numFmtId="0" fontId="72" fillId="0" borderId="23" xfId="0" applyFont="1" applyBorder="1" applyAlignment="1">
      <alignment horizontal="center" wrapText="1"/>
    </xf>
    <xf numFmtId="14" fontId="72" fillId="0" borderId="23" xfId="0" applyNumberFormat="1" applyFont="1" applyBorder="1" applyAlignment="1">
      <alignment horizontal="center" wrapText="1"/>
    </xf>
    <xf numFmtId="14" fontId="73" fillId="0" borderId="23" xfId="0" applyNumberFormat="1" applyFont="1" applyBorder="1" applyAlignment="1">
      <alignment horizontal="center"/>
    </xf>
    <xf numFmtId="0" fontId="73" fillId="0" borderId="23" xfId="0" applyFont="1" applyBorder="1" applyAlignment="1">
      <alignment horizontal="center"/>
    </xf>
    <xf numFmtId="0" fontId="70" fillId="0" borderId="23" xfId="0" applyFont="1" applyBorder="1" applyAlignment="1">
      <alignment horizontal="center"/>
    </xf>
    <xf numFmtId="0" fontId="71" fillId="0" borderId="23" xfId="0" applyFont="1" applyBorder="1" applyAlignment="1">
      <alignment horizontal="center" wrapText="1"/>
    </xf>
    <xf numFmtId="14" fontId="73" fillId="3" borderId="23" xfId="0" applyNumberFormat="1" applyFont="1" applyFill="1" applyBorder="1" applyAlignment="1">
      <alignment horizontal="center"/>
    </xf>
    <xf numFmtId="164" fontId="70" fillId="3" borderId="27" xfId="0" applyNumberFormat="1" applyFont="1" applyFill="1" applyBorder="1" applyAlignment="1">
      <alignment horizontal="center"/>
    </xf>
    <xf numFmtId="9" fontId="71" fillId="0" borderId="17" xfId="0" applyNumberFormat="1" applyFont="1" applyBorder="1" applyAlignment="1">
      <alignment horizontal="center" wrapText="1"/>
    </xf>
    <xf numFmtId="9" fontId="70" fillId="0" borderId="81" xfId="1" applyFont="1" applyBorder="1" applyAlignment="1">
      <alignment horizontal="center"/>
    </xf>
    <xf numFmtId="9" fontId="70" fillId="0" borderId="16" xfId="1" applyFont="1" applyBorder="1" applyAlignment="1">
      <alignment horizontal="center"/>
    </xf>
    <xf numFmtId="14" fontId="70" fillId="0" borderId="17" xfId="0" applyNumberFormat="1" applyFont="1" applyBorder="1" applyAlignment="1">
      <alignment horizontal="center"/>
    </xf>
    <xf numFmtId="0" fontId="64" fillId="3" borderId="16" xfId="0" applyFont="1" applyFill="1" applyBorder="1" applyAlignment="1">
      <alignment horizontal="left"/>
    </xf>
    <xf numFmtId="0" fontId="7" fillId="4" borderId="21" xfId="0" applyFont="1" applyFill="1" applyBorder="1" applyAlignment="1">
      <alignment horizontal="center"/>
    </xf>
    <xf numFmtId="14" fontId="7" fillId="4" borderId="21" xfId="0" applyNumberFormat="1" applyFont="1" applyFill="1" applyBorder="1" applyAlignment="1">
      <alignment horizontal="center"/>
    </xf>
    <xf numFmtId="0" fontId="8" fillId="4" borderId="21" xfId="0" applyFont="1" applyFill="1" applyBorder="1" applyAlignment="1">
      <alignment horizontal="center"/>
    </xf>
    <xf numFmtId="0" fontId="22" fillId="3" borderId="70" xfId="0" applyFont="1" applyFill="1" applyBorder="1" applyAlignment="1">
      <alignment horizontal="center" vertical="center"/>
    </xf>
    <xf numFmtId="2" fontId="22" fillId="3" borderId="70" xfId="0" applyNumberFormat="1" applyFont="1" applyFill="1" applyBorder="1" applyAlignment="1">
      <alignment horizontal="center" vertical="center"/>
    </xf>
    <xf numFmtId="0" fontId="8" fillId="4" borderId="97" xfId="0" applyFont="1" applyFill="1" applyBorder="1" applyAlignment="1">
      <alignment horizontal="center"/>
    </xf>
    <xf numFmtId="0" fontId="70" fillId="3" borderId="9" xfId="0" applyFont="1" applyFill="1" applyBorder="1" applyAlignment="1">
      <alignment horizontal="center"/>
    </xf>
    <xf numFmtId="14" fontId="8" fillId="4" borderId="9" xfId="0" applyNumberFormat="1" applyFont="1" applyFill="1" applyBorder="1" applyAlignment="1">
      <alignment horizontal="center"/>
    </xf>
    <xf numFmtId="0" fontId="8" fillId="4" borderId="9" xfId="0" applyFont="1" applyFill="1" applyBorder="1" applyAlignment="1">
      <alignment horizontal="center"/>
    </xf>
    <xf numFmtId="3" fontId="8" fillId="4" borderId="9" xfId="0" applyNumberFormat="1" applyFont="1" applyFill="1" applyBorder="1" applyAlignment="1">
      <alignment horizontal="center"/>
    </xf>
    <xf numFmtId="9" fontId="8" fillId="0" borderId="9" xfId="0" applyNumberFormat="1" applyFont="1" applyBorder="1" applyAlignment="1">
      <alignment horizontal="center"/>
    </xf>
    <xf numFmtId="0" fontId="32" fillId="4" borderId="9" xfId="0" applyFont="1" applyFill="1" applyBorder="1"/>
    <xf numFmtId="0" fontId="31" fillId="0" borderId="9" xfId="0" applyFont="1" applyBorder="1" applyAlignment="1">
      <alignment horizontal="center"/>
    </xf>
    <xf numFmtId="0" fontId="8" fillId="4" borderId="105" xfId="0" applyFont="1" applyFill="1" applyBorder="1" applyAlignment="1">
      <alignment horizontal="center"/>
    </xf>
    <xf numFmtId="0" fontId="31" fillId="3" borderId="27" xfId="0" applyFont="1" applyFill="1" applyBorder="1" applyAlignment="1">
      <alignment horizontal="center"/>
    </xf>
    <xf numFmtId="0" fontId="22" fillId="3" borderId="51" xfId="0" applyFont="1" applyFill="1" applyBorder="1" applyAlignment="1">
      <alignment horizontal="center" vertical="center" wrapText="1"/>
    </xf>
    <xf numFmtId="0" fontId="22" fillId="3" borderId="120" xfId="0" applyFont="1" applyFill="1" applyBorder="1" applyAlignment="1">
      <alignment horizontal="left" vertical="center"/>
    </xf>
    <xf numFmtId="3" fontId="0" fillId="3" borderId="51" xfId="0" applyNumberFormat="1" applyFill="1" applyBorder="1" applyAlignment="1">
      <alignment horizontal="center"/>
    </xf>
    <xf numFmtId="9" fontId="71" fillId="0" borderId="9" xfId="0" applyNumberFormat="1" applyFont="1" applyBorder="1" applyAlignment="1">
      <alignment horizontal="center" wrapText="1"/>
    </xf>
    <xf numFmtId="0" fontId="74" fillId="4" borderId="2" xfId="0" applyFont="1" applyFill="1" applyBorder="1" applyAlignment="1">
      <alignment wrapText="1"/>
    </xf>
    <xf numFmtId="0" fontId="74" fillId="4" borderId="33" xfId="0" applyFont="1" applyFill="1" applyBorder="1" applyAlignment="1">
      <alignment wrapText="1"/>
    </xf>
    <xf numFmtId="0" fontId="74" fillId="20" borderId="33" xfId="0" applyFont="1" applyFill="1" applyBorder="1" applyAlignment="1">
      <alignment wrapText="1"/>
    </xf>
    <xf numFmtId="0" fontId="65" fillId="3" borderId="12" xfId="0" applyFont="1" applyFill="1" applyBorder="1" applyAlignment="1">
      <alignment horizontal="left"/>
    </xf>
    <xf numFmtId="0" fontId="10" fillId="27" borderId="2" xfId="0" applyFont="1" applyFill="1" applyBorder="1"/>
    <xf numFmtId="0" fontId="10" fillId="4" borderId="2" xfId="0" applyFont="1" applyFill="1" applyBorder="1"/>
    <xf numFmtId="0" fontId="70" fillId="3" borderId="56" xfId="0" applyFont="1" applyFill="1" applyBorder="1" applyAlignment="1">
      <alignment horizontal="center"/>
    </xf>
    <xf numFmtId="14" fontId="70" fillId="0" borderId="16" xfId="0" applyNumberFormat="1" applyFont="1" applyBorder="1" applyAlignment="1">
      <alignment horizontal="center"/>
    </xf>
    <xf numFmtId="3" fontId="71" fillId="0" borderId="16" xfId="0" applyNumberFormat="1" applyFont="1" applyBorder="1" applyAlignment="1">
      <alignment horizontal="center"/>
    </xf>
    <xf numFmtId="3" fontId="70" fillId="3" borderId="16" xfId="0" applyNumberFormat="1" applyFont="1" applyFill="1" applyBorder="1" applyAlignment="1">
      <alignment horizontal="center"/>
    </xf>
    <xf numFmtId="3" fontId="70" fillId="0" borderId="16" xfId="0" applyNumberFormat="1" applyFont="1" applyBorder="1" applyAlignment="1">
      <alignment horizontal="center"/>
    </xf>
    <xf numFmtId="14" fontId="32" fillId="3" borderId="17" xfId="0" applyNumberFormat="1" applyFont="1" applyFill="1" applyBorder="1" applyAlignment="1">
      <alignment horizontal="left"/>
    </xf>
    <xf numFmtId="0" fontId="75" fillId="4" borderId="2" xfId="0" applyFont="1" applyFill="1" applyBorder="1" applyAlignment="1">
      <alignment wrapText="1"/>
    </xf>
    <xf numFmtId="0" fontId="75" fillId="4" borderId="33" xfId="0" applyFont="1" applyFill="1" applyBorder="1" applyAlignment="1">
      <alignment wrapText="1"/>
    </xf>
    <xf numFmtId="9" fontId="71" fillId="3" borderId="12" xfId="0" applyNumberFormat="1" applyFont="1" applyFill="1" applyBorder="1" applyAlignment="1">
      <alignment horizontal="center" wrapText="1"/>
    </xf>
    <xf numFmtId="0" fontId="68" fillId="3" borderId="9" xfId="0" applyFont="1" applyFill="1" applyBorder="1" applyAlignment="1">
      <alignment horizontal="left"/>
    </xf>
    <xf numFmtId="0" fontId="76" fillId="3" borderId="56" xfId="0" applyFont="1" applyFill="1" applyBorder="1" applyAlignment="1">
      <alignment horizontal="center"/>
    </xf>
    <xf numFmtId="0" fontId="71" fillId="3" borderId="56" xfId="0" applyFont="1" applyFill="1" applyBorder="1" applyAlignment="1">
      <alignment horizontal="center" wrapText="1"/>
    </xf>
    <xf numFmtId="9" fontId="71" fillId="0" borderId="12" xfId="0" applyNumberFormat="1" applyFont="1" applyBorder="1" applyAlignment="1">
      <alignment horizontal="center" wrapText="1"/>
    </xf>
    <xf numFmtId="164" fontId="17" fillId="0" borderId="21" xfId="0" applyNumberFormat="1" applyFont="1" applyBorder="1" applyAlignment="1">
      <alignment horizontal="center"/>
    </xf>
    <xf numFmtId="0" fontId="64" fillId="3" borderId="9" xfId="0" applyFont="1" applyFill="1" applyBorder="1" applyAlignment="1">
      <alignment horizontal="left"/>
    </xf>
    <xf numFmtId="3" fontId="3" fillId="9" borderId="16" xfId="0" applyNumberFormat="1" applyFont="1" applyFill="1" applyBorder="1" applyAlignment="1">
      <alignment horizontal="center"/>
    </xf>
    <xf numFmtId="0" fontId="77" fillId="0" borderId="56" xfId="0" applyFont="1" applyBorder="1" applyAlignment="1">
      <alignment horizontal="center"/>
    </xf>
    <xf numFmtId="14" fontId="77" fillId="0" borderId="56" xfId="0" applyNumberFormat="1" applyFont="1" applyBorder="1" applyAlignment="1">
      <alignment horizontal="center"/>
    </xf>
    <xf numFmtId="0" fontId="73" fillId="0" borderId="56" xfId="0" applyFont="1" applyBorder="1" applyAlignment="1">
      <alignment horizontal="center"/>
    </xf>
    <xf numFmtId="9" fontId="71" fillId="0" borderId="16" xfId="0" applyNumberFormat="1" applyFont="1" applyBorder="1" applyAlignment="1">
      <alignment horizontal="center" wrapText="1"/>
    </xf>
    <xf numFmtId="0" fontId="64" fillId="3" borderId="17" xfId="0" applyFont="1" applyFill="1" applyBorder="1" applyAlignment="1">
      <alignment horizontal="left"/>
    </xf>
    <xf numFmtId="164" fontId="3" fillId="0" borderId="56" xfId="0" applyNumberFormat="1" applyFont="1" applyBorder="1" applyAlignment="1">
      <alignment horizontal="center"/>
    </xf>
    <xf numFmtId="3" fontId="3" fillId="8" borderId="16" xfId="0" applyNumberFormat="1" applyFont="1" applyFill="1" applyBorder="1" applyAlignment="1">
      <alignment horizontal="center"/>
    </xf>
    <xf numFmtId="0" fontId="31" fillId="8" borderId="26" xfId="0" applyFont="1" applyFill="1" applyBorder="1" applyAlignment="1">
      <alignment horizontal="center"/>
    </xf>
    <xf numFmtId="14" fontId="31" fillId="0" borderId="16" xfId="0" applyNumberFormat="1" applyFont="1" applyBorder="1" applyAlignment="1">
      <alignment horizontal="center" indent="1"/>
    </xf>
    <xf numFmtId="0" fontId="65" fillId="3" borderId="9" xfId="0" applyFont="1" applyFill="1" applyBorder="1" applyAlignment="1">
      <alignment horizontal="left"/>
    </xf>
    <xf numFmtId="0" fontId="5" fillId="16" borderId="21" xfId="0" applyFont="1" applyFill="1" applyBorder="1" applyAlignment="1">
      <alignment horizontal="center"/>
    </xf>
    <xf numFmtId="14" fontId="0" fillId="3" borderId="29" xfId="0" applyNumberFormat="1" applyFill="1" applyBorder="1" applyAlignment="1">
      <alignment horizontal="center"/>
    </xf>
    <xf numFmtId="164" fontId="37" fillId="0" borderId="21" xfId="0" applyNumberFormat="1" applyFont="1" applyBorder="1" applyAlignment="1">
      <alignment horizontal="center"/>
    </xf>
    <xf numFmtId="0" fontId="73" fillId="9" borderId="69" xfId="0" applyFont="1" applyFill="1" applyBorder="1" applyAlignment="1">
      <alignment horizontal="center"/>
    </xf>
    <xf numFmtId="0" fontId="72" fillId="0" borderId="56" xfId="0" applyFont="1" applyBorder="1" applyAlignment="1">
      <alignment horizontal="center"/>
    </xf>
    <xf numFmtId="14" fontId="73" fillId="3" borderId="56" xfId="0" applyNumberFormat="1" applyFont="1" applyFill="1" applyBorder="1" applyAlignment="1">
      <alignment horizontal="center"/>
    </xf>
    <xf numFmtId="14" fontId="73" fillId="0" borderId="56" xfId="0" applyNumberFormat="1" applyFont="1" applyBorder="1" applyAlignment="1">
      <alignment horizontal="center"/>
    </xf>
    <xf numFmtId="14" fontId="72" fillId="0" borderId="56" xfId="0" applyNumberFormat="1" applyFont="1" applyBorder="1" applyAlignment="1">
      <alignment horizontal="center" wrapText="1"/>
    </xf>
    <xf numFmtId="164" fontId="70" fillId="0" borderId="56" xfId="0" applyNumberFormat="1" applyFont="1" applyBorder="1" applyAlignment="1">
      <alignment horizontal="center"/>
    </xf>
    <xf numFmtId="0" fontId="70" fillId="0" borderId="16" xfId="0" applyFont="1" applyBorder="1" applyAlignment="1">
      <alignment horizontal="center"/>
    </xf>
    <xf numFmtId="0" fontId="71" fillId="3" borderId="16" xfId="0" applyFont="1" applyFill="1" applyBorder="1" applyAlignment="1">
      <alignment horizontal="center" wrapText="1"/>
    </xf>
    <xf numFmtId="0" fontId="70" fillId="3" borderId="17" xfId="0" applyFont="1" applyFill="1" applyBorder="1"/>
    <xf numFmtId="0" fontId="70" fillId="9" borderId="16" xfId="0" applyFont="1" applyFill="1" applyBorder="1" applyAlignment="1">
      <alignment horizontal="center"/>
    </xf>
    <xf numFmtId="0" fontId="71" fillId="0" borderId="56" xfId="0" applyFont="1" applyBorder="1" applyAlignment="1">
      <alignment horizontal="center" wrapText="1"/>
    </xf>
    <xf numFmtId="0" fontId="71" fillId="0" borderId="56" xfId="0" applyFont="1" applyBorder="1" applyAlignment="1">
      <alignment horizontal="center"/>
    </xf>
    <xf numFmtId="0" fontId="17" fillId="3" borderId="23" xfId="0" applyFont="1" applyFill="1" applyBorder="1" applyAlignment="1">
      <alignment horizontal="center"/>
    </xf>
    <xf numFmtId="164" fontId="17" fillId="3" borderId="23" xfId="0" applyNumberFormat="1" applyFont="1" applyFill="1" applyBorder="1" applyAlignment="1">
      <alignment horizontal="center"/>
    </xf>
    <xf numFmtId="3" fontId="31" fillId="3" borderId="22" xfId="0" applyNumberFormat="1" applyFont="1" applyFill="1" applyBorder="1" applyAlignment="1">
      <alignment horizontal="center"/>
    </xf>
    <xf numFmtId="14" fontId="0" fillId="3" borderId="0" xfId="0" applyNumberFormat="1" applyFill="1" applyAlignment="1">
      <alignment horizontal="center"/>
    </xf>
    <xf numFmtId="0" fontId="9" fillId="3" borderId="21" xfId="0" applyFont="1" applyFill="1" applyBorder="1" applyAlignment="1">
      <alignment horizontal="center"/>
    </xf>
    <xf numFmtId="0" fontId="31" fillId="8" borderId="89" xfId="0" applyFont="1" applyFill="1" applyBorder="1" applyAlignment="1">
      <alignment horizontal="center"/>
    </xf>
    <xf numFmtId="0" fontId="64" fillId="3" borderId="12" xfId="0" applyFont="1" applyFill="1" applyBorder="1" applyAlignment="1">
      <alignment horizontal="left"/>
    </xf>
    <xf numFmtId="14" fontId="73" fillId="3" borderId="21" xfId="0" applyNumberFormat="1" applyFont="1" applyFill="1" applyBorder="1" applyAlignment="1">
      <alignment horizontal="center"/>
    </xf>
    <xf numFmtId="0" fontId="73" fillId="3" borderId="56" xfId="0" applyFont="1" applyFill="1" applyBorder="1" applyAlignment="1">
      <alignment horizontal="center"/>
    </xf>
    <xf numFmtId="164" fontId="70" fillId="3" borderId="56" xfId="0" applyNumberFormat="1" applyFont="1" applyFill="1" applyBorder="1" applyAlignment="1">
      <alignment horizontal="center"/>
    </xf>
    <xf numFmtId="9" fontId="71" fillId="3" borderId="16" xfId="0" applyNumberFormat="1" applyFont="1" applyFill="1" applyBorder="1" applyAlignment="1">
      <alignment horizontal="center" wrapText="1"/>
    </xf>
    <xf numFmtId="14" fontId="70" fillId="3" borderId="16" xfId="0" applyNumberFormat="1" applyFont="1" applyFill="1" applyBorder="1" applyAlignment="1">
      <alignment horizontal="center"/>
    </xf>
    <xf numFmtId="164" fontId="0" fillId="0" borderId="97" xfId="0" applyNumberFormat="1" applyBorder="1" applyAlignment="1">
      <alignment horizontal="center"/>
    </xf>
    <xf numFmtId="14" fontId="3" fillId="0" borderId="12" xfId="0" applyNumberFormat="1" applyFont="1" applyBorder="1" applyAlignment="1">
      <alignment horizontal="center"/>
    </xf>
    <xf numFmtId="14" fontId="3" fillId="0" borderId="31" xfId="0" applyNumberFormat="1" applyFont="1" applyBorder="1" applyAlignment="1">
      <alignment horizontal="center"/>
    </xf>
    <xf numFmtId="0" fontId="32" fillId="3" borderId="22" xfId="0" applyFont="1" applyFill="1" applyBorder="1" applyAlignment="1">
      <alignment horizontal="left"/>
    </xf>
    <xf numFmtId="0" fontId="0" fillId="0" borderId="27" xfId="0" applyBorder="1" applyAlignment="1">
      <alignment horizontal="center"/>
    </xf>
    <xf numFmtId="9" fontId="8" fillId="3" borderId="20" xfId="0" applyNumberFormat="1" applyFont="1" applyFill="1" applyBorder="1" applyAlignment="1">
      <alignment horizontal="center" wrapText="1"/>
    </xf>
    <xf numFmtId="164" fontId="0" fillId="0" borderId="21" xfId="0" applyNumberFormat="1" applyBorder="1" applyAlignment="1">
      <alignment horizontal="right"/>
    </xf>
    <xf numFmtId="0" fontId="0" fillId="0" borderId="92" xfId="0" applyBorder="1" applyAlignment="1">
      <alignment horizontal="center"/>
    </xf>
    <xf numFmtId="2" fontId="6" fillId="3" borderId="70" xfId="0" applyNumberFormat="1" applyFont="1" applyFill="1" applyBorder="1" applyAlignment="1">
      <alignment horizontal="center"/>
    </xf>
    <xf numFmtId="164" fontId="0" fillId="0" borderId="0" xfId="2" applyNumberFormat="1" applyFont="1" applyAlignment="1">
      <alignment horizontal="center"/>
    </xf>
    <xf numFmtId="2" fontId="31" fillId="3" borderId="27" xfId="0" applyNumberFormat="1" applyFont="1" applyFill="1" applyBorder="1" applyAlignment="1">
      <alignment horizontal="center"/>
    </xf>
    <xf numFmtId="2" fontId="8" fillId="0" borderId="27" xfId="0" applyNumberFormat="1" applyFont="1" applyBorder="1" applyAlignment="1">
      <alignment horizontal="center" wrapText="1"/>
    </xf>
    <xf numFmtId="164" fontId="0" fillId="0" borderId="27" xfId="0" applyNumberFormat="1" applyBorder="1"/>
    <xf numFmtId="0" fontId="70" fillId="3" borderId="21" xfId="0" applyFont="1" applyFill="1" applyBorder="1" applyAlignment="1">
      <alignment horizontal="center"/>
    </xf>
    <xf numFmtId="14" fontId="31" fillId="3" borderId="20" xfId="0" applyNumberFormat="1" applyFont="1" applyFill="1" applyBorder="1" applyAlignment="1">
      <alignment horizontal="center"/>
    </xf>
    <xf numFmtId="14" fontId="70" fillId="3" borderId="20" xfId="0" applyNumberFormat="1" applyFont="1" applyFill="1" applyBorder="1" applyAlignment="1">
      <alignment horizontal="center"/>
    </xf>
    <xf numFmtId="0" fontId="0" fillId="3" borderId="97" xfId="0" applyFill="1" applyBorder="1" applyAlignment="1">
      <alignment horizontal="center"/>
    </xf>
    <xf numFmtId="14" fontId="31" fillId="0" borderId="20" xfId="0" applyNumberFormat="1" applyFont="1" applyBorder="1" applyAlignment="1">
      <alignment horizontal="center"/>
    </xf>
    <xf numFmtId="14" fontId="31" fillId="0" borderId="22" xfId="0" applyNumberFormat="1" applyFont="1" applyBorder="1" applyAlignment="1">
      <alignment horizontal="center"/>
    </xf>
    <xf numFmtId="14" fontId="0" fillId="3" borderId="15" xfId="0" applyNumberFormat="1" applyFill="1" applyBorder="1" applyAlignment="1">
      <alignment horizontal="center"/>
    </xf>
    <xf numFmtId="14" fontId="31" fillId="3" borderId="15" xfId="0" applyNumberFormat="1" applyFont="1" applyFill="1" applyBorder="1" applyAlignment="1">
      <alignment horizontal="center"/>
    </xf>
    <xf numFmtId="14" fontId="0" fillId="3" borderId="28" xfId="0" applyNumberFormat="1" applyFill="1" applyBorder="1" applyAlignment="1">
      <alignment horizontal="center"/>
    </xf>
    <xf numFmtId="14" fontId="3" fillId="3" borderId="26" xfId="0" applyNumberFormat="1" applyFont="1" applyFill="1" applyBorder="1" applyAlignment="1">
      <alignment horizontal="center"/>
    </xf>
    <xf numFmtId="14" fontId="77" fillId="3" borderId="56" xfId="0" applyNumberFormat="1" applyFont="1" applyFill="1" applyBorder="1" applyAlignment="1">
      <alignment horizontal="center"/>
    </xf>
    <xf numFmtId="14" fontId="64" fillId="3" borderId="17" xfId="0" applyNumberFormat="1" applyFont="1" applyFill="1" applyBorder="1" applyAlignment="1">
      <alignment horizontal="left"/>
    </xf>
    <xf numFmtId="0" fontId="77" fillId="3" borderId="69" xfId="0" applyFont="1" applyFill="1" applyBorder="1" applyAlignment="1">
      <alignment horizontal="center"/>
    </xf>
    <xf numFmtId="164" fontId="8" fillId="3" borderId="27" xfId="0" applyNumberFormat="1" applyFont="1" applyFill="1" applyBorder="1" applyAlignment="1">
      <alignment horizontal="center"/>
    </xf>
    <xf numFmtId="164" fontId="8" fillId="3" borderId="56" xfId="0" applyNumberFormat="1" applyFont="1" applyFill="1" applyBorder="1" applyAlignment="1">
      <alignment horizontal="center"/>
    </xf>
    <xf numFmtId="0" fontId="31" fillId="0" borderId="27" xfId="0" applyFont="1" applyBorder="1" applyAlignment="1">
      <alignment horizontal="center"/>
    </xf>
    <xf numFmtId="0" fontId="0" fillId="3" borderId="121" xfId="0" applyFill="1" applyBorder="1" applyAlignment="1">
      <alignment horizontal="center"/>
    </xf>
    <xf numFmtId="0" fontId="0" fillId="9" borderId="21" xfId="0" applyFill="1" applyBorder="1" applyAlignment="1">
      <alignment horizontal="center"/>
    </xf>
    <xf numFmtId="0" fontId="31" fillId="9" borderId="21" xfId="0" applyFont="1" applyFill="1" applyBorder="1" applyAlignment="1">
      <alignment horizontal="center"/>
    </xf>
    <xf numFmtId="0" fontId="3" fillId="9" borderId="21" xfId="0" applyFont="1" applyFill="1" applyBorder="1" applyAlignment="1">
      <alignment horizontal="center"/>
    </xf>
    <xf numFmtId="0" fontId="70" fillId="9" borderId="21" xfId="0" applyFont="1" applyFill="1" applyBorder="1" applyAlignment="1">
      <alignment horizontal="center"/>
    </xf>
    <xf numFmtId="0" fontId="8" fillId="0" borderId="27" xfId="0" applyFont="1" applyBorder="1" applyAlignment="1">
      <alignment horizontal="center" wrapText="1"/>
    </xf>
    <xf numFmtId="14" fontId="3" fillId="0" borderId="26" xfId="0" applyNumberFormat="1" applyFont="1" applyBorder="1" applyAlignment="1">
      <alignment horizontal="center"/>
    </xf>
    <xf numFmtId="14" fontId="70" fillId="0" borderId="26" xfId="0" applyNumberFormat="1" applyFont="1" applyBorder="1" applyAlignment="1">
      <alignment horizontal="center"/>
    </xf>
    <xf numFmtId="3" fontId="31" fillId="3" borderId="12" xfId="0" applyNumberFormat="1" applyFont="1" applyFill="1" applyBorder="1" applyAlignment="1">
      <alignment horizontal="center"/>
    </xf>
    <xf numFmtId="3" fontId="3" fillId="3" borderId="12" xfId="0" applyNumberFormat="1" applyFont="1" applyFill="1" applyBorder="1" applyAlignment="1">
      <alignment horizontal="center"/>
    </xf>
    <xf numFmtId="0" fontId="30" fillId="9" borderId="102" xfId="0" applyFont="1" applyFill="1" applyBorder="1" applyAlignment="1">
      <alignment horizontal="center"/>
    </xf>
    <xf numFmtId="0" fontId="42" fillId="3" borderId="9" xfId="0" applyFont="1" applyFill="1" applyBorder="1"/>
    <xf numFmtId="0" fontId="10" fillId="4" borderId="16" xfId="0" applyFont="1" applyFill="1" applyBorder="1" applyAlignment="1">
      <alignment horizontal="center"/>
    </xf>
    <xf numFmtId="164" fontId="0" fillId="0" borderId="91" xfId="0" applyNumberFormat="1" applyBorder="1" applyAlignment="1">
      <alignment horizontal="center"/>
    </xf>
    <xf numFmtId="0" fontId="68" fillId="3" borderId="17" xfId="0" applyFont="1" applyFill="1" applyBorder="1"/>
    <xf numFmtId="164" fontId="0" fillId="3" borderId="27" xfId="2" applyNumberFormat="1" applyFont="1" applyFill="1" applyBorder="1" applyAlignment="1">
      <alignment horizontal="center"/>
    </xf>
    <xf numFmtId="164" fontId="0" fillId="0" borderId="121" xfId="0" applyNumberFormat="1" applyBorder="1" applyAlignment="1">
      <alignment horizontal="center"/>
    </xf>
    <xf numFmtId="0" fontId="30" fillId="9" borderId="21" xfId="0" applyFont="1" applyFill="1" applyBorder="1" applyAlignment="1">
      <alignment horizontal="center"/>
    </xf>
    <xf numFmtId="0" fontId="0" fillId="3" borderId="91" xfId="0" applyFill="1" applyBorder="1" applyAlignment="1">
      <alignment horizontal="center"/>
    </xf>
    <xf numFmtId="3" fontId="71" fillId="3" borderId="16" xfId="0" applyNumberFormat="1" applyFont="1" applyFill="1" applyBorder="1" applyAlignment="1">
      <alignment horizontal="center"/>
    </xf>
    <xf numFmtId="0" fontId="31" fillId="0" borderId="70" xfId="0" applyFont="1" applyBorder="1" applyAlignment="1">
      <alignment horizontal="center"/>
    </xf>
    <xf numFmtId="0" fontId="72" fillId="3" borderId="21" xfId="0" applyFont="1" applyFill="1" applyBorder="1" applyAlignment="1">
      <alignment horizontal="center" wrapText="1"/>
    </xf>
    <xf numFmtId="0" fontId="73" fillId="3" borderId="21" xfId="0" applyFont="1" applyFill="1" applyBorder="1" applyAlignment="1">
      <alignment horizontal="center"/>
    </xf>
    <xf numFmtId="0" fontId="71" fillId="3" borderId="21" xfId="0" applyFont="1" applyFill="1" applyBorder="1" applyAlignment="1">
      <alignment horizontal="center" wrapText="1"/>
    </xf>
    <xf numFmtId="14" fontId="73" fillId="0" borderId="21" xfId="0" applyNumberFormat="1" applyFont="1" applyBorder="1" applyAlignment="1">
      <alignment horizontal="center"/>
    </xf>
    <xf numFmtId="164" fontId="71" fillId="0" borderId="27" xfId="0" applyNumberFormat="1" applyFont="1" applyBorder="1" applyAlignment="1">
      <alignment horizontal="center"/>
    </xf>
    <xf numFmtId="3" fontId="70" fillId="3" borderId="9" xfId="0" applyNumberFormat="1" applyFont="1" applyFill="1" applyBorder="1" applyAlignment="1">
      <alignment horizontal="center"/>
    </xf>
    <xf numFmtId="3" fontId="70" fillId="9" borderId="9" xfId="0" applyNumberFormat="1" applyFont="1" applyFill="1" applyBorder="1" applyAlignment="1">
      <alignment horizontal="center"/>
    </xf>
    <xf numFmtId="9" fontId="70" fillId="0" borderId="9" xfId="1" applyFont="1" applyBorder="1" applyAlignment="1">
      <alignment horizontal="center"/>
    </xf>
    <xf numFmtId="14" fontId="73" fillId="3" borderId="69" xfId="0" applyNumberFormat="1" applyFont="1" applyFill="1" applyBorder="1" applyAlignment="1">
      <alignment horizontal="center"/>
    </xf>
    <xf numFmtId="0" fontId="70" fillId="0" borderId="26" xfId="0" applyFont="1" applyBorder="1" applyAlignment="1">
      <alignment horizontal="center"/>
    </xf>
    <xf numFmtId="0" fontId="5" fillId="28" borderId="69" xfId="0" applyFont="1" applyFill="1" applyBorder="1" applyAlignment="1">
      <alignment horizontal="center"/>
    </xf>
    <xf numFmtId="14" fontId="31" fillId="3" borderId="12" xfId="0" applyNumberFormat="1" applyFont="1" applyFill="1" applyBorder="1" applyAlignment="1">
      <alignment horizontal="center"/>
    </xf>
    <xf numFmtId="14" fontId="31" fillId="3" borderId="51" xfId="0" applyNumberFormat="1" applyFont="1" applyFill="1" applyBorder="1" applyAlignment="1">
      <alignment horizontal="center"/>
    </xf>
    <xf numFmtId="164" fontId="17" fillId="0" borderId="69" xfId="0" applyNumberFormat="1" applyFont="1" applyBorder="1" applyAlignment="1">
      <alignment horizontal="center"/>
    </xf>
    <xf numFmtId="164" fontId="17" fillId="0" borderId="27" xfId="0" applyNumberFormat="1" applyFont="1" applyBorder="1" applyAlignment="1">
      <alignment horizontal="center"/>
    </xf>
    <xf numFmtId="0" fontId="8" fillId="0" borderId="70" xfId="0" applyFont="1" applyBorder="1" applyAlignment="1">
      <alignment horizontal="center" wrapText="1"/>
    </xf>
    <xf numFmtId="0" fontId="30" fillId="28" borderId="69" xfId="0" applyFont="1" applyFill="1" applyBorder="1" applyAlignment="1">
      <alignment horizontal="center"/>
    </xf>
    <xf numFmtId="3" fontId="31" fillId="28" borderId="16" xfId="0" applyNumberFormat="1" applyFont="1" applyFill="1" applyBorder="1" applyAlignment="1">
      <alignment horizontal="center"/>
    </xf>
    <xf numFmtId="0" fontId="65" fillId="3" borderId="17" xfId="0" applyFont="1" applyFill="1" applyBorder="1"/>
    <xf numFmtId="0" fontId="77" fillId="8" borderId="69" xfId="0" applyFont="1" applyFill="1" applyBorder="1" applyAlignment="1">
      <alignment horizontal="center"/>
    </xf>
    <xf numFmtId="3" fontId="0" fillId="28" borderId="16" xfId="0" applyNumberFormat="1" applyFill="1" applyBorder="1" applyAlignment="1">
      <alignment horizontal="center"/>
    </xf>
    <xf numFmtId="164" fontId="0" fillId="3" borderId="23" xfId="0" applyNumberFormat="1" applyFill="1" applyBorder="1" applyAlignment="1">
      <alignment horizontal="center"/>
    </xf>
    <xf numFmtId="0" fontId="36" fillId="3" borderId="51" xfId="0" applyFont="1" applyFill="1" applyBorder="1" applyAlignment="1">
      <alignment horizontal="left"/>
    </xf>
    <xf numFmtId="164" fontId="31" fillId="0" borderId="21" xfId="0" applyNumberFormat="1" applyFont="1" applyBorder="1" applyAlignment="1">
      <alignment horizontal="center"/>
    </xf>
    <xf numFmtId="14" fontId="3" fillId="0" borderId="20" xfId="0" applyNumberFormat="1" applyFont="1" applyBorder="1" applyAlignment="1">
      <alignment horizontal="center"/>
    </xf>
    <xf numFmtId="14" fontId="70" fillId="3" borderId="17" xfId="0" applyNumberFormat="1" applyFont="1" applyFill="1" applyBorder="1" applyAlignment="1">
      <alignment horizontal="center"/>
    </xf>
    <xf numFmtId="0" fontId="8" fillId="0" borderId="55" xfId="0" applyFont="1" applyBorder="1" applyAlignment="1">
      <alignment horizontal="center" wrapText="1"/>
    </xf>
    <xf numFmtId="0" fontId="8" fillId="0" borderId="70" xfId="0" applyFont="1" applyBorder="1" applyAlignment="1">
      <alignment horizontal="center"/>
    </xf>
    <xf numFmtId="9" fontId="8" fillId="0" borderId="22" xfId="0" applyNumberFormat="1" applyFont="1" applyBorder="1" applyAlignment="1">
      <alignment horizontal="center" wrapText="1"/>
    </xf>
    <xf numFmtId="10" fontId="43" fillId="24" borderId="116" xfId="0" applyNumberFormat="1" applyFont="1" applyFill="1" applyBorder="1" applyAlignment="1">
      <alignment horizontal="center"/>
    </xf>
    <xf numFmtId="10" fontId="43" fillId="19" borderId="116" xfId="0" applyNumberFormat="1" applyFont="1" applyFill="1" applyBorder="1" applyAlignment="1">
      <alignment horizontal="center"/>
    </xf>
    <xf numFmtId="164" fontId="43" fillId="24" borderId="116" xfId="0" applyNumberFormat="1" applyFont="1" applyFill="1" applyBorder="1" applyAlignment="1">
      <alignment horizontal="center"/>
    </xf>
    <xf numFmtId="164" fontId="43" fillId="19" borderId="116" xfId="0" applyNumberFormat="1" applyFont="1" applyFill="1" applyBorder="1" applyAlignment="1">
      <alignment horizontal="center"/>
    </xf>
    <xf numFmtId="164" fontId="47" fillId="23" borderId="119" xfId="0" applyNumberFormat="1" applyFont="1" applyFill="1" applyBorder="1" applyAlignment="1">
      <alignment horizontal="center"/>
    </xf>
    <xf numFmtId="164" fontId="0" fillId="24" borderId="116" xfId="0" applyNumberFormat="1" applyFill="1" applyBorder="1" applyAlignment="1">
      <alignment horizontal="center"/>
    </xf>
    <xf numFmtId="9" fontId="31" fillId="0" borderId="16" xfId="1" applyFont="1" applyFill="1" applyBorder="1" applyAlignment="1">
      <alignment horizontal="center"/>
    </xf>
    <xf numFmtId="0" fontId="32" fillId="0" borderId="17" xfId="0" applyFont="1" applyBorder="1" applyAlignment="1">
      <alignment horizontal="left"/>
    </xf>
    <xf numFmtId="0" fontId="77" fillId="3" borderId="21" xfId="0" applyFont="1" applyFill="1" applyBorder="1" applyAlignment="1">
      <alignment horizontal="center"/>
    </xf>
    <xf numFmtId="0" fontId="78" fillId="0" borderId="21" xfId="0" applyFont="1" applyBorder="1" applyAlignment="1">
      <alignment horizontal="center"/>
    </xf>
    <xf numFmtId="0" fontId="72" fillId="0" borderId="96" xfId="0" applyFont="1" applyBorder="1" applyAlignment="1">
      <alignment horizontal="center" wrapText="1"/>
    </xf>
    <xf numFmtId="0" fontId="74" fillId="4" borderId="9" xfId="0" applyFont="1" applyFill="1" applyBorder="1" applyAlignment="1">
      <alignment wrapText="1"/>
    </xf>
    <xf numFmtId="0" fontId="74" fillId="4" borderId="13" xfId="0" applyFont="1" applyFill="1" applyBorder="1" applyAlignment="1">
      <alignment wrapText="1"/>
    </xf>
    <xf numFmtId="0" fontId="74" fillId="4" borderId="122" xfId="0" applyFont="1" applyFill="1" applyBorder="1" applyAlignment="1">
      <alignment wrapText="1"/>
    </xf>
    <xf numFmtId="0" fontId="74" fillId="4" borderId="5" xfId="0" applyFont="1" applyFill="1" applyBorder="1" applyAlignment="1">
      <alignment wrapText="1"/>
    </xf>
    <xf numFmtId="0" fontId="74" fillId="4" borderId="29" xfId="0" applyFont="1" applyFill="1" applyBorder="1" applyAlignment="1">
      <alignment wrapText="1"/>
    </xf>
    <xf numFmtId="0" fontId="74" fillId="4" borderId="0" xfId="0" applyFont="1" applyFill="1" applyAlignment="1">
      <alignment wrapText="1"/>
    </xf>
    <xf numFmtId="0" fontId="73" fillId="3" borderId="69" xfId="0" applyFont="1" applyFill="1" applyBorder="1" applyAlignment="1">
      <alignment horizontal="center"/>
    </xf>
    <xf numFmtId="0" fontId="73" fillId="0" borderId="56" xfId="0" applyFont="1" applyBorder="1"/>
    <xf numFmtId="2" fontId="70" fillId="3" borderId="56" xfId="0" applyNumberFormat="1" applyFont="1" applyFill="1" applyBorder="1" applyAlignment="1">
      <alignment horizontal="center"/>
    </xf>
    <xf numFmtId="0" fontId="70" fillId="0" borderId="67" xfId="0" applyFont="1" applyBorder="1" applyAlignment="1">
      <alignment horizontal="center"/>
    </xf>
    <xf numFmtId="14" fontId="70" fillId="0" borderId="68" xfId="0" applyNumberFormat="1" applyFont="1" applyBorder="1" applyAlignment="1">
      <alignment horizontal="center"/>
    </xf>
    <xf numFmtId="0" fontId="31" fillId="8" borderId="20" xfId="0" applyFont="1" applyFill="1" applyBorder="1" applyAlignment="1">
      <alignment horizontal="center"/>
    </xf>
    <xf numFmtId="164" fontId="8" fillId="0" borderId="56" xfId="0" applyNumberFormat="1" applyFont="1" applyBorder="1" applyAlignment="1">
      <alignment horizontal="center"/>
    </xf>
    <xf numFmtId="164" fontId="71" fillId="0" borderId="56" xfId="0" applyNumberFormat="1" applyFont="1" applyBorder="1" applyAlignment="1">
      <alignment horizontal="center"/>
    </xf>
    <xf numFmtId="164" fontId="0" fillId="0" borderId="96" xfId="0" applyNumberFormat="1" applyBorder="1" applyAlignment="1">
      <alignment horizontal="center"/>
    </xf>
    <xf numFmtId="164" fontId="0" fillId="0" borderId="97" xfId="2" applyNumberFormat="1" applyFont="1" applyBorder="1" applyAlignment="1">
      <alignment horizontal="center"/>
    </xf>
    <xf numFmtId="0" fontId="80" fillId="0" borderId="17" xfId="0" applyFont="1" applyBorder="1"/>
    <xf numFmtId="0" fontId="3" fillId="8" borderId="66" xfId="0" applyFont="1" applyFill="1" applyBorder="1" applyAlignment="1">
      <alignment horizontal="center"/>
    </xf>
    <xf numFmtId="0" fontId="70" fillId="8" borderId="26" xfId="0" applyFont="1" applyFill="1" applyBorder="1" applyAlignment="1">
      <alignment horizontal="center"/>
    </xf>
    <xf numFmtId="0" fontId="72" fillId="0" borderId="56" xfId="0" applyFont="1" applyBorder="1" applyAlignment="1">
      <alignment horizontal="center" wrapText="1"/>
    </xf>
    <xf numFmtId="2" fontId="70" fillId="0" borderId="56" xfId="0" applyNumberFormat="1" applyFont="1" applyBorder="1" applyAlignment="1">
      <alignment horizontal="center"/>
    </xf>
    <xf numFmtId="0" fontId="69" fillId="27" borderId="2" xfId="0" applyFont="1" applyFill="1" applyBorder="1"/>
    <xf numFmtId="0" fontId="69" fillId="4" borderId="2" xfId="0" applyFont="1" applyFill="1" applyBorder="1"/>
    <xf numFmtId="3" fontId="71" fillId="3" borderId="7" xfId="0" applyNumberFormat="1" applyFont="1" applyFill="1" applyBorder="1" applyAlignment="1">
      <alignment horizontal="center"/>
    </xf>
    <xf numFmtId="3" fontId="70" fillId="0" borderId="81" xfId="0" applyNumberFormat="1" applyFont="1" applyBorder="1" applyAlignment="1">
      <alignment horizontal="center"/>
    </xf>
    <xf numFmtId="0" fontId="69" fillId="4" borderId="33" xfId="0" applyFont="1" applyFill="1" applyBorder="1" applyAlignment="1">
      <alignment wrapText="1"/>
    </xf>
    <xf numFmtId="0" fontId="69" fillId="20" borderId="33" xfId="0" applyFont="1" applyFill="1" applyBorder="1" applyAlignment="1">
      <alignment wrapText="1"/>
    </xf>
    <xf numFmtId="0" fontId="75" fillId="27" borderId="33" xfId="0" applyFont="1" applyFill="1" applyBorder="1" applyAlignment="1">
      <alignment wrapText="1"/>
    </xf>
    <xf numFmtId="0" fontId="75" fillId="20" borderId="33" xfId="0" applyFont="1" applyFill="1" applyBorder="1" applyAlignment="1">
      <alignment wrapText="1"/>
    </xf>
    <xf numFmtId="0" fontId="10" fillId="4" borderId="33" xfId="0" applyFont="1" applyFill="1" applyBorder="1" applyAlignment="1">
      <alignment wrapText="1"/>
    </xf>
    <xf numFmtId="0" fontId="74" fillId="27" borderId="33" xfId="0" applyFont="1" applyFill="1" applyBorder="1" applyAlignment="1">
      <alignment wrapText="1"/>
    </xf>
    <xf numFmtId="0" fontId="10" fillId="20" borderId="9" xfId="0" applyFont="1" applyFill="1" applyBorder="1"/>
    <xf numFmtId="0" fontId="10" fillId="20" borderId="7" xfId="0" applyFont="1" applyFill="1" applyBorder="1"/>
    <xf numFmtId="0" fontId="74" fillId="20" borderId="2" xfId="0" applyFont="1" applyFill="1" applyBorder="1" applyAlignment="1">
      <alignment wrapText="1"/>
    </xf>
    <xf numFmtId="0" fontId="69" fillId="27" borderId="33" xfId="0" applyFont="1" applyFill="1" applyBorder="1" applyAlignment="1">
      <alignment wrapText="1"/>
    </xf>
    <xf numFmtId="0" fontId="10" fillId="27" borderId="33" xfId="0" applyFont="1" applyFill="1" applyBorder="1" applyAlignment="1">
      <alignment wrapText="1"/>
    </xf>
    <xf numFmtId="0" fontId="8" fillId="0" borderId="27" xfId="0" applyFont="1" applyBorder="1" applyAlignment="1">
      <alignment horizontal="center"/>
    </xf>
    <xf numFmtId="0" fontId="70" fillId="3" borderId="27" xfId="0" applyFont="1" applyFill="1" applyBorder="1" applyAlignment="1">
      <alignment horizontal="center"/>
    </xf>
    <xf numFmtId="0" fontId="3" fillId="3" borderId="27" xfId="0" applyFont="1" applyFill="1" applyBorder="1" applyAlignment="1">
      <alignment horizontal="center"/>
    </xf>
    <xf numFmtId="0" fontId="0" fillId="3" borderId="70" xfId="0" applyFill="1" applyBorder="1" applyAlignment="1">
      <alignment horizontal="center"/>
    </xf>
    <xf numFmtId="0" fontId="31" fillId="0" borderId="105" xfId="0" applyFont="1" applyBorder="1" applyAlignment="1">
      <alignment horizontal="center"/>
    </xf>
    <xf numFmtId="0" fontId="70" fillId="0" borderId="27" xfId="0" applyFont="1" applyBorder="1" applyAlignment="1">
      <alignment horizontal="center"/>
    </xf>
    <xf numFmtId="0" fontId="0" fillId="0" borderId="105" xfId="0" applyBorder="1" applyAlignment="1">
      <alignment horizontal="center"/>
    </xf>
    <xf numFmtId="0" fontId="6" fillId="3" borderId="26" xfId="0" applyFont="1" applyFill="1" applyBorder="1" applyAlignment="1">
      <alignment horizontal="center" vertical="center"/>
    </xf>
    <xf numFmtId="14" fontId="70" fillId="3" borderId="26" xfId="0" applyNumberFormat="1" applyFont="1" applyFill="1" applyBorder="1" applyAlignment="1">
      <alignment horizontal="center"/>
    </xf>
    <xf numFmtId="3" fontId="3" fillId="3" borderId="26" xfId="0" applyNumberFormat="1" applyFont="1" applyFill="1" applyBorder="1" applyAlignment="1">
      <alignment horizontal="center"/>
    </xf>
    <xf numFmtId="0" fontId="6" fillId="3" borderId="59" xfId="0" applyFont="1" applyFill="1" applyBorder="1" applyAlignment="1">
      <alignment horizontal="center" vertical="center"/>
    </xf>
    <xf numFmtId="0" fontId="31" fillId="28" borderId="21" xfId="0" applyFont="1" applyFill="1" applyBorder="1" applyAlignment="1">
      <alignment horizontal="center"/>
    </xf>
    <xf numFmtId="0" fontId="75" fillId="4" borderId="123" xfId="0" applyFont="1" applyFill="1" applyBorder="1" applyAlignment="1">
      <alignment wrapText="1"/>
    </xf>
    <xf numFmtId="0" fontId="77" fillId="8" borderId="21" xfId="0" applyFont="1" applyFill="1" applyBorder="1" applyAlignment="1">
      <alignment horizontal="center"/>
    </xf>
    <xf numFmtId="0" fontId="10" fillId="20" borderId="33" xfId="0" applyFont="1" applyFill="1" applyBorder="1" applyAlignment="1">
      <alignment wrapText="1"/>
    </xf>
    <xf numFmtId="9" fontId="31" fillId="0" borderId="12" xfId="1" applyFont="1" applyBorder="1" applyAlignment="1">
      <alignment horizontal="center"/>
    </xf>
    <xf numFmtId="14" fontId="0" fillId="3" borderId="31" xfId="0" applyNumberFormat="1" applyFill="1" applyBorder="1" applyAlignment="1">
      <alignment horizontal="center"/>
    </xf>
    <xf numFmtId="14" fontId="70" fillId="0" borderId="20" xfId="0" applyNumberFormat="1" applyFont="1" applyBorder="1" applyAlignment="1">
      <alignment horizontal="center"/>
    </xf>
    <xf numFmtId="0" fontId="32" fillId="0" borderId="17" xfId="0" applyFont="1" applyBorder="1"/>
    <xf numFmtId="0" fontId="10" fillId="20" borderId="2" xfId="0" applyFont="1" applyFill="1" applyBorder="1" applyAlignment="1">
      <alignment wrapText="1"/>
    </xf>
    <xf numFmtId="0" fontId="72" fillId="3" borderId="56" xfId="0" applyFont="1" applyFill="1" applyBorder="1" applyAlignment="1">
      <alignment horizontal="center"/>
    </xf>
    <xf numFmtId="0" fontId="81" fillId="3" borderId="16" xfId="0" applyFont="1" applyFill="1" applyBorder="1" applyAlignment="1">
      <alignment horizontal="center" vertical="center"/>
    </xf>
    <xf numFmtId="0" fontId="64" fillId="3" borderId="16" xfId="0" applyFont="1" applyFill="1" applyBorder="1" applyAlignment="1">
      <alignment horizontal="left" vertical="center"/>
    </xf>
    <xf numFmtId="0" fontId="70" fillId="3" borderId="16" xfId="0" applyFont="1" applyFill="1" applyBorder="1"/>
    <xf numFmtId="0" fontId="7" fillId="3" borderId="17" xfId="0" applyFont="1" applyFill="1" applyBorder="1"/>
    <xf numFmtId="0" fontId="82" fillId="3" borderId="0" xfId="0" applyFont="1" applyFill="1" applyAlignment="1">
      <alignment horizontal="center"/>
    </xf>
    <xf numFmtId="0" fontId="72" fillId="3" borderId="70" xfId="0" applyFont="1" applyFill="1" applyBorder="1" applyAlignment="1">
      <alignment horizontal="center"/>
    </xf>
    <xf numFmtId="14" fontId="82" fillId="3" borderId="70" xfId="0" applyNumberFormat="1" applyFont="1" applyFill="1" applyBorder="1" applyAlignment="1">
      <alignment horizontal="center"/>
    </xf>
    <xf numFmtId="0" fontId="82" fillId="3" borderId="70" xfId="0" applyFont="1" applyFill="1" applyBorder="1" applyAlignment="1">
      <alignment horizontal="center"/>
    </xf>
    <xf numFmtId="0" fontId="71" fillId="3" borderId="70" xfId="0" applyFont="1" applyFill="1" applyBorder="1" applyAlignment="1">
      <alignment horizontal="center" wrapText="1"/>
    </xf>
    <xf numFmtId="14" fontId="8" fillId="3" borderId="51" xfId="0" applyNumberFormat="1" applyFont="1" applyFill="1" applyBorder="1" applyAlignment="1">
      <alignment horizontal="center"/>
    </xf>
    <xf numFmtId="0" fontId="72" fillId="3" borderId="51" xfId="0" applyFont="1" applyFill="1" applyBorder="1" applyAlignment="1">
      <alignment horizontal="center" vertical="center"/>
    </xf>
    <xf numFmtId="9" fontId="71" fillId="3" borderId="51" xfId="0" applyNumberFormat="1" applyFont="1" applyFill="1" applyBorder="1" applyAlignment="1">
      <alignment horizontal="center" wrapText="1"/>
    </xf>
    <xf numFmtId="0" fontId="71" fillId="3" borderId="51" xfId="0" applyFont="1" applyFill="1" applyBorder="1" applyAlignment="1">
      <alignment horizontal="center" wrapText="1"/>
    </xf>
    <xf numFmtId="0" fontId="71" fillId="3" borderId="51" xfId="0" applyFont="1" applyFill="1" applyBorder="1" applyAlignment="1">
      <alignment horizontal="left" vertical="center"/>
    </xf>
    <xf numFmtId="0" fontId="75" fillId="20" borderId="2" xfId="0" applyFont="1" applyFill="1" applyBorder="1" applyAlignment="1">
      <alignment wrapText="1"/>
    </xf>
    <xf numFmtId="16" fontId="64" fillId="3" borderId="17" xfId="0" applyNumberFormat="1" applyFont="1" applyFill="1" applyBorder="1" applyAlignment="1">
      <alignment horizontal="left"/>
    </xf>
    <xf numFmtId="3" fontId="70" fillId="8" borderId="16" xfId="0" applyNumberFormat="1" applyFont="1" applyFill="1" applyBorder="1" applyAlignment="1">
      <alignment horizontal="center"/>
    </xf>
    <xf numFmtId="0" fontId="78" fillId="8" borderId="0" xfId="0" applyFont="1" applyFill="1" applyAlignment="1">
      <alignment horizontal="center"/>
    </xf>
    <xf numFmtId="0" fontId="3" fillId="3" borderId="16" xfId="0" applyFont="1" applyFill="1" applyBorder="1" applyAlignment="1">
      <alignment horizontal="center"/>
    </xf>
    <xf numFmtId="0" fontId="5" fillId="3" borderId="16" xfId="0" applyFont="1" applyFill="1" applyBorder="1" applyAlignment="1">
      <alignment horizontal="center"/>
    </xf>
    <xf numFmtId="0" fontId="81" fillId="3" borderId="99" xfId="0" applyFont="1" applyFill="1" applyBorder="1" applyAlignment="1">
      <alignment horizontal="center" vertical="center"/>
    </xf>
    <xf numFmtId="9" fontId="70" fillId="0" borderId="26" xfId="1" applyFont="1" applyBorder="1" applyAlignment="1">
      <alignment horizontal="center"/>
    </xf>
    <xf numFmtId="9" fontId="31" fillId="0" borderId="26" xfId="1" applyFont="1" applyBorder="1" applyAlignment="1">
      <alignment horizontal="center"/>
    </xf>
    <xf numFmtId="14" fontId="10" fillId="0" borderId="9" xfId="0" applyNumberFormat="1" applyFont="1" applyBorder="1" applyAlignment="1">
      <alignment horizontal="center"/>
    </xf>
    <xf numFmtId="0" fontId="10" fillId="0" borderId="9" xfId="0" applyFont="1" applyBorder="1" applyAlignment="1">
      <alignment horizontal="center"/>
    </xf>
    <xf numFmtId="14" fontId="0" fillId="0" borderId="28" xfId="0" applyNumberFormat="1" applyBorder="1"/>
    <xf numFmtId="0" fontId="5" fillId="9" borderId="0" xfId="0" applyFont="1" applyFill="1" applyAlignment="1">
      <alignment horizontal="center"/>
    </xf>
    <xf numFmtId="0" fontId="31" fillId="9" borderId="66" xfId="0" applyFont="1" applyFill="1" applyBorder="1" applyAlignment="1">
      <alignment horizontal="center"/>
    </xf>
    <xf numFmtId="0" fontId="78" fillId="9" borderId="23" xfId="0" applyFont="1" applyFill="1" applyBorder="1" applyAlignment="1">
      <alignment horizontal="center"/>
    </xf>
    <xf numFmtId="14" fontId="0" fillId="0" borderId="95" xfId="0" applyNumberFormat="1" applyBorder="1" applyAlignment="1">
      <alignment horizontal="center"/>
    </xf>
    <xf numFmtId="3" fontId="0" fillId="0" borderId="95" xfId="0" applyNumberFormat="1" applyBorder="1" applyAlignment="1">
      <alignment horizontal="center"/>
    </xf>
    <xf numFmtId="9" fontId="71" fillId="0" borderId="95" xfId="1" applyFont="1" applyBorder="1" applyAlignment="1">
      <alignment horizontal="left" wrapText="1"/>
    </xf>
    <xf numFmtId="9" fontId="8" fillId="0" borderId="95" xfId="0" applyNumberFormat="1" applyFont="1" applyBorder="1" applyAlignment="1">
      <alignment horizontal="center" wrapText="1"/>
    </xf>
    <xf numFmtId="0" fontId="83" fillId="8" borderId="21" xfId="0" applyFont="1" applyFill="1" applyBorder="1" applyAlignment="1">
      <alignment horizontal="center"/>
    </xf>
    <xf numFmtId="0" fontId="72" fillId="0" borderId="69" xfId="0" applyFont="1" applyBorder="1" applyAlignment="1">
      <alignment horizontal="center" wrapText="1"/>
    </xf>
    <xf numFmtId="14" fontId="31" fillId="0" borderId="17" xfId="0" applyNumberFormat="1" applyFont="1" applyBorder="1" applyAlignment="1">
      <alignment horizontal="center"/>
    </xf>
    <xf numFmtId="0" fontId="69" fillId="0" borderId="7" xfId="0" applyFont="1" applyBorder="1"/>
    <xf numFmtId="9" fontId="70" fillId="0" borderId="75" xfId="1" applyFont="1" applyBorder="1" applyAlignment="1">
      <alignment horizontal="center"/>
    </xf>
    <xf numFmtId="0" fontId="78" fillId="8" borderId="21" xfId="0" applyFont="1" applyFill="1" applyBorder="1" applyAlignment="1">
      <alignment horizontal="center"/>
    </xf>
    <xf numFmtId="14" fontId="10" fillId="0" borderId="17" xfId="0" applyNumberFormat="1" applyFont="1" applyBorder="1" applyAlignment="1">
      <alignment horizontal="center"/>
    </xf>
    <xf numFmtId="9" fontId="31" fillId="0" borderId="0" xfId="1" applyFont="1" applyBorder="1" applyAlignment="1">
      <alignment horizontal="center"/>
    </xf>
    <xf numFmtId="0" fontId="5" fillId="8" borderId="21" xfId="0" applyFont="1" applyFill="1" applyBorder="1" applyAlignment="1">
      <alignment horizontal="center"/>
    </xf>
    <xf numFmtId="14" fontId="70" fillId="0" borderId="9" xfId="0" applyNumberFormat="1" applyFont="1" applyBorder="1" applyAlignment="1">
      <alignment horizontal="center"/>
    </xf>
    <xf numFmtId="14" fontId="30" fillId="3" borderId="97" xfId="0" applyNumberFormat="1" applyFont="1" applyFill="1" applyBorder="1" applyAlignment="1">
      <alignment horizontal="center"/>
    </xf>
    <xf numFmtId="0" fontId="31" fillId="3" borderId="97" xfId="0" applyFont="1" applyFill="1" applyBorder="1" applyAlignment="1">
      <alignment horizontal="center"/>
    </xf>
    <xf numFmtId="0" fontId="8" fillId="3" borderId="97" xfId="0" applyFont="1" applyFill="1" applyBorder="1" applyAlignment="1">
      <alignment horizontal="center" wrapText="1"/>
    </xf>
    <xf numFmtId="0" fontId="8" fillId="4" borderId="21" xfId="0" applyFont="1" applyFill="1" applyBorder="1" applyAlignment="1">
      <alignment horizontal="center" wrapText="1"/>
    </xf>
    <xf numFmtId="0" fontId="31" fillId="3" borderId="55" xfId="0" applyFont="1" applyFill="1" applyBorder="1" applyAlignment="1">
      <alignment horizontal="center"/>
    </xf>
    <xf numFmtId="0" fontId="8" fillId="4" borderId="124" xfId="0" applyFont="1" applyFill="1" applyBorder="1" applyAlignment="1">
      <alignment horizontal="center"/>
    </xf>
    <xf numFmtId="0" fontId="7" fillId="3" borderId="97" xfId="0" applyFont="1" applyFill="1" applyBorder="1" applyAlignment="1">
      <alignment horizontal="center" wrapText="1"/>
    </xf>
    <xf numFmtId="3" fontId="0" fillId="3" borderId="2" xfId="0" applyNumberFormat="1" applyFill="1" applyBorder="1" applyAlignment="1">
      <alignment horizontal="left"/>
    </xf>
    <xf numFmtId="9" fontId="70" fillId="0" borderId="17" xfId="1" applyFont="1" applyBorder="1" applyAlignment="1">
      <alignment horizontal="center"/>
    </xf>
    <xf numFmtId="0" fontId="77" fillId="28" borderId="69" xfId="0" applyFont="1" applyFill="1" applyBorder="1" applyAlignment="1">
      <alignment horizontal="center"/>
    </xf>
    <xf numFmtId="0" fontId="70" fillId="28" borderId="26" xfId="0" applyFont="1" applyFill="1" applyBorder="1" applyAlignment="1">
      <alignment horizontal="center"/>
    </xf>
    <xf numFmtId="14" fontId="31" fillId="0" borderId="51" xfId="0" applyNumberFormat="1" applyFont="1" applyBorder="1" applyAlignment="1">
      <alignment horizontal="center"/>
    </xf>
    <xf numFmtId="9" fontId="31" fillId="0" borderId="40" xfId="1" applyFont="1" applyBorder="1" applyAlignment="1">
      <alignment horizontal="center"/>
    </xf>
    <xf numFmtId="9" fontId="31" fillId="0" borderId="22" xfId="1" applyFont="1" applyBorder="1" applyAlignment="1">
      <alignment horizontal="center"/>
    </xf>
    <xf numFmtId="9" fontId="8" fillId="3" borderId="12" xfId="0" applyNumberFormat="1" applyFont="1" applyFill="1" applyBorder="1" applyAlignment="1">
      <alignment horizontal="center" wrapText="1"/>
    </xf>
    <xf numFmtId="9" fontId="0" fillId="0" borderId="15" xfId="1" applyFont="1" applyBorder="1" applyAlignment="1">
      <alignment horizontal="center"/>
    </xf>
    <xf numFmtId="0" fontId="31" fillId="28" borderId="66" xfId="0" applyFont="1" applyFill="1" applyBorder="1" applyAlignment="1">
      <alignment horizontal="center"/>
    </xf>
    <xf numFmtId="0" fontId="10" fillId="4" borderId="2" xfId="0" applyFont="1" applyFill="1" applyBorder="1" applyAlignment="1">
      <alignment wrapText="1"/>
    </xf>
    <xf numFmtId="3" fontId="84" fillId="3" borderId="16" xfId="0" applyNumberFormat="1" applyFont="1" applyFill="1" applyBorder="1" applyAlignment="1">
      <alignment horizontal="center"/>
    </xf>
    <xf numFmtId="0" fontId="0" fillId="3" borderId="66" xfId="0" applyFill="1" applyBorder="1" applyAlignment="1">
      <alignment horizontal="center"/>
    </xf>
    <xf numFmtId="3" fontId="8" fillId="3" borderId="26" xfId="0" applyNumberFormat="1" applyFont="1" applyFill="1" applyBorder="1" applyAlignment="1">
      <alignment horizontal="center" wrapText="1"/>
    </xf>
    <xf numFmtId="9" fontId="70" fillId="0" borderId="51" xfId="1" applyFont="1" applyBorder="1" applyAlignment="1">
      <alignment horizontal="center"/>
    </xf>
    <xf numFmtId="3" fontId="16" fillId="3" borderId="2" xfId="0" applyNumberFormat="1" applyFont="1" applyFill="1" applyBorder="1" applyAlignment="1">
      <alignment horizontal="left"/>
    </xf>
    <xf numFmtId="3" fontId="16" fillId="3" borderId="2" xfId="0" applyNumberFormat="1" applyFont="1" applyFill="1" applyBorder="1" applyAlignment="1">
      <alignment horizontal="right"/>
    </xf>
    <xf numFmtId="0" fontId="74" fillId="27" borderId="9" xfId="0" applyFont="1" applyFill="1" applyBorder="1" applyAlignment="1">
      <alignment wrapText="1"/>
    </xf>
    <xf numFmtId="9" fontId="31" fillId="0" borderId="13" xfId="1" applyFont="1" applyBorder="1" applyAlignment="1">
      <alignment horizontal="center"/>
    </xf>
    <xf numFmtId="0" fontId="77" fillId="28" borderId="21" xfId="0" applyFont="1" applyFill="1" applyBorder="1" applyAlignment="1">
      <alignment horizontal="center"/>
    </xf>
    <xf numFmtId="0" fontId="70" fillId="9" borderId="23" xfId="0" applyFont="1" applyFill="1" applyBorder="1" applyAlignment="1">
      <alignment horizontal="center"/>
    </xf>
    <xf numFmtId="0" fontId="70" fillId="3" borderId="26" xfId="0" applyFont="1" applyFill="1" applyBorder="1" applyAlignment="1">
      <alignment horizontal="center"/>
    </xf>
    <xf numFmtId="0" fontId="77" fillId="9" borderId="69" xfId="0" applyFont="1" applyFill="1" applyBorder="1" applyAlignment="1">
      <alignment horizontal="center"/>
    </xf>
    <xf numFmtId="3" fontId="71" fillId="28" borderId="16" xfId="0" applyNumberFormat="1" applyFont="1" applyFill="1" applyBorder="1" applyAlignment="1">
      <alignment horizontal="center"/>
    </xf>
    <xf numFmtId="14" fontId="3" fillId="0" borderId="17" xfId="0" applyNumberFormat="1" applyFont="1" applyBorder="1" applyAlignment="1">
      <alignment horizontal="center"/>
    </xf>
    <xf numFmtId="0" fontId="73" fillId="8" borderId="69" xfId="0" applyFont="1" applyFill="1" applyBorder="1" applyAlignment="1">
      <alignment horizontal="center"/>
    </xf>
    <xf numFmtId="0" fontId="72" fillId="3" borderId="23" xfId="0" applyFont="1" applyFill="1" applyBorder="1" applyAlignment="1">
      <alignment horizontal="center" wrapText="1"/>
    </xf>
    <xf numFmtId="0" fontId="71" fillId="3" borderId="56" xfId="0" applyFont="1" applyFill="1" applyBorder="1" applyAlignment="1">
      <alignment horizontal="center"/>
    </xf>
    <xf numFmtId="0" fontId="83" fillId="9" borderId="21" xfId="0" applyFont="1" applyFill="1" applyBorder="1" applyAlignment="1">
      <alignment horizontal="center"/>
    </xf>
    <xf numFmtId="14" fontId="31" fillId="0" borderId="13" xfId="0" applyNumberFormat="1" applyFont="1" applyBorder="1" applyAlignment="1">
      <alignment horizontal="center"/>
    </xf>
    <xf numFmtId="0" fontId="85" fillId="0" borderId="9" xfId="0" applyFont="1" applyBorder="1"/>
    <xf numFmtId="3" fontId="84" fillId="8" borderId="16" xfId="0" applyNumberFormat="1" applyFont="1" applyFill="1" applyBorder="1" applyAlignment="1">
      <alignment horizontal="center"/>
    </xf>
    <xf numFmtId="3" fontId="16" fillId="27" borderId="2" xfId="0" applyNumberFormat="1" applyFont="1" applyFill="1" applyBorder="1" applyAlignment="1">
      <alignment horizontal="left"/>
    </xf>
    <xf numFmtId="3" fontId="0" fillId="3" borderId="9" xfId="0" applyNumberFormat="1" applyFill="1" applyBorder="1" applyAlignment="1">
      <alignment horizontal="left"/>
    </xf>
    <xf numFmtId="3" fontId="16" fillId="3" borderId="9" xfId="0" applyNumberFormat="1" applyFont="1" applyFill="1" applyBorder="1" applyAlignment="1">
      <alignment horizontal="left"/>
    </xf>
    <xf numFmtId="3" fontId="16" fillId="3" borderId="5" xfId="0" applyNumberFormat="1" applyFont="1" applyFill="1" applyBorder="1" applyAlignment="1">
      <alignment horizontal="left"/>
    </xf>
    <xf numFmtId="0" fontId="86" fillId="0" borderId="0" xfId="0" applyFont="1"/>
    <xf numFmtId="0" fontId="87" fillId="19" borderId="0" xfId="0" applyFont="1" applyFill="1"/>
    <xf numFmtId="0" fontId="5" fillId="23" borderId="125" xfId="0" applyFont="1" applyFill="1" applyBorder="1" applyAlignment="1">
      <alignment horizontal="center"/>
    </xf>
    <xf numFmtId="0" fontId="5" fillId="23" borderId="126" xfId="0" applyFont="1" applyFill="1" applyBorder="1"/>
    <xf numFmtId="0" fontId="89" fillId="23" borderId="117" xfId="0" applyFont="1" applyFill="1" applyBorder="1"/>
    <xf numFmtId="0" fontId="89" fillId="23" borderId="118" xfId="0" applyFont="1" applyFill="1" applyBorder="1" applyAlignment="1">
      <alignment horizontal="center"/>
    </xf>
    <xf numFmtId="0" fontId="89" fillId="23" borderId="119" xfId="0" applyFont="1" applyFill="1" applyBorder="1" applyAlignment="1">
      <alignment horizontal="center"/>
    </xf>
    <xf numFmtId="0" fontId="36" fillId="24" borderId="113" xfId="0" applyFont="1" applyFill="1" applyBorder="1"/>
    <xf numFmtId="0" fontId="36" fillId="24" borderId="0" xfId="0" applyFont="1" applyFill="1" applyAlignment="1">
      <alignment horizontal="center"/>
    </xf>
    <xf numFmtId="0" fontId="88" fillId="24" borderId="116" xfId="0" applyFont="1" applyFill="1" applyBorder="1" applyAlignment="1">
      <alignment horizontal="center"/>
    </xf>
    <xf numFmtId="0" fontId="36" fillId="19" borderId="113" xfId="0" applyFont="1" applyFill="1" applyBorder="1"/>
    <xf numFmtId="0" fontId="36" fillId="19" borderId="0" xfId="0" applyFont="1" applyFill="1" applyAlignment="1">
      <alignment horizontal="center"/>
    </xf>
    <xf numFmtId="0" fontId="88" fillId="19" borderId="116" xfId="0" applyFont="1" applyFill="1" applyBorder="1" applyAlignment="1">
      <alignment horizontal="center"/>
    </xf>
    <xf numFmtId="0" fontId="63" fillId="19" borderId="113" xfId="0" applyFont="1" applyFill="1" applyBorder="1"/>
    <xf numFmtId="0" fontId="63" fillId="19" borderId="0" xfId="0" applyFont="1" applyFill="1" applyAlignment="1">
      <alignment horizontal="center"/>
    </xf>
    <xf numFmtId="0" fontId="90" fillId="19" borderId="116" xfId="0" applyFont="1" applyFill="1" applyBorder="1" applyAlignment="1">
      <alignment horizontal="center"/>
    </xf>
    <xf numFmtId="0" fontId="63" fillId="24" borderId="113" xfId="0" applyFont="1" applyFill="1" applyBorder="1"/>
    <xf numFmtId="0" fontId="63" fillId="24" borderId="0" xfId="0" applyFont="1" applyFill="1" applyAlignment="1">
      <alignment horizontal="center"/>
    </xf>
    <xf numFmtId="0" fontId="90" fillId="24" borderId="116" xfId="0" applyFont="1" applyFill="1" applyBorder="1" applyAlignment="1">
      <alignment horizontal="center"/>
    </xf>
    <xf numFmtId="0" fontId="71" fillId="0" borderId="21" xfId="0" applyFont="1" applyBorder="1" applyAlignment="1">
      <alignment horizontal="center" wrapText="1"/>
    </xf>
    <xf numFmtId="0" fontId="0" fillId="28" borderId="66" xfId="0" applyFill="1" applyBorder="1" applyAlignment="1">
      <alignment horizontal="center"/>
    </xf>
    <xf numFmtId="0" fontId="16" fillId="3" borderId="9" xfId="0" applyFont="1" applyFill="1" applyBorder="1" applyAlignment="1">
      <alignment horizontal="left"/>
    </xf>
    <xf numFmtId="0" fontId="72" fillId="0" borderId="0" xfId="0" applyFont="1" applyAlignment="1">
      <alignment horizontal="center"/>
    </xf>
    <xf numFmtId="0" fontId="77" fillId="9" borderId="21" xfId="0" applyFont="1" applyFill="1" applyBorder="1" applyAlignment="1">
      <alignment horizontal="center"/>
    </xf>
    <xf numFmtId="0" fontId="31" fillId="28" borderId="89" xfId="0" applyFont="1" applyFill="1" applyBorder="1" applyAlignment="1">
      <alignment horizontal="center"/>
    </xf>
    <xf numFmtId="0" fontId="74" fillId="4" borderId="14" xfId="0" applyFont="1" applyFill="1" applyBorder="1" applyAlignment="1">
      <alignment wrapText="1"/>
    </xf>
    <xf numFmtId="0" fontId="84" fillId="3" borderId="16" xfId="0" applyFont="1" applyFill="1" applyBorder="1" applyAlignment="1">
      <alignment horizontal="center"/>
    </xf>
    <xf numFmtId="0" fontId="17" fillId="29" borderId="2" xfId="0" applyFont="1" applyFill="1" applyBorder="1" applyAlignment="1">
      <alignment horizontal="left" wrapText="1"/>
    </xf>
    <xf numFmtId="0" fontId="0" fillId="0" borderId="2" xfId="0" applyBorder="1" applyAlignment="1">
      <alignment vertical="center" wrapText="1"/>
    </xf>
    <xf numFmtId="0" fontId="0" fillId="3" borderId="2" xfId="0" applyFill="1" applyBorder="1" applyAlignment="1">
      <alignment horizontal="left"/>
    </xf>
    <xf numFmtId="0" fontId="16" fillId="29" borderId="2" xfId="0" applyFont="1" applyFill="1" applyBorder="1" applyAlignment="1">
      <alignment horizontal="left" wrapText="1"/>
    </xf>
    <xf numFmtId="0" fontId="17" fillId="29" borderId="2" xfId="0" applyFont="1" applyFill="1" applyBorder="1" applyAlignment="1">
      <alignment wrapText="1"/>
    </xf>
    <xf numFmtId="0" fontId="17" fillId="30" borderId="2" xfId="0" applyFont="1" applyFill="1" applyBorder="1" applyAlignment="1">
      <alignment horizontal="left" wrapText="1"/>
    </xf>
    <xf numFmtId="0" fontId="71" fillId="3" borderId="17" xfId="0" applyFont="1" applyFill="1" applyBorder="1" applyAlignment="1">
      <alignment horizontal="left"/>
    </xf>
    <xf numFmtId="0" fontId="17" fillId="29" borderId="7" xfId="0" applyFont="1" applyFill="1" applyBorder="1" applyAlignment="1">
      <alignment horizontal="left" wrapText="1"/>
    </xf>
    <xf numFmtId="0" fontId="0" fillId="3" borderId="0" xfId="0" applyFill="1" applyAlignment="1">
      <alignment horizontal="left"/>
    </xf>
    <xf numFmtId="0" fontId="70" fillId="8" borderId="66" xfId="0" applyFont="1" applyFill="1" applyBorder="1" applyAlignment="1">
      <alignment horizontal="center"/>
    </xf>
    <xf numFmtId="3" fontId="17" fillId="29" borderId="9" xfId="0" applyNumberFormat="1" applyFont="1" applyFill="1" applyBorder="1" applyAlignment="1">
      <alignment horizontal="left" wrapText="1"/>
    </xf>
    <xf numFmtId="0" fontId="5" fillId="8" borderId="0" xfId="0" applyFont="1" applyFill="1" applyAlignment="1">
      <alignment horizontal="center"/>
    </xf>
    <xf numFmtId="3" fontId="17" fillId="29" borderId="2" xfId="0" applyNumberFormat="1" applyFont="1" applyFill="1" applyBorder="1" applyAlignment="1">
      <alignment horizontal="left" wrapText="1"/>
    </xf>
    <xf numFmtId="0" fontId="17" fillId="29" borderId="9" xfId="0" applyFont="1" applyFill="1" applyBorder="1" applyAlignment="1">
      <alignment horizontal="left" wrapText="1"/>
    </xf>
    <xf numFmtId="3" fontId="17" fillId="29" borderId="17" xfId="0" applyNumberFormat="1" applyFont="1" applyFill="1" applyBorder="1" applyAlignment="1">
      <alignment horizontal="left" wrapText="1"/>
    </xf>
    <xf numFmtId="0" fontId="77" fillId="0" borderId="21" xfId="0" applyFont="1" applyBorder="1" applyAlignment="1">
      <alignment horizontal="center"/>
    </xf>
    <xf numFmtId="0" fontId="78" fillId="9" borderId="21" xfId="0" applyFont="1" applyFill="1" applyBorder="1" applyAlignment="1">
      <alignment horizontal="center"/>
    </xf>
    <xf numFmtId="0" fontId="91" fillId="4" borderId="33" xfId="0" applyFont="1" applyFill="1" applyBorder="1" applyAlignment="1">
      <alignment wrapText="1"/>
    </xf>
    <xf numFmtId="0" fontId="91" fillId="27" borderId="33" xfId="0" applyFont="1" applyFill="1" applyBorder="1" applyAlignment="1">
      <alignment wrapText="1"/>
    </xf>
    <xf numFmtId="0" fontId="91" fillId="20" borderId="33" xfId="0" applyFont="1" applyFill="1" applyBorder="1" applyAlignment="1">
      <alignment wrapText="1"/>
    </xf>
    <xf numFmtId="9" fontId="0" fillId="0" borderId="19" xfId="1" applyFont="1" applyBorder="1" applyAlignment="1">
      <alignment horizontal="center"/>
    </xf>
    <xf numFmtId="0" fontId="82" fillId="9" borderId="21" xfId="0" applyFont="1" applyFill="1" applyBorder="1" applyAlignment="1">
      <alignment horizontal="center"/>
    </xf>
    <xf numFmtId="3" fontId="8" fillId="28" borderId="16" xfId="0" applyNumberFormat="1" applyFont="1" applyFill="1" applyBorder="1" applyAlignment="1">
      <alignment horizontal="center"/>
    </xf>
    <xf numFmtId="0" fontId="17" fillId="31" borderId="2" xfId="0" applyFont="1" applyFill="1" applyBorder="1" applyAlignment="1">
      <alignment horizontal="left" wrapText="1"/>
    </xf>
    <xf numFmtId="0" fontId="17" fillId="32" borderId="2" xfId="0" applyFont="1" applyFill="1" applyBorder="1" applyAlignment="1">
      <alignment horizontal="left" wrapText="1"/>
    </xf>
    <xf numFmtId="0" fontId="17" fillId="33" borderId="2" xfId="0" applyFont="1" applyFill="1" applyBorder="1" applyAlignment="1">
      <alignment horizontal="left" wrapText="1"/>
    </xf>
    <xf numFmtId="0" fontId="17" fillId="3" borderId="2" xfId="0" applyFont="1" applyFill="1" applyBorder="1" applyAlignment="1">
      <alignment horizontal="left" wrapText="1"/>
    </xf>
    <xf numFmtId="0" fontId="16" fillId="29" borderId="2" xfId="0" applyFont="1" applyFill="1" applyBorder="1"/>
    <xf numFmtId="3" fontId="71" fillId="8" borderId="16" xfId="0" applyNumberFormat="1" applyFont="1" applyFill="1" applyBorder="1" applyAlignment="1">
      <alignment horizontal="center"/>
    </xf>
    <xf numFmtId="164" fontId="0" fillId="0" borderId="55" xfId="0" applyNumberFormat="1" applyBorder="1" applyAlignment="1">
      <alignment horizontal="center"/>
    </xf>
    <xf numFmtId="2" fontId="0" fillId="3" borderId="69" xfId="0" applyNumberFormat="1" applyFill="1" applyBorder="1" applyAlignment="1">
      <alignment horizontal="center"/>
    </xf>
    <xf numFmtId="164" fontId="0" fillId="0" borderId="127" xfId="0" applyNumberFormat="1" applyBorder="1" applyAlignment="1">
      <alignment horizontal="center"/>
    </xf>
    <xf numFmtId="0" fontId="16" fillId="31" borderId="2" xfId="0" applyFont="1" applyFill="1" applyBorder="1"/>
    <xf numFmtId="0" fontId="16" fillId="32" borderId="2" xfId="0" applyFont="1" applyFill="1" applyBorder="1"/>
    <xf numFmtId="2" fontId="70" fillId="0" borderId="27" xfId="0" applyNumberFormat="1" applyFont="1" applyBorder="1" applyAlignment="1">
      <alignment horizontal="center"/>
    </xf>
    <xf numFmtId="0" fontId="40" fillId="0" borderId="16" xfId="0" applyFont="1" applyBorder="1"/>
    <xf numFmtId="9" fontId="8" fillId="0" borderId="128" xfId="0" applyNumberFormat="1" applyFont="1" applyBorder="1" applyAlignment="1">
      <alignment horizontal="center" wrapText="1"/>
    </xf>
    <xf numFmtId="0" fontId="0" fillId="30" borderId="9" xfId="0" applyFill="1" applyBorder="1"/>
    <xf numFmtId="0" fontId="17" fillId="3" borderId="9" xfId="0" applyFont="1" applyFill="1" applyBorder="1" applyAlignment="1">
      <alignment horizontal="left" wrapText="1"/>
    </xf>
    <xf numFmtId="0" fontId="3" fillId="0" borderId="23" xfId="0" applyFont="1" applyBorder="1" applyAlignment="1">
      <alignment horizontal="center"/>
    </xf>
    <xf numFmtId="0" fontId="3" fillId="3" borderId="23" xfId="0" applyFont="1" applyFill="1" applyBorder="1" applyAlignment="1">
      <alignment horizontal="center"/>
    </xf>
    <xf numFmtId="2" fontId="31" fillId="0" borderId="23" xfId="0" applyNumberFormat="1" applyFont="1" applyBorder="1" applyAlignment="1">
      <alignment horizontal="center"/>
    </xf>
    <xf numFmtId="0" fontId="22" fillId="3" borderId="97" xfId="0" applyFont="1" applyFill="1" applyBorder="1" applyAlignment="1">
      <alignment horizontal="center" vertical="center"/>
    </xf>
    <xf numFmtId="2" fontId="22" fillId="3" borderId="97" xfId="0" applyNumberFormat="1" applyFont="1" applyFill="1" applyBorder="1" applyAlignment="1">
      <alignment horizontal="center" vertical="center"/>
    </xf>
    <xf numFmtId="9" fontId="71" fillId="0" borderId="95" xfId="0" applyNumberFormat="1" applyFont="1" applyBorder="1" applyAlignment="1">
      <alignment horizontal="center" wrapText="1"/>
    </xf>
    <xf numFmtId="3" fontId="70" fillId="9" borderId="16" xfId="0" applyNumberFormat="1" applyFont="1" applyFill="1" applyBorder="1" applyAlignment="1">
      <alignment horizontal="center"/>
    </xf>
    <xf numFmtId="0" fontId="70" fillId="9" borderId="66" xfId="0" applyFont="1" applyFill="1" applyBorder="1" applyAlignment="1">
      <alignment horizontal="center"/>
    </xf>
    <xf numFmtId="2" fontId="3" fillId="0" borderId="21" xfId="0" applyNumberFormat="1" applyFont="1" applyBorder="1" applyAlignment="1">
      <alignment horizontal="center"/>
    </xf>
    <xf numFmtId="0" fontId="17" fillId="3" borderId="0" xfId="0" applyFont="1" applyFill="1" applyAlignment="1">
      <alignment horizontal="left" wrapText="1"/>
    </xf>
    <xf numFmtId="3" fontId="92" fillId="3" borderId="9" xfId="0" applyNumberFormat="1" applyFont="1" applyFill="1" applyBorder="1" applyAlignment="1">
      <alignment horizontal="left"/>
    </xf>
    <xf numFmtId="0" fontId="16" fillId="29" borderId="2" xfId="0" applyFont="1" applyFill="1" applyBorder="1" applyAlignment="1">
      <alignment horizontal="left"/>
    </xf>
    <xf numFmtId="0" fontId="93" fillId="29" borderId="2" xfId="0" applyFont="1" applyFill="1" applyBorder="1" applyAlignment="1">
      <alignment horizontal="left"/>
    </xf>
    <xf numFmtId="14" fontId="72" fillId="3" borderId="21" xfId="0" applyNumberFormat="1" applyFont="1" applyFill="1" applyBorder="1" applyAlignment="1">
      <alignment horizontal="center" wrapText="1"/>
    </xf>
    <xf numFmtId="164" fontId="70" fillId="3" borderId="21" xfId="0" applyNumberFormat="1" applyFont="1" applyFill="1" applyBorder="1" applyAlignment="1">
      <alignment horizontal="center"/>
    </xf>
    <xf numFmtId="14" fontId="70" fillId="3" borderId="9" xfId="0" applyNumberFormat="1" applyFont="1" applyFill="1" applyBorder="1" applyAlignment="1">
      <alignment horizontal="center"/>
    </xf>
    <xf numFmtId="0" fontId="64" fillId="3" borderId="13" xfId="0" applyFont="1" applyFill="1" applyBorder="1" applyAlignment="1">
      <alignment horizontal="left"/>
    </xf>
    <xf numFmtId="2" fontId="3" fillId="0" borderId="69" xfId="0" applyNumberFormat="1" applyFont="1" applyBorder="1" applyAlignment="1">
      <alignment horizontal="center"/>
    </xf>
    <xf numFmtId="2" fontId="0" fillId="0" borderId="55" xfId="0" applyNumberFormat="1" applyBorder="1" applyAlignment="1">
      <alignment horizontal="center"/>
    </xf>
    <xf numFmtId="0" fontId="84" fillId="8" borderId="16" xfId="0" applyFont="1" applyFill="1" applyBorder="1" applyAlignment="1">
      <alignment horizontal="center"/>
    </xf>
    <xf numFmtId="2" fontId="70" fillId="3" borderId="21" xfId="0" applyNumberFormat="1" applyFont="1" applyFill="1" applyBorder="1" applyAlignment="1">
      <alignment horizontal="center"/>
    </xf>
    <xf numFmtId="0" fontId="70" fillId="8" borderId="0" xfId="0" applyFont="1" applyFill="1" applyAlignment="1">
      <alignment horizontal="center"/>
    </xf>
    <xf numFmtId="14" fontId="5" fillId="3" borderId="70" xfId="0" applyNumberFormat="1" applyFont="1" applyFill="1" applyBorder="1" applyAlignment="1">
      <alignment horizontal="center"/>
    </xf>
    <xf numFmtId="0" fontId="70" fillId="0" borderId="70" xfId="0" applyFont="1" applyBorder="1" applyAlignment="1">
      <alignment horizontal="center"/>
    </xf>
    <xf numFmtId="2" fontId="70" fillId="0" borderId="70" xfId="0" applyNumberFormat="1" applyFont="1" applyBorder="1" applyAlignment="1">
      <alignment horizontal="center"/>
    </xf>
    <xf numFmtId="0" fontId="70" fillId="0" borderId="97" xfId="0" applyFont="1" applyBorder="1" applyAlignment="1">
      <alignment horizontal="center"/>
    </xf>
    <xf numFmtId="0" fontId="70" fillId="8" borderId="15" xfId="0" applyFont="1" applyFill="1" applyBorder="1" applyAlignment="1">
      <alignment horizontal="center"/>
    </xf>
    <xf numFmtId="0" fontId="0" fillId="8" borderId="15" xfId="0" applyFill="1" applyBorder="1" applyAlignment="1">
      <alignment horizontal="center"/>
    </xf>
    <xf numFmtId="2" fontId="0" fillId="0" borderId="69" xfId="0" applyNumberFormat="1" applyBorder="1" applyAlignment="1">
      <alignment horizontal="center"/>
    </xf>
    <xf numFmtId="0" fontId="71" fillId="0" borderId="97" xfId="0" applyFont="1" applyBorder="1" applyAlignment="1">
      <alignment horizontal="center" wrapText="1"/>
    </xf>
    <xf numFmtId="0" fontId="73" fillId="8" borderId="21" xfId="0" applyFont="1" applyFill="1" applyBorder="1" applyAlignment="1">
      <alignment horizontal="center"/>
    </xf>
    <xf numFmtId="0" fontId="0" fillId="3" borderId="2" xfId="0" applyFill="1" applyBorder="1" applyAlignment="1">
      <alignment vertical="center" wrapText="1"/>
    </xf>
    <xf numFmtId="0" fontId="70" fillId="3" borderId="66" xfId="0" applyFont="1" applyFill="1" applyBorder="1" applyAlignment="1">
      <alignment horizontal="center"/>
    </xf>
    <xf numFmtId="0" fontId="40" fillId="0" borderId="9" xfId="0" applyFont="1" applyBorder="1"/>
    <xf numFmtId="3" fontId="0" fillId="3" borderId="95" xfId="0" applyNumberFormat="1" applyFill="1" applyBorder="1" applyAlignment="1">
      <alignment horizontal="center"/>
    </xf>
    <xf numFmtId="9" fontId="70" fillId="0" borderId="20" xfId="1" applyFont="1" applyBorder="1" applyAlignment="1">
      <alignment horizontal="center"/>
    </xf>
    <xf numFmtId="0" fontId="70" fillId="8" borderId="20" xfId="0" applyFont="1" applyFill="1" applyBorder="1" applyAlignment="1">
      <alignment horizontal="center"/>
    </xf>
    <xf numFmtId="3" fontId="70" fillId="3" borderId="17" xfId="0" applyNumberFormat="1" applyFont="1" applyFill="1" applyBorder="1" applyAlignment="1">
      <alignment horizontal="center"/>
    </xf>
    <xf numFmtId="3" fontId="0" fillId="8" borderId="17" xfId="0" applyNumberFormat="1" applyFill="1" applyBorder="1" applyAlignment="1">
      <alignment horizontal="center"/>
    </xf>
    <xf numFmtId="9" fontId="71" fillId="3" borderId="17" xfId="0" applyNumberFormat="1" applyFont="1" applyFill="1" applyBorder="1" applyAlignment="1">
      <alignment horizontal="center" wrapText="1"/>
    </xf>
    <xf numFmtId="0" fontId="2" fillId="0" borderId="56" xfId="0" applyFont="1" applyBorder="1" applyAlignment="1">
      <alignment horizontal="center"/>
    </xf>
    <xf numFmtId="0" fontId="2" fillId="3" borderId="56" xfId="0" applyFont="1" applyFill="1" applyBorder="1" applyAlignment="1">
      <alignment horizontal="center"/>
    </xf>
    <xf numFmtId="14" fontId="2" fillId="0" borderId="16" xfId="0" applyNumberFormat="1" applyFont="1" applyBorder="1" applyAlignment="1">
      <alignment horizontal="center"/>
    </xf>
    <xf numFmtId="3" fontId="2" fillId="0" borderId="16" xfId="0" applyNumberFormat="1" applyFont="1" applyBorder="1" applyAlignment="1">
      <alignment horizontal="center"/>
    </xf>
    <xf numFmtId="3" fontId="2" fillId="3" borderId="16" xfId="0" applyNumberFormat="1" applyFont="1" applyFill="1" applyBorder="1" applyAlignment="1">
      <alignment horizontal="center"/>
    </xf>
    <xf numFmtId="14" fontId="2" fillId="0" borderId="9" xfId="0" applyNumberFormat="1" applyFont="1" applyBorder="1" applyAlignment="1">
      <alignment horizontal="center"/>
    </xf>
    <xf numFmtId="0" fontId="2" fillId="3" borderId="56" xfId="0" applyFont="1" applyFill="1" applyBorder="1" applyAlignment="1">
      <alignment horizontal="center" vertical="center"/>
    </xf>
    <xf numFmtId="2" fontId="2" fillId="3" borderId="56" xfId="0" applyNumberFormat="1" applyFont="1" applyFill="1" applyBorder="1" applyAlignment="1">
      <alignment horizontal="center"/>
    </xf>
    <xf numFmtId="14" fontId="2" fillId="3" borderId="16" xfId="0" applyNumberFormat="1" applyFont="1" applyFill="1" applyBorder="1" applyAlignment="1">
      <alignment horizontal="center"/>
    </xf>
    <xf numFmtId="14" fontId="2" fillId="3" borderId="26" xfId="0" applyNumberFormat="1" applyFont="1" applyFill="1" applyBorder="1" applyAlignment="1">
      <alignment horizontal="center"/>
    </xf>
    <xf numFmtId="9" fontId="2" fillId="3" borderId="16" xfId="1" applyFont="1" applyFill="1" applyBorder="1" applyAlignment="1">
      <alignment horizontal="center"/>
    </xf>
    <xf numFmtId="0" fontId="2" fillId="3" borderId="66" xfId="0" applyFont="1" applyFill="1" applyBorder="1" applyAlignment="1">
      <alignment horizontal="center"/>
    </xf>
    <xf numFmtId="2" fontId="2" fillId="0" borderId="56" xfId="0" applyNumberFormat="1" applyFont="1" applyBorder="1" applyAlignment="1">
      <alignment horizontal="center"/>
    </xf>
    <xf numFmtId="3" fontId="2" fillId="8" borderId="16" xfId="0" applyNumberFormat="1" applyFont="1" applyFill="1" applyBorder="1" applyAlignment="1">
      <alignment horizontal="center"/>
    </xf>
    <xf numFmtId="14" fontId="2" fillId="0" borderId="51" xfId="0" applyNumberFormat="1" applyFont="1" applyBorder="1" applyAlignment="1">
      <alignment horizontal="center"/>
    </xf>
    <xf numFmtId="14" fontId="2" fillId="0" borderId="26" xfId="0" applyNumberFormat="1" applyFont="1" applyBorder="1" applyAlignment="1">
      <alignment horizontal="center"/>
    </xf>
    <xf numFmtId="3" fontId="2" fillId="28" borderId="16" xfId="0" applyNumberFormat="1" applyFont="1" applyFill="1" applyBorder="1" applyAlignment="1">
      <alignment horizontal="center"/>
    </xf>
    <xf numFmtId="3" fontId="2" fillId="9" borderId="16" xfId="0" applyNumberFormat="1" applyFont="1" applyFill="1" applyBorder="1" applyAlignment="1">
      <alignment horizontal="center"/>
    </xf>
    <xf numFmtId="0" fontId="77" fillId="3" borderId="56" xfId="0" applyFont="1" applyFill="1" applyBorder="1" applyAlignment="1">
      <alignment horizontal="center"/>
    </xf>
    <xf numFmtId="0" fontId="69" fillId="0" borderId="9" xfId="0" applyFont="1" applyBorder="1"/>
    <xf numFmtId="0" fontId="68" fillId="3" borderId="16" xfId="0" applyFont="1" applyFill="1" applyBorder="1" applyAlignment="1">
      <alignment horizontal="left"/>
    </xf>
    <xf numFmtId="0" fontId="28" fillId="3" borderId="20" xfId="0" applyFont="1" applyFill="1" applyBorder="1"/>
    <xf numFmtId="0" fontId="69" fillId="4" borderId="2" xfId="0" applyFont="1" applyFill="1" applyBorder="1" applyAlignment="1">
      <alignment wrapText="1"/>
    </xf>
    <xf numFmtId="0" fontId="64" fillId="3" borderId="22" xfId="0" applyFont="1" applyFill="1" applyBorder="1" applyAlignment="1">
      <alignment horizontal="left"/>
    </xf>
    <xf numFmtId="3" fontId="70" fillId="0" borderId="9" xfId="0" applyNumberFormat="1" applyFont="1" applyBorder="1" applyAlignment="1">
      <alignment horizontal="center"/>
    </xf>
    <xf numFmtId="0" fontId="80" fillId="3" borderId="70" xfId="0" applyFont="1" applyFill="1" applyBorder="1" applyAlignment="1">
      <alignment horizontal="center"/>
    </xf>
    <xf numFmtId="0" fontId="80" fillId="3" borderId="70" xfId="0" applyFont="1" applyFill="1" applyBorder="1" applyAlignment="1">
      <alignment horizontal="center" vertical="center"/>
    </xf>
    <xf numFmtId="2" fontId="80" fillId="3" borderId="70" xfId="0" applyNumberFormat="1" applyFont="1" applyFill="1" applyBorder="1" applyAlignment="1">
      <alignment horizontal="center"/>
    </xf>
    <xf numFmtId="14" fontId="80" fillId="3" borderId="51" xfId="0" applyNumberFormat="1" applyFont="1" applyFill="1" applyBorder="1" applyAlignment="1">
      <alignment horizontal="center"/>
    </xf>
    <xf numFmtId="3" fontId="80" fillId="3" borderId="51" xfId="0" applyNumberFormat="1" applyFont="1" applyFill="1" applyBorder="1" applyAlignment="1">
      <alignment horizontal="center"/>
    </xf>
    <xf numFmtId="9" fontId="80" fillId="3" borderId="51" xfId="0" applyNumberFormat="1" applyFont="1" applyFill="1" applyBorder="1" applyAlignment="1">
      <alignment horizontal="center"/>
    </xf>
    <xf numFmtId="14" fontId="77" fillId="3" borderId="21" xfId="0" applyNumberFormat="1" applyFont="1" applyFill="1" applyBorder="1" applyAlignment="1">
      <alignment horizontal="center"/>
    </xf>
    <xf numFmtId="14" fontId="77" fillId="3" borderId="23" xfId="0" applyNumberFormat="1" applyFont="1" applyFill="1" applyBorder="1" applyAlignment="1">
      <alignment horizontal="center"/>
    </xf>
    <xf numFmtId="14" fontId="77" fillId="3" borderId="97" xfId="0" applyNumberFormat="1" applyFont="1" applyFill="1" applyBorder="1" applyAlignment="1">
      <alignment horizontal="center"/>
    </xf>
    <xf numFmtId="0" fontId="2" fillId="0" borderId="26" xfId="0" applyFont="1" applyBorder="1" applyAlignment="1">
      <alignment horizontal="center"/>
    </xf>
    <xf numFmtId="164" fontId="2" fillId="0" borderId="56" xfId="0" applyNumberFormat="1" applyFont="1" applyBorder="1" applyAlignment="1">
      <alignment horizontal="center"/>
    </xf>
    <xf numFmtId="0" fontId="2" fillId="3" borderId="21" xfId="0" applyFont="1" applyFill="1" applyBorder="1" applyAlignment="1">
      <alignment horizontal="center"/>
    </xf>
    <xf numFmtId="0" fontId="2" fillId="28" borderId="21" xfId="0" applyFont="1" applyFill="1" applyBorder="1" applyAlignment="1">
      <alignment horizontal="center"/>
    </xf>
    <xf numFmtId="14" fontId="2" fillId="0" borderId="17" xfId="0" applyNumberFormat="1" applyFont="1" applyBorder="1" applyAlignment="1">
      <alignment horizontal="center"/>
    </xf>
    <xf numFmtId="14" fontId="94" fillId="3" borderId="56" xfId="0" applyNumberFormat="1" applyFont="1" applyFill="1" applyBorder="1" applyAlignment="1">
      <alignment horizontal="center"/>
    </xf>
    <xf numFmtId="14" fontId="94" fillId="0" borderId="56" xfId="0" applyNumberFormat="1" applyFont="1" applyBorder="1" applyAlignment="1">
      <alignment horizontal="center"/>
    </xf>
    <xf numFmtId="0" fontId="74" fillId="27" borderId="2" xfId="0" applyFont="1" applyFill="1" applyBorder="1" applyAlignment="1">
      <alignment wrapText="1"/>
    </xf>
    <xf numFmtId="14" fontId="2" fillId="0" borderId="12" xfId="0" applyNumberFormat="1" applyFont="1" applyBorder="1" applyAlignment="1">
      <alignment horizontal="center"/>
    </xf>
    <xf numFmtId="0" fontId="94" fillId="3" borderId="69" xfId="0" applyFont="1" applyFill="1" applyBorder="1" applyAlignment="1">
      <alignment horizontal="center"/>
    </xf>
    <xf numFmtId="3" fontId="0" fillId="3" borderId="2" xfId="0" applyNumberFormat="1" applyFill="1" applyBorder="1" applyAlignment="1">
      <alignment horizontal="left" vertical="center" wrapText="1"/>
    </xf>
    <xf numFmtId="14" fontId="30" fillId="0" borderId="69" xfId="0" applyNumberFormat="1" applyFont="1" applyBorder="1" applyAlignment="1">
      <alignment horizontal="center"/>
    </xf>
    <xf numFmtId="0" fontId="72" fillId="0" borderId="21" xfId="0" applyFont="1" applyBorder="1" applyAlignment="1">
      <alignment horizontal="center" wrapText="1"/>
    </xf>
    <xf numFmtId="0" fontId="30" fillId="16" borderId="21" xfId="0" applyFont="1" applyFill="1" applyBorder="1" applyAlignment="1">
      <alignment horizontal="center"/>
    </xf>
    <xf numFmtId="14" fontId="5" fillId="3" borderId="69" xfId="0" applyNumberFormat="1" applyFont="1" applyFill="1" applyBorder="1" applyAlignment="1">
      <alignment horizontal="center"/>
    </xf>
    <xf numFmtId="14" fontId="77" fillId="3" borderId="69" xfId="0" applyNumberFormat="1" applyFont="1" applyFill="1" applyBorder="1" applyAlignment="1">
      <alignment horizontal="center"/>
    </xf>
    <xf numFmtId="14" fontId="73" fillId="0" borderId="69" xfId="0" applyNumberFormat="1" applyFont="1" applyBorder="1" applyAlignment="1">
      <alignment horizontal="center"/>
    </xf>
    <xf numFmtId="0" fontId="30" fillId="3" borderId="97" xfId="0" applyFont="1" applyFill="1" applyBorder="1"/>
    <xf numFmtId="0" fontId="73" fillId="0" borderId="93" xfId="0" applyFont="1" applyBorder="1" applyAlignment="1">
      <alignment horizontal="center"/>
    </xf>
    <xf numFmtId="3" fontId="0" fillId="3" borderId="33" xfId="0" applyNumberFormat="1" applyFill="1" applyBorder="1" applyAlignment="1">
      <alignment horizontal="left"/>
    </xf>
    <xf numFmtId="0" fontId="94" fillId="3" borderId="56" xfId="0" applyFont="1" applyFill="1" applyBorder="1" applyAlignment="1">
      <alignment horizontal="center"/>
    </xf>
    <xf numFmtId="3" fontId="0" fillId="0" borderId="129" xfId="0" applyNumberFormat="1" applyBorder="1" applyAlignment="1">
      <alignment horizontal="left" vertical="center" wrapText="1"/>
    </xf>
    <xf numFmtId="0" fontId="31" fillId="0" borderId="130" xfId="0" applyFont="1" applyBorder="1" applyAlignment="1">
      <alignment horizontal="center"/>
    </xf>
    <xf numFmtId="0" fontId="31" fillId="3" borderId="22" xfId="0" applyFont="1" applyFill="1" applyBorder="1" applyAlignment="1">
      <alignment horizontal="center"/>
    </xf>
    <xf numFmtId="0" fontId="31" fillId="3" borderId="28" xfId="0" applyFont="1" applyFill="1" applyBorder="1" applyAlignment="1">
      <alignment horizontal="center"/>
    </xf>
    <xf numFmtId="0" fontId="70" fillId="0" borderId="92" xfId="0" applyFont="1" applyBorder="1" applyAlignment="1">
      <alignment horizontal="center"/>
    </xf>
    <xf numFmtId="0" fontId="70" fillId="0" borderId="131" xfId="0" applyFont="1" applyBorder="1" applyAlignment="1">
      <alignment horizontal="center"/>
    </xf>
    <xf numFmtId="0" fontId="31" fillId="0" borderId="92" xfId="0" applyFont="1" applyBorder="1" applyAlignment="1">
      <alignment horizontal="center"/>
    </xf>
    <xf numFmtId="0" fontId="74" fillId="4" borderId="2" xfId="0" applyFont="1" applyFill="1" applyBorder="1"/>
    <xf numFmtId="0" fontId="74" fillId="4" borderId="33" xfId="0" applyFont="1" applyFill="1" applyBorder="1"/>
    <xf numFmtId="0" fontId="70" fillId="3" borderId="20" xfId="0" applyFont="1" applyFill="1" applyBorder="1" applyAlignment="1">
      <alignment horizontal="center"/>
    </xf>
    <xf numFmtId="0" fontId="70" fillId="3" borderId="56" xfId="0" applyFont="1" applyFill="1" applyBorder="1" applyAlignment="1">
      <alignment horizontal="center" vertical="center"/>
    </xf>
    <xf numFmtId="0" fontId="17" fillId="29" borderId="2" xfId="0" applyFont="1" applyFill="1" applyBorder="1" applyAlignment="1">
      <alignment horizontal="left"/>
    </xf>
    <xf numFmtId="3" fontId="16" fillId="0" borderId="2" xfId="0" applyNumberFormat="1" applyFont="1" applyBorder="1" applyAlignment="1">
      <alignment horizontal="left"/>
    </xf>
    <xf numFmtId="0" fontId="11" fillId="0" borderId="9" xfId="0" applyFont="1" applyBorder="1" applyAlignment="1">
      <alignment horizontal="left"/>
    </xf>
    <xf numFmtId="164" fontId="70" fillId="0" borderId="21" xfId="0" applyNumberFormat="1" applyFont="1" applyBorder="1" applyAlignment="1">
      <alignment horizontal="center"/>
    </xf>
    <xf numFmtId="164" fontId="6" fillId="0" borderId="21" xfId="0" applyNumberFormat="1" applyFont="1" applyBorder="1" applyAlignment="1">
      <alignment horizontal="center" vertical="center"/>
    </xf>
    <xf numFmtId="164" fontId="6" fillId="3" borderId="23" xfId="0" applyNumberFormat="1" applyFont="1" applyFill="1" applyBorder="1" applyAlignment="1">
      <alignment horizontal="center" vertical="center"/>
    </xf>
    <xf numFmtId="164" fontId="70" fillId="0" borderId="27" xfId="0" applyNumberFormat="1" applyFont="1" applyBorder="1" applyAlignment="1">
      <alignment horizontal="center"/>
    </xf>
    <xf numFmtId="9" fontId="70" fillId="0" borderId="12" xfId="1" applyFont="1" applyBorder="1" applyAlignment="1">
      <alignment horizontal="center"/>
    </xf>
    <xf numFmtId="9" fontId="70" fillId="0" borderId="29" xfId="1" applyFont="1" applyBorder="1" applyAlignment="1">
      <alignment horizontal="center"/>
    </xf>
    <xf numFmtId="9" fontId="0" fillId="0" borderId="13" xfId="1" applyFont="1" applyBorder="1" applyAlignment="1">
      <alignment horizontal="center"/>
    </xf>
    <xf numFmtId="9" fontId="0" fillId="0" borderId="99" xfId="1" applyFont="1" applyBorder="1" applyAlignment="1">
      <alignment horizontal="center"/>
    </xf>
    <xf numFmtId="0" fontId="9" fillId="9" borderId="69" xfId="0" applyFont="1" applyFill="1" applyBorder="1" applyAlignment="1">
      <alignment horizontal="center"/>
    </xf>
    <xf numFmtId="0" fontId="70" fillId="9" borderId="26" xfId="0" applyFont="1" applyFill="1" applyBorder="1" applyAlignment="1">
      <alignment horizontal="center"/>
    </xf>
    <xf numFmtId="0" fontId="17" fillId="3" borderId="2" xfId="0" applyFont="1" applyFill="1" applyBorder="1"/>
    <xf numFmtId="0" fontId="16" fillId="29" borderId="7" xfId="0" applyFont="1" applyFill="1" applyBorder="1" applyAlignment="1">
      <alignment horizontal="left"/>
    </xf>
    <xf numFmtId="0" fontId="16" fillId="29" borderId="9" xfId="0" applyFont="1" applyFill="1" applyBorder="1" applyAlignment="1">
      <alignment horizontal="left"/>
    </xf>
    <xf numFmtId="0" fontId="17" fillId="3" borderId="17" xfId="0" applyFont="1" applyFill="1" applyBorder="1"/>
    <xf numFmtId="0" fontId="17" fillId="3" borderId="9" xfId="0" applyFont="1" applyFill="1" applyBorder="1"/>
    <xf numFmtId="0" fontId="10" fillId="4" borderId="7" xfId="0" applyFont="1" applyFill="1" applyBorder="1"/>
    <xf numFmtId="0" fontId="74" fillId="20" borderId="14" xfId="0" applyFont="1" applyFill="1" applyBorder="1" applyAlignment="1">
      <alignment wrapText="1"/>
    </xf>
    <xf numFmtId="0" fontId="94" fillId="0" borderId="56" xfId="0" applyFont="1" applyBorder="1" applyAlignment="1">
      <alignment horizontal="center"/>
    </xf>
    <xf numFmtId="0" fontId="94" fillId="3" borderId="21" xfId="0" applyFont="1" applyFill="1" applyBorder="1" applyAlignment="1">
      <alignment horizontal="center"/>
    </xf>
    <xf numFmtId="0" fontId="32" fillId="3" borderId="40" xfId="0" applyFont="1" applyFill="1" applyBorder="1" applyAlignment="1">
      <alignment horizontal="left"/>
    </xf>
    <xf numFmtId="3" fontId="0" fillId="3" borderId="9" xfId="0" applyNumberFormat="1" applyFill="1" applyBorder="1" applyAlignment="1">
      <alignment horizontal="left" vertical="center" wrapText="1"/>
    </xf>
    <xf numFmtId="0" fontId="74" fillId="4" borderId="14" xfId="0" applyFont="1" applyFill="1" applyBorder="1"/>
    <xf numFmtId="0" fontId="74" fillId="20" borderId="7" xfId="0" applyFont="1" applyFill="1" applyBorder="1" applyAlignment="1">
      <alignment wrapText="1"/>
    </xf>
    <xf numFmtId="0" fontId="75" fillId="4" borderId="2" xfId="0" applyFont="1" applyFill="1" applyBorder="1"/>
    <xf numFmtId="0" fontId="95" fillId="0" borderId="2" xfId="0" applyFont="1" applyBorder="1"/>
    <xf numFmtId="0" fontId="75" fillId="0" borderId="33" xfId="0" applyFont="1" applyBorder="1"/>
    <xf numFmtId="0" fontId="71" fillId="3" borderId="26" xfId="0" applyFont="1" applyFill="1" applyBorder="1" applyAlignment="1">
      <alignment horizontal="center" wrapText="1"/>
    </xf>
    <xf numFmtId="0" fontId="73" fillId="9" borderId="21" xfId="0" applyFont="1" applyFill="1" applyBorder="1" applyAlignment="1">
      <alignment horizontal="center"/>
    </xf>
    <xf numFmtId="0" fontId="70" fillId="9" borderId="20" xfId="0" applyFont="1" applyFill="1" applyBorder="1" applyAlignment="1">
      <alignment horizontal="center"/>
    </xf>
    <xf numFmtId="0" fontId="31" fillId="9" borderId="20" xfId="0" applyFont="1" applyFill="1" applyBorder="1" applyAlignment="1">
      <alignment horizontal="center"/>
    </xf>
    <xf numFmtId="3" fontId="31" fillId="9" borderId="9" xfId="0" applyNumberFormat="1" applyFont="1" applyFill="1" applyBorder="1" applyAlignment="1">
      <alignment horizontal="center"/>
    </xf>
    <xf numFmtId="3" fontId="84" fillId="9" borderId="16" xfId="0" applyNumberFormat="1" applyFont="1" applyFill="1" applyBorder="1" applyAlignment="1">
      <alignment horizontal="center"/>
    </xf>
    <xf numFmtId="0" fontId="0" fillId="9" borderId="66" xfId="0" applyFill="1" applyBorder="1" applyAlignment="1">
      <alignment horizontal="center"/>
    </xf>
    <xf numFmtId="0" fontId="95" fillId="0" borderId="33" xfId="0" applyFont="1" applyBorder="1"/>
    <xf numFmtId="0" fontId="32" fillId="3" borderId="20" xfId="0" applyFont="1" applyFill="1" applyBorder="1" applyAlignment="1">
      <alignment horizontal="left"/>
    </xf>
    <xf numFmtId="14" fontId="94" fillId="3" borderId="21" xfId="0" applyNumberFormat="1" applyFont="1" applyFill="1" applyBorder="1" applyAlignment="1">
      <alignment horizontal="center"/>
    </xf>
    <xf numFmtId="14" fontId="94" fillId="0" borderId="21" xfId="0" applyNumberFormat="1" applyFont="1" applyBorder="1" applyAlignment="1">
      <alignment horizontal="center"/>
    </xf>
    <xf numFmtId="14" fontId="94" fillId="3" borderId="9" xfId="0" applyNumberFormat="1" applyFont="1" applyFill="1" applyBorder="1" applyAlignment="1">
      <alignment horizontal="center"/>
    </xf>
    <xf numFmtId="9" fontId="71" fillId="3" borderId="9" xfId="0" applyNumberFormat="1" applyFont="1" applyFill="1" applyBorder="1" applyAlignment="1">
      <alignment horizontal="center" wrapText="1"/>
    </xf>
    <xf numFmtId="0" fontId="73" fillId="3" borderId="23" xfId="0" applyFont="1" applyFill="1" applyBorder="1" applyAlignment="1">
      <alignment horizontal="center"/>
    </xf>
    <xf numFmtId="0" fontId="70" fillId="3" borderId="23" xfId="0" applyFont="1" applyFill="1" applyBorder="1" applyAlignment="1">
      <alignment horizontal="center"/>
    </xf>
    <xf numFmtId="14" fontId="94" fillId="0" borderId="23" xfId="0" applyNumberFormat="1" applyFont="1" applyBorder="1" applyAlignment="1">
      <alignment horizontal="center"/>
    </xf>
    <xf numFmtId="2" fontId="70" fillId="3" borderId="23" xfId="0" applyNumberFormat="1" applyFont="1" applyFill="1" applyBorder="1" applyAlignment="1">
      <alignment horizontal="center"/>
    </xf>
    <xf numFmtId="14" fontId="31" fillId="3" borderId="17" xfId="0" applyNumberFormat="1" applyFont="1" applyFill="1" applyBorder="1" applyAlignment="1">
      <alignment horizontal="center"/>
    </xf>
    <xf numFmtId="14" fontId="94" fillId="3" borderId="17" xfId="0" applyNumberFormat="1" applyFont="1" applyFill="1" applyBorder="1" applyAlignment="1">
      <alignment horizontal="center"/>
    </xf>
    <xf numFmtId="0" fontId="22" fillId="3" borderId="133" xfId="0" applyFont="1" applyFill="1" applyBorder="1" applyAlignment="1">
      <alignment horizontal="center" vertical="center"/>
    </xf>
    <xf numFmtId="14" fontId="94" fillId="3" borderId="55" xfId="0" applyNumberFormat="1" applyFont="1" applyFill="1" applyBorder="1" applyAlignment="1">
      <alignment horizontal="center"/>
    </xf>
    <xf numFmtId="0" fontId="22" fillId="3" borderId="124" xfId="0" applyFont="1" applyFill="1" applyBorder="1" applyAlignment="1">
      <alignment horizontal="center" vertical="center"/>
    </xf>
    <xf numFmtId="0" fontId="7" fillId="3" borderId="27" xfId="0" applyFont="1" applyFill="1" applyBorder="1" applyAlignment="1">
      <alignment horizontal="center"/>
    </xf>
    <xf numFmtId="14" fontId="94" fillId="3" borderId="96" xfId="0" applyNumberFormat="1" applyFont="1" applyFill="1" applyBorder="1" applyAlignment="1">
      <alignment horizontal="center"/>
    </xf>
    <xf numFmtId="0" fontId="7" fillId="3" borderId="134" xfId="0" applyFont="1" applyFill="1" applyBorder="1" applyAlignment="1">
      <alignment horizontal="center"/>
    </xf>
    <xf numFmtId="0" fontId="72" fillId="3" borderId="121" xfId="0" applyFont="1" applyFill="1" applyBorder="1" applyAlignment="1">
      <alignment horizontal="center" wrapText="1"/>
    </xf>
    <xf numFmtId="14" fontId="72" fillId="3" borderId="0" xfId="0" applyNumberFormat="1" applyFont="1" applyFill="1" applyAlignment="1">
      <alignment horizontal="center"/>
    </xf>
    <xf numFmtId="14" fontId="5" fillId="3" borderId="97" xfId="0" applyNumberFormat="1" applyFont="1" applyFill="1" applyBorder="1" applyAlignment="1">
      <alignment horizontal="center"/>
    </xf>
    <xf numFmtId="14" fontId="7" fillId="3" borderId="27" xfId="0" applyNumberFormat="1" applyFont="1" applyFill="1" applyBorder="1" applyAlignment="1">
      <alignment horizontal="center"/>
    </xf>
    <xf numFmtId="14" fontId="7" fillId="3" borderId="56" xfId="0" applyNumberFormat="1" applyFont="1" applyFill="1" applyBorder="1" applyAlignment="1">
      <alignment horizontal="center"/>
    </xf>
    <xf numFmtId="0" fontId="30" fillId="0" borderId="70" xfId="0" applyFont="1" applyBorder="1" applyAlignment="1">
      <alignment horizontal="center"/>
    </xf>
    <xf numFmtId="14" fontId="94" fillId="3" borderId="12" xfId="0" applyNumberFormat="1" applyFont="1" applyFill="1" applyBorder="1" applyAlignment="1">
      <alignment horizontal="center"/>
    </xf>
    <xf numFmtId="14" fontId="94" fillId="3" borderId="16" xfId="0" applyNumberFormat="1" applyFont="1" applyFill="1" applyBorder="1" applyAlignment="1">
      <alignment horizontal="center"/>
    </xf>
    <xf numFmtId="3" fontId="70" fillId="3" borderId="20" xfId="0" applyNumberFormat="1" applyFont="1" applyFill="1" applyBorder="1" applyAlignment="1">
      <alignment horizontal="center"/>
    </xf>
    <xf numFmtId="3" fontId="70" fillId="3" borderId="22" xfId="0" applyNumberFormat="1" applyFont="1" applyFill="1" applyBorder="1" applyAlignment="1">
      <alignment horizontal="center"/>
    </xf>
    <xf numFmtId="0" fontId="8" fillId="3" borderId="9" xfId="0" applyFont="1" applyFill="1" applyBorder="1" applyAlignment="1">
      <alignment horizontal="center"/>
    </xf>
    <xf numFmtId="3" fontId="31" fillId="3" borderId="13" xfId="0" applyNumberFormat="1" applyFont="1" applyFill="1" applyBorder="1" applyAlignment="1">
      <alignment horizontal="center"/>
    </xf>
    <xf numFmtId="3" fontId="8" fillId="3" borderId="13" xfId="0" applyNumberFormat="1" applyFont="1" applyFill="1" applyBorder="1" applyAlignment="1">
      <alignment horizontal="center"/>
    </xf>
    <xf numFmtId="0" fontId="8" fillId="3" borderId="12" xfId="0" applyFont="1" applyFill="1" applyBorder="1" applyAlignment="1">
      <alignment horizontal="center"/>
    </xf>
    <xf numFmtId="3" fontId="70" fillId="3" borderId="29" xfId="0" applyNumberFormat="1" applyFont="1" applyFill="1" applyBorder="1" applyAlignment="1">
      <alignment horizontal="center"/>
    </xf>
    <xf numFmtId="0" fontId="7" fillId="0" borderId="27" xfId="0" applyFont="1" applyBorder="1" applyAlignment="1">
      <alignment horizontal="center"/>
    </xf>
    <xf numFmtId="14" fontId="7" fillId="0" borderId="27" xfId="0" applyNumberFormat="1" applyFont="1" applyBorder="1" applyAlignment="1">
      <alignment horizontal="center"/>
    </xf>
    <xf numFmtId="14" fontId="5" fillId="0" borderId="135" xfId="0" applyNumberFormat="1" applyFont="1" applyBorder="1" applyAlignment="1">
      <alignment horizontal="center"/>
    </xf>
    <xf numFmtId="0" fontId="94" fillId="3" borderId="27" xfId="0" applyFont="1" applyFill="1" applyBorder="1" applyAlignment="1">
      <alignment horizontal="center"/>
    </xf>
    <xf numFmtId="0" fontId="31" fillId="0" borderId="136" xfId="0" applyFont="1" applyBorder="1" applyAlignment="1">
      <alignment horizontal="center"/>
    </xf>
    <xf numFmtId="0" fontId="31" fillId="0" borderId="69" xfId="0" applyFont="1" applyBorder="1" applyAlignment="1">
      <alignment horizontal="center"/>
    </xf>
    <xf numFmtId="0" fontId="0" fillId="0" borderId="23" xfId="0" applyBorder="1"/>
    <xf numFmtId="3" fontId="8" fillId="0" borderId="12" xfId="0" applyNumberFormat="1" applyFont="1" applyBorder="1" applyAlignment="1">
      <alignment horizontal="center"/>
    </xf>
    <xf numFmtId="0" fontId="8" fillId="0" borderId="12" xfId="0" applyFont="1" applyBorder="1" applyAlignment="1">
      <alignment horizontal="center"/>
    </xf>
    <xf numFmtId="3" fontId="8" fillId="8" borderId="12" xfId="0" applyNumberFormat="1" applyFont="1" applyFill="1" applyBorder="1" applyAlignment="1">
      <alignment horizontal="center"/>
    </xf>
    <xf numFmtId="0" fontId="8" fillId="8" borderId="12" xfId="0" applyFont="1" applyFill="1" applyBorder="1" applyAlignment="1">
      <alignment horizontal="center"/>
    </xf>
    <xf numFmtId="0" fontId="7" fillId="8" borderId="27" xfId="0" applyFont="1" applyFill="1" applyBorder="1" applyAlignment="1">
      <alignment horizontal="center"/>
    </xf>
    <xf numFmtId="0" fontId="74" fillId="0" borderId="2" xfId="0" applyFont="1" applyBorder="1"/>
    <xf numFmtId="0" fontId="74" fillId="0" borderId="33" xfId="0" applyFont="1" applyBorder="1"/>
    <xf numFmtId="14" fontId="31" fillId="0" borderId="40" xfId="0" applyNumberFormat="1" applyFont="1" applyBorder="1" applyAlignment="1">
      <alignment horizontal="center"/>
    </xf>
    <xf numFmtId="0" fontId="96" fillId="0" borderId="21" xfId="0" applyFont="1" applyBorder="1" applyAlignment="1">
      <alignment horizontal="center"/>
    </xf>
    <xf numFmtId="0" fontId="7" fillId="3" borderId="23" xfId="0" applyFont="1" applyFill="1" applyBorder="1" applyAlignment="1">
      <alignment horizontal="center"/>
    </xf>
    <xf numFmtId="0" fontId="2" fillId="0" borderId="9" xfId="0" applyFont="1" applyBorder="1"/>
    <xf numFmtId="0" fontId="2" fillId="0" borderId="12" xfId="0" applyFont="1" applyBorder="1"/>
    <xf numFmtId="0" fontId="91" fillId="0" borderId="2" xfId="0" applyFont="1" applyBorder="1"/>
    <xf numFmtId="0" fontId="91" fillId="3" borderId="2" xfId="0" applyFont="1" applyFill="1" applyBorder="1"/>
    <xf numFmtId="0" fontId="80" fillId="0" borderId="9" xfId="0" applyFont="1" applyBorder="1"/>
    <xf numFmtId="0" fontId="80" fillId="0" borderId="2" xfId="0" applyFont="1" applyBorder="1"/>
    <xf numFmtId="0" fontId="91" fillId="0" borderId="6" xfId="0" applyFont="1" applyBorder="1"/>
    <xf numFmtId="14" fontId="2" fillId="0" borderId="9" xfId="0" applyNumberFormat="1" applyFont="1" applyBorder="1"/>
    <xf numFmtId="0" fontId="30" fillId="28" borderId="21" xfId="0" applyFont="1" applyFill="1" applyBorder="1" applyAlignment="1">
      <alignment horizontal="center"/>
    </xf>
    <xf numFmtId="3" fontId="31" fillId="28" borderId="9" xfId="0" applyNumberFormat="1" applyFont="1" applyFill="1" applyBorder="1" applyAlignment="1">
      <alignment horizontal="center"/>
    </xf>
    <xf numFmtId="14" fontId="70" fillId="0" borderId="51" xfId="0" applyNumberFormat="1" applyFont="1" applyBorder="1" applyAlignment="1">
      <alignment horizontal="center"/>
    </xf>
    <xf numFmtId="9" fontId="70" fillId="0" borderId="13" xfId="1" applyFont="1" applyBorder="1" applyAlignment="1">
      <alignment horizontal="center"/>
    </xf>
    <xf numFmtId="0" fontId="66" fillId="0" borderId="16" xfId="0" applyFont="1" applyBorder="1" applyAlignment="1">
      <alignment horizontal="left"/>
    </xf>
    <xf numFmtId="3" fontId="2" fillId="0" borderId="9" xfId="0" applyNumberFormat="1" applyFont="1" applyBorder="1"/>
    <xf numFmtId="0" fontId="75" fillId="4" borderId="33" xfId="0" applyFont="1" applyFill="1" applyBorder="1"/>
    <xf numFmtId="0" fontId="69" fillId="4" borderId="9" xfId="0" applyFont="1" applyFill="1" applyBorder="1"/>
    <xf numFmtId="0" fontId="69" fillId="4" borderId="13" xfId="0" applyFont="1" applyFill="1" applyBorder="1"/>
    <xf numFmtId="0" fontId="69" fillId="0" borderId="13" xfId="0" applyFont="1" applyBorder="1"/>
    <xf numFmtId="0" fontId="92" fillId="0" borderId="9" xfId="0" applyFont="1" applyBorder="1"/>
    <xf numFmtId="0" fontId="71" fillId="0" borderId="69" xfId="0" applyFont="1" applyBorder="1" applyAlignment="1">
      <alignment horizontal="center" wrapText="1"/>
    </xf>
    <xf numFmtId="0" fontId="70" fillId="8" borderId="131" xfId="0" applyFont="1" applyFill="1" applyBorder="1" applyAlignment="1">
      <alignment horizontal="center"/>
    </xf>
    <xf numFmtId="0" fontId="15" fillId="3" borderId="26" xfId="0" applyFont="1" applyFill="1" applyBorder="1"/>
    <xf numFmtId="9" fontId="8" fillId="3" borderId="28" xfId="0" applyNumberFormat="1" applyFont="1" applyFill="1" applyBorder="1" applyAlignment="1">
      <alignment horizontal="center" wrapText="1"/>
    </xf>
    <xf numFmtId="0" fontId="64" fillId="3" borderId="17" xfId="0" applyFont="1" applyFill="1" applyBorder="1" applyAlignment="1">
      <alignment horizontal="left" wrapText="1"/>
    </xf>
    <xf numFmtId="0" fontId="75" fillId="0" borderId="2" xfId="0" applyFont="1" applyBorder="1"/>
    <xf numFmtId="0" fontId="84" fillId="3" borderId="21" xfId="0" applyFont="1" applyFill="1" applyBorder="1" applyAlignment="1">
      <alignment horizontal="center"/>
    </xf>
    <xf numFmtId="164" fontId="84" fillId="3" borderId="21" xfId="0" applyNumberFormat="1" applyFont="1" applyFill="1" applyBorder="1" applyAlignment="1">
      <alignment horizontal="center"/>
    </xf>
    <xf numFmtId="14" fontId="70" fillId="3" borderId="12" xfId="0" applyNumberFormat="1" applyFont="1" applyFill="1" applyBorder="1" applyAlignment="1">
      <alignment horizontal="center"/>
    </xf>
    <xf numFmtId="0" fontId="75" fillId="4" borderId="0" xfId="0" applyFont="1" applyFill="1"/>
    <xf numFmtId="0" fontId="75" fillId="4" borderId="9" xfId="0" applyFont="1" applyFill="1" applyBorder="1"/>
    <xf numFmtId="0" fontId="75" fillId="4" borderId="14" xfId="0" applyFont="1" applyFill="1" applyBorder="1"/>
    <xf numFmtId="0" fontId="75" fillId="4" borderId="17" xfId="0" applyFont="1" applyFill="1" applyBorder="1"/>
    <xf numFmtId="0" fontId="72" fillId="4" borderId="21" xfId="0" applyFont="1" applyFill="1" applyBorder="1" applyAlignment="1">
      <alignment horizontal="center"/>
    </xf>
    <xf numFmtId="14" fontId="72" fillId="4" borderId="21" xfId="0" applyNumberFormat="1" applyFont="1" applyFill="1" applyBorder="1" applyAlignment="1">
      <alignment horizontal="center"/>
    </xf>
    <xf numFmtId="14" fontId="72" fillId="3" borderId="56" xfId="0" applyNumberFormat="1" applyFont="1" applyFill="1" applyBorder="1" applyAlignment="1">
      <alignment horizontal="center" wrapText="1"/>
    </xf>
    <xf numFmtId="0" fontId="71" fillId="4" borderId="21" xfId="0" applyFont="1" applyFill="1" applyBorder="1" applyAlignment="1">
      <alignment horizontal="center"/>
    </xf>
    <xf numFmtId="14" fontId="71" fillId="4" borderId="7" xfId="0" applyNumberFormat="1" applyFont="1" applyFill="1" applyBorder="1" applyAlignment="1">
      <alignment horizontal="center"/>
    </xf>
    <xf numFmtId="14" fontId="71" fillId="0" borderId="11" xfId="0" applyNumberFormat="1" applyFont="1" applyBorder="1" applyAlignment="1">
      <alignment horizontal="center"/>
    </xf>
    <xf numFmtId="3" fontId="71" fillId="9" borderId="7" xfId="0" applyNumberFormat="1" applyFont="1" applyFill="1" applyBorder="1" applyAlignment="1">
      <alignment horizontal="center"/>
    </xf>
    <xf numFmtId="0" fontId="72" fillId="9" borderId="21" xfId="0" applyFont="1" applyFill="1" applyBorder="1" applyAlignment="1">
      <alignment horizontal="center"/>
    </xf>
    <xf numFmtId="14" fontId="0" fillId="0" borderId="31" xfId="0" applyNumberFormat="1" applyBorder="1" applyAlignment="1">
      <alignment horizontal="center"/>
    </xf>
    <xf numFmtId="0" fontId="97" fillId="0" borderId="2" xfId="0" applyFont="1" applyBorder="1"/>
    <xf numFmtId="0" fontId="85" fillId="0" borderId="2" xfId="0" applyFont="1" applyBorder="1"/>
    <xf numFmtId="0" fontId="72" fillId="8" borderId="27" xfId="0" applyFont="1" applyFill="1" applyBorder="1" applyAlignment="1">
      <alignment horizontal="center"/>
    </xf>
    <xf numFmtId="0" fontId="72" fillId="3" borderId="27" xfId="0" applyFont="1" applyFill="1" applyBorder="1" applyAlignment="1">
      <alignment horizontal="center"/>
    </xf>
    <xf numFmtId="14" fontId="72" fillId="3" borderId="27" xfId="0" applyNumberFormat="1" applyFont="1" applyFill="1" applyBorder="1" applyAlignment="1">
      <alignment horizontal="center"/>
    </xf>
    <xf numFmtId="0" fontId="72" fillId="3" borderId="21" xfId="0" applyFont="1" applyFill="1" applyBorder="1" applyAlignment="1">
      <alignment horizontal="center"/>
    </xf>
    <xf numFmtId="0" fontId="73" fillId="3" borderId="137" xfId="0" applyFont="1" applyFill="1" applyBorder="1" applyAlignment="1">
      <alignment horizontal="center"/>
    </xf>
    <xf numFmtId="0" fontId="70" fillId="3" borderId="137" xfId="0" applyFont="1" applyFill="1" applyBorder="1" applyAlignment="1">
      <alignment horizontal="center"/>
    </xf>
    <xf numFmtId="3" fontId="71" fillId="8" borderId="9" xfId="0" applyNumberFormat="1" applyFont="1" applyFill="1" applyBorder="1" applyAlignment="1">
      <alignment horizontal="center"/>
    </xf>
    <xf numFmtId="3" fontId="70" fillId="3" borderId="77" xfId="0" applyNumberFormat="1" applyFont="1" applyFill="1" applyBorder="1" applyAlignment="1">
      <alignment horizontal="center"/>
    </xf>
    <xf numFmtId="3" fontId="71" fillId="3" borderId="15" xfId="0" applyNumberFormat="1" applyFont="1" applyFill="1" applyBorder="1" applyAlignment="1">
      <alignment horizontal="center"/>
    </xf>
    <xf numFmtId="0" fontId="31" fillId="8" borderId="138" xfId="0" applyFont="1" applyFill="1" applyBorder="1" applyAlignment="1">
      <alignment horizontal="center"/>
    </xf>
    <xf numFmtId="0" fontId="71" fillId="0" borderId="93" xfId="0" applyFont="1" applyBorder="1" applyAlignment="1">
      <alignment horizontal="center" wrapText="1"/>
    </xf>
    <xf numFmtId="0" fontId="0" fillId="0" borderId="97" xfId="0" applyBorder="1"/>
    <xf numFmtId="14" fontId="5" fillId="3" borderId="127" xfId="0" applyNumberFormat="1" applyFont="1" applyFill="1" applyBorder="1" applyAlignment="1">
      <alignment horizontal="center"/>
    </xf>
    <xf numFmtId="0" fontId="31" fillId="0" borderId="127" xfId="0" applyFont="1" applyBorder="1" applyAlignment="1">
      <alignment horizontal="center"/>
    </xf>
    <xf numFmtId="9" fontId="71" fillId="3" borderId="81" xfId="0" applyNumberFormat="1" applyFont="1" applyFill="1" applyBorder="1" applyAlignment="1">
      <alignment horizontal="center" wrapText="1"/>
    </xf>
    <xf numFmtId="9" fontId="31" fillId="0" borderId="98" xfId="1" applyFont="1" applyBorder="1" applyAlignment="1">
      <alignment horizontal="center"/>
    </xf>
    <xf numFmtId="3" fontId="31" fillId="0" borderId="98" xfId="0" applyNumberFormat="1" applyFont="1" applyBorder="1" applyAlignment="1">
      <alignment horizontal="center"/>
    </xf>
    <xf numFmtId="0" fontId="98" fillId="0" borderId="2" xfId="0" applyFont="1" applyBorder="1"/>
    <xf numFmtId="3" fontId="17" fillId="29" borderId="2" xfId="0" applyNumberFormat="1" applyFont="1" applyFill="1" applyBorder="1" applyAlignment="1">
      <alignment horizontal="left"/>
    </xf>
    <xf numFmtId="3" fontId="0" fillId="3" borderId="7" xfId="0" applyNumberFormat="1" applyFill="1" applyBorder="1" applyAlignment="1">
      <alignment horizontal="left"/>
    </xf>
    <xf numFmtId="0" fontId="70" fillId="8" borderId="27" xfId="0" applyFont="1" applyFill="1" applyBorder="1" applyAlignment="1">
      <alignment horizontal="center"/>
    </xf>
    <xf numFmtId="0" fontId="99" fillId="0" borderId="2" xfId="0" applyFont="1" applyBorder="1"/>
    <xf numFmtId="0" fontId="99" fillId="0" borderId="33" xfId="0" applyFont="1" applyBorder="1"/>
    <xf numFmtId="0" fontId="91" fillId="4" borderId="2" xfId="0" applyFont="1" applyFill="1" applyBorder="1"/>
    <xf numFmtId="0" fontId="91" fillId="4" borderId="33" xfId="0" applyFont="1" applyFill="1" applyBorder="1"/>
    <xf numFmtId="0" fontId="80" fillId="0" borderId="33" xfId="0" applyFont="1" applyBorder="1"/>
    <xf numFmtId="0" fontId="91" fillId="0" borderId="33" xfId="0" applyFont="1" applyBorder="1"/>
    <xf numFmtId="0" fontId="91" fillId="0" borderId="139" xfId="0" applyFont="1" applyBorder="1"/>
    <xf numFmtId="0" fontId="91" fillId="0" borderId="7" xfId="0" applyFont="1" applyBorder="1"/>
    <xf numFmtId="0" fontId="73" fillId="0" borderId="56" xfId="0" applyFont="1" applyBorder="1" applyAlignment="1">
      <alignment horizontal="center" indent="1"/>
    </xf>
    <xf numFmtId="0" fontId="70" fillId="9" borderId="70" xfId="0" applyFont="1" applyFill="1" applyBorder="1" applyAlignment="1">
      <alignment horizontal="center"/>
    </xf>
    <xf numFmtId="0" fontId="91" fillId="4" borderId="14" xfId="0" applyFont="1" applyFill="1" applyBorder="1"/>
    <xf numFmtId="0" fontId="74" fillId="0" borderId="140" xfId="0" applyFont="1" applyBorder="1"/>
    <xf numFmtId="0" fontId="97" fillId="0" borderId="33" xfId="0" applyFont="1" applyBorder="1"/>
    <xf numFmtId="0" fontId="66" fillId="3" borderId="16" xfId="0" applyFont="1" applyFill="1" applyBorder="1" applyAlignment="1">
      <alignment horizontal="center"/>
    </xf>
    <xf numFmtId="0" fontId="70" fillId="0" borderId="66" xfId="0" applyFont="1" applyBorder="1" applyAlignment="1">
      <alignment horizontal="center"/>
    </xf>
    <xf numFmtId="0" fontId="100" fillId="8" borderId="69" xfId="0" applyFont="1" applyFill="1" applyBorder="1" applyAlignment="1">
      <alignment horizontal="center"/>
    </xf>
    <xf numFmtId="0" fontId="73" fillId="3" borderId="17" xfId="0" applyFont="1" applyFill="1" applyBorder="1"/>
    <xf numFmtId="0" fontId="73" fillId="3" borderId="9" xfId="0" applyFont="1" applyFill="1" applyBorder="1" applyAlignment="1">
      <alignment horizontal="center"/>
    </xf>
    <xf numFmtId="0" fontId="70" fillId="8" borderId="132" xfId="0" applyFont="1" applyFill="1" applyBorder="1" applyAlignment="1">
      <alignment horizontal="center"/>
    </xf>
    <xf numFmtId="14" fontId="5" fillId="3" borderId="105" xfId="0" applyNumberFormat="1" applyFont="1" applyFill="1" applyBorder="1" applyAlignment="1">
      <alignment horizontal="center"/>
    </xf>
    <xf numFmtId="0" fontId="17" fillId="3" borderId="2" xfId="0" applyFont="1" applyFill="1" applyBorder="1" applyAlignment="1">
      <alignment horizontal="left"/>
    </xf>
    <xf numFmtId="0" fontId="83" fillId="28" borderId="21" xfId="0" applyFont="1" applyFill="1" applyBorder="1" applyAlignment="1">
      <alignment horizontal="center"/>
    </xf>
    <xf numFmtId="0" fontId="70" fillId="28" borderId="66" xfId="0" applyFont="1" applyFill="1" applyBorder="1" applyAlignment="1">
      <alignment horizontal="center"/>
    </xf>
    <xf numFmtId="0" fontId="69" fillId="4" borderId="33" xfId="0" applyFont="1" applyFill="1" applyBorder="1"/>
    <xf numFmtId="0" fontId="69" fillId="0" borderId="14" xfId="0" applyFont="1" applyBorder="1"/>
    <xf numFmtId="0" fontId="75" fillId="0" borderId="14" xfId="0" applyFont="1" applyBorder="1"/>
    <xf numFmtId="0" fontId="94" fillId="16" borderId="21" xfId="0" applyFont="1" applyFill="1" applyBorder="1" applyAlignment="1">
      <alignment horizontal="center"/>
    </xf>
    <xf numFmtId="0" fontId="70" fillId="8" borderId="130" xfId="0" applyFont="1" applyFill="1" applyBorder="1" applyAlignment="1">
      <alignment horizontal="center"/>
    </xf>
    <xf numFmtId="0" fontId="94" fillId="9" borderId="21" xfId="0" applyFont="1" applyFill="1" applyBorder="1" applyAlignment="1">
      <alignment horizontal="center"/>
    </xf>
    <xf numFmtId="0" fontId="17" fillId="0" borderId="2" xfId="0" applyFont="1" applyBorder="1"/>
    <xf numFmtId="0" fontId="17" fillId="4" borderId="2" xfId="0" applyFont="1" applyFill="1" applyBorder="1"/>
    <xf numFmtId="0" fontId="74" fillId="0" borderId="7" xfId="0" applyFont="1" applyBorder="1"/>
    <xf numFmtId="2" fontId="31" fillId="3" borderId="23" xfId="0" applyNumberFormat="1" applyFont="1" applyFill="1" applyBorder="1" applyAlignment="1">
      <alignment horizontal="center"/>
    </xf>
    <xf numFmtId="2" fontId="70" fillId="3" borderId="97" xfId="0" applyNumberFormat="1" applyFont="1" applyFill="1" applyBorder="1" applyAlignment="1">
      <alignment horizontal="center"/>
    </xf>
    <xf numFmtId="0" fontId="70" fillId="3" borderId="97" xfId="0" applyFont="1" applyFill="1" applyBorder="1" applyAlignment="1">
      <alignment horizontal="center"/>
    </xf>
    <xf numFmtId="2" fontId="70" fillId="0" borderId="21" xfId="0" applyNumberFormat="1" applyFont="1" applyBorder="1" applyAlignment="1">
      <alignment horizontal="center"/>
    </xf>
    <xf numFmtId="2" fontId="2" fillId="0" borderId="70" xfId="0" applyNumberFormat="1" applyFont="1" applyBorder="1" applyAlignment="1">
      <alignment horizontal="center"/>
    </xf>
    <xf numFmtId="0" fontId="31" fillId="0" borderId="97" xfId="0" applyFont="1" applyBorder="1" applyAlignment="1">
      <alignment horizontal="center"/>
    </xf>
    <xf numFmtId="3" fontId="70" fillId="8" borderId="9" xfId="0" applyNumberFormat="1" applyFont="1" applyFill="1" applyBorder="1" applyAlignment="1">
      <alignment horizontal="center"/>
    </xf>
    <xf numFmtId="3" fontId="0" fillId="3" borderId="2" xfId="2" applyNumberFormat="1" applyFont="1" applyFill="1" applyBorder="1" applyAlignment="1">
      <alignment horizontal="left"/>
    </xf>
    <xf numFmtId="0" fontId="74" fillId="0" borderId="14" xfId="0" applyFont="1" applyBorder="1"/>
    <xf numFmtId="0" fontId="31" fillId="8" borderId="131" xfId="0" applyFont="1" applyFill="1" applyBorder="1" applyAlignment="1">
      <alignment horizontal="center"/>
    </xf>
    <xf numFmtId="0" fontId="72" fillId="8" borderId="21" xfId="0" applyFont="1" applyFill="1" applyBorder="1" applyAlignment="1">
      <alignment horizontal="center"/>
    </xf>
    <xf numFmtId="0" fontId="72" fillId="3" borderId="141" xfId="0" applyFont="1" applyFill="1" applyBorder="1" applyAlignment="1">
      <alignment horizontal="center" wrapText="1"/>
    </xf>
    <xf numFmtId="14" fontId="73" fillId="3" borderId="55" xfId="0" applyNumberFormat="1" applyFont="1" applyFill="1" applyBorder="1" applyAlignment="1">
      <alignment horizontal="center"/>
    </xf>
    <xf numFmtId="0" fontId="70" fillId="0" borderId="93" xfId="0" applyFont="1" applyBorder="1" applyAlignment="1">
      <alignment horizontal="center"/>
    </xf>
    <xf numFmtId="0" fontId="70" fillId="8" borderId="85" xfId="0" applyFont="1" applyFill="1" applyBorder="1" applyAlignment="1">
      <alignment horizontal="center"/>
    </xf>
    <xf numFmtId="14" fontId="70" fillId="3" borderId="76" xfId="0" applyNumberFormat="1" applyFont="1" applyFill="1" applyBorder="1" applyAlignment="1">
      <alignment horizontal="center"/>
    </xf>
    <xf numFmtId="3" fontId="71" fillId="3" borderId="12" xfId="0" applyNumberFormat="1" applyFont="1" applyFill="1" applyBorder="1" applyAlignment="1">
      <alignment horizontal="center"/>
    </xf>
    <xf numFmtId="0" fontId="92" fillId="3" borderId="7" xfId="0" applyFont="1" applyFill="1" applyBorder="1" applyAlignment="1">
      <alignment horizontal="left"/>
    </xf>
    <xf numFmtId="0" fontId="40" fillId="3" borderId="16" xfId="0" applyFont="1" applyFill="1" applyBorder="1" applyAlignment="1">
      <alignment horizontal="center"/>
    </xf>
    <xf numFmtId="14" fontId="72" fillId="3" borderId="56" xfId="0" applyNumberFormat="1" applyFont="1" applyFill="1" applyBorder="1" applyAlignment="1">
      <alignment horizontal="center"/>
    </xf>
    <xf numFmtId="0" fontId="22" fillId="16" borderId="21" xfId="0" applyFont="1" applyFill="1" applyBorder="1" applyAlignment="1">
      <alignment horizontal="center"/>
    </xf>
    <xf numFmtId="0" fontId="81" fillId="16" borderId="21" xfId="0" applyFont="1" applyFill="1" applyBorder="1" applyAlignment="1">
      <alignment horizontal="center"/>
    </xf>
    <xf numFmtId="0" fontId="84" fillId="3" borderId="56" xfId="0" applyFont="1" applyFill="1" applyBorder="1" applyAlignment="1">
      <alignment horizontal="center"/>
    </xf>
    <xf numFmtId="3" fontId="84" fillId="3" borderId="9" xfId="0" applyNumberFormat="1" applyFont="1" applyFill="1" applyBorder="1" applyAlignment="1">
      <alignment horizontal="center"/>
    </xf>
    <xf numFmtId="2" fontId="84" fillId="16" borderId="21" xfId="0" applyNumberFormat="1" applyFont="1" applyFill="1" applyBorder="1" applyAlignment="1">
      <alignment horizontal="center"/>
    </xf>
    <xf numFmtId="0" fontId="97" fillId="4" borderId="2" xfId="0" applyFont="1" applyFill="1" applyBorder="1"/>
    <xf numFmtId="0" fontId="101" fillId="4" borderId="2" xfId="0" applyFont="1" applyFill="1" applyBorder="1"/>
    <xf numFmtId="0" fontId="101" fillId="0" borderId="2" xfId="0" applyFont="1" applyBorder="1"/>
    <xf numFmtId="0" fontId="10" fillId="35" borderId="2" xfId="0" applyFont="1" applyFill="1" applyBorder="1"/>
    <xf numFmtId="0" fontId="102" fillId="0" borderId="0" xfId="0" applyFont="1"/>
    <xf numFmtId="0" fontId="103" fillId="0" borderId="0" xfId="0" applyFont="1"/>
    <xf numFmtId="0" fontId="104" fillId="0" borderId="9" xfId="0" applyFont="1" applyBorder="1"/>
    <xf numFmtId="0" fontId="104" fillId="0" borderId="0" xfId="0" applyFont="1"/>
    <xf numFmtId="14" fontId="5" fillId="36" borderId="0" xfId="0" applyNumberFormat="1" applyFont="1" applyFill="1"/>
    <xf numFmtId="165" fontId="0" fillId="0" borderId="0" xfId="0" applyNumberFormat="1"/>
    <xf numFmtId="14" fontId="86" fillId="0" borderId="0" xfId="0" applyNumberFormat="1" applyFont="1"/>
    <xf numFmtId="3" fontId="70" fillId="34" borderId="16" xfId="0" applyNumberFormat="1" applyFont="1" applyFill="1" applyBorder="1" applyAlignment="1">
      <alignment horizontal="center"/>
    </xf>
    <xf numFmtId="3" fontId="84" fillId="34" borderId="16" xfId="0" applyNumberFormat="1" applyFont="1" applyFill="1" applyBorder="1" applyAlignment="1">
      <alignment horizontal="center"/>
    </xf>
    <xf numFmtId="0" fontId="94" fillId="8" borderId="69" xfId="0" applyFont="1" applyFill="1" applyBorder="1" applyAlignment="1">
      <alignment horizontal="center"/>
    </xf>
    <xf numFmtId="3" fontId="31" fillId="34" borderId="9" xfId="0" applyNumberFormat="1" applyFont="1" applyFill="1" applyBorder="1" applyAlignment="1">
      <alignment horizontal="center"/>
    </xf>
    <xf numFmtId="3" fontId="71" fillId="34" borderId="16" xfId="0" applyNumberFormat="1" applyFont="1" applyFill="1" applyBorder="1" applyAlignment="1">
      <alignment horizontal="center"/>
    </xf>
    <xf numFmtId="3" fontId="2" fillId="34" borderId="16" xfId="0" applyNumberFormat="1" applyFont="1" applyFill="1" applyBorder="1" applyAlignment="1">
      <alignment horizontal="center"/>
    </xf>
    <xf numFmtId="3" fontId="3" fillId="34" borderId="17" xfId="0" applyNumberFormat="1" applyFont="1" applyFill="1" applyBorder="1" applyAlignment="1">
      <alignment horizontal="center"/>
    </xf>
    <xf numFmtId="3" fontId="8" fillId="34" borderId="9" xfId="0" applyNumberFormat="1" applyFont="1" applyFill="1" applyBorder="1" applyAlignment="1">
      <alignment horizontal="center"/>
    </xf>
    <xf numFmtId="0" fontId="46" fillId="23" borderId="0" xfId="0" applyFont="1" applyFill="1" applyAlignment="1">
      <alignment horizontal="left"/>
    </xf>
    <xf numFmtId="0" fontId="53" fillId="23" borderId="110" xfId="0" applyFont="1" applyFill="1" applyBorder="1" applyAlignment="1">
      <alignment horizontal="center"/>
    </xf>
    <xf numFmtId="0" fontId="58" fillId="22" borderId="112" xfId="0" applyFont="1" applyFill="1" applyBorder="1" applyAlignment="1">
      <alignment horizontal="center" vertical="center"/>
    </xf>
    <xf numFmtId="0" fontId="44" fillId="21" borderId="0" xfId="0" applyFont="1" applyFill="1" applyAlignment="1">
      <alignment horizontal="center" vertical="center"/>
    </xf>
    <xf numFmtId="0" fontId="45" fillId="22" borderId="0" xfId="0" applyFont="1" applyFill="1" applyAlignment="1">
      <alignment horizontal="center"/>
    </xf>
    <xf numFmtId="0" fontId="49" fillId="25" borderId="0" xfId="0" applyFont="1" applyFill="1" applyAlignment="1">
      <alignment horizontal="left" vertical="center"/>
    </xf>
    <xf numFmtId="0" fontId="51" fillId="23" borderId="110" xfId="0" applyFont="1" applyFill="1" applyBorder="1" applyAlignment="1">
      <alignment horizontal="center"/>
    </xf>
    <xf numFmtId="0" fontId="52" fillId="22" borderId="112" xfId="0" applyFont="1" applyFill="1" applyBorder="1" applyAlignment="1">
      <alignment horizontal="center" vertical="center"/>
    </xf>
    <xf numFmtId="0" fontId="54" fillId="22" borderId="112" xfId="0" applyFont="1" applyFill="1" applyBorder="1" applyAlignment="1">
      <alignment horizontal="center" vertical="center"/>
    </xf>
    <xf numFmtId="0" fontId="55" fillId="22" borderId="112" xfId="0" applyFont="1" applyFill="1" applyBorder="1" applyAlignment="1">
      <alignment horizontal="center" vertical="center"/>
    </xf>
    <xf numFmtId="10" fontId="56" fillId="22" borderId="112" xfId="0" applyNumberFormat="1" applyFont="1" applyFill="1" applyBorder="1" applyAlignment="1">
      <alignment horizontal="center" vertical="center"/>
    </xf>
    <xf numFmtId="0" fontId="62" fillId="25" borderId="0" xfId="0" applyFont="1" applyFill="1" applyAlignment="1">
      <alignment vertical="center"/>
    </xf>
    <xf numFmtId="0" fontId="49" fillId="25" borderId="0" xfId="0" applyFont="1" applyFill="1" applyAlignment="1">
      <alignment vertical="center"/>
    </xf>
    <xf numFmtId="0" fontId="59" fillId="25" borderId="0" xfId="0" applyFont="1" applyFill="1" applyAlignment="1">
      <alignment vertical="center"/>
    </xf>
    <xf numFmtId="164" fontId="57" fillId="22" borderId="112" xfId="0" applyNumberFormat="1" applyFont="1" applyFill="1" applyBorder="1" applyAlignment="1">
      <alignment horizontal="center" vertical="center"/>
    </xf>
    <xf numFmtId="0" fontId="61" fillId="25" borderId="0" xfId="0" applyFont="1" applyFill="1" applyAlignment="1">
      <alignment vertical="center"/>
    </xf>
    <xf numFmtId="0" fontId="5" fillId="5" borderId="0" xfId="0" applyFont="1" applyFill="1" applyAlignment="1">
      <alignment horizontal="center"/>
    </xf>
    <xf numFmtId="0" fontId="25" fillId="13" borderId="0" xfId="0" applyFont="1" applyFill="1" applyAlignment="1">
      <alignment horizontal="center"/>
    </xf>
    <xf numFmtId="0" fontId="5" fillId="10" borderId="0" xfId="0" applyFont="1" applyFill="1" applyAlignment="1">
      <alignment horizontal="center"/>
    </xf>
    <xf numFmtId="0" fontId="25" fillId="12" borderId="0" xfId="0" applyFont="1" applyFill="1" applyAlignment="1">
      <alignment horizontal="center"/>
    </xf>
    <xf numFmtId="0" fontId="5" fillId="2" borderId="0" xfId="0" applyFont="1" applyFill="1" applyAlignment="1">
      <alignment horizontal="center"/>
    </xf>
    <xf numFmtId="166" fontId="0" fillId="17" borderId="0" xfId="0" applyNumberFormat="1" applyFill="1" applyAlignment="1">
      <alignment horizontal="center"/>
    </xf>
    <xf numFmtId="0" fontId="0" fillId="17" borderId="0" xfId="0" applyFill="1" applyAlignment="1">
      <alignment horizontal="center"/>
    </xf>
    <xf numFmtId="166" fontId="0" fillId="0" borderId="0" xfId="0" applyNumberFormat="1" applyAlignment="1">
      <alignment horizontal="center"/>
    </xf>
    <xf numFmtId="16" fontId="0" fillId="0" borderId="0" xfId="0" applyNumberFormat="1" applyAlignment="1">
      <alignment horizontal="left"/>
    </xf>
    <xf numFmtId="0" fontId="69" fillId="0" borderId="142" xfId="0" applyFont="1" applyBorder="1"/>
    <xf numFmtId="0" fontId="105" fillId="0" borderId="0" xfId="0" applyFont="1"/>
    <xf numFmtId="0" fontId="0" fillId="0" borderId="143" xfId="0" applyBorder="1" applyAlignment="1">
      <alignment horizontal="left"/>
    </xf>
    <xf numFmtId="0" fontId="106" fillId="0" borderId="0" xfId="0" applyFont="1" applyAlignment="1">
      <alignment horizontal="left"/>
    </xf>
    <xf numFmtId="166" fontId="0" fillId="16" borderId="0" xfId="0" applyNumberFormat="1" applyFill="1" applyAlignment="1">
      <alignment horizontal="center"/>
    </xf>
    <xf numFmtId="0" fontId="0" fillId="16" borderId="0" xfId="0" applyFill="1" applyAlignment="1">
      <alignment horizontal="center"/>
    </xf>
    <xf numFmtId="0" fontId="108" fillId="0" borderId="0" xfId="0" applyFont="1"/>
    <xf numFmtId="0" fontId="1" fillId="0" borderId="56" xfId="0" applyFont="1" applyBorder="1" applyAlignment="1">
      <alignment horizontal="center"/>
    </xf>
    <xf numFmtId="0" fontId="1" fillId="3" borderId="56" xfId="0" applyFont="1" applyFill="1" applyBorder="1" applyAlignment="1">
      <alignment horizontal="center"/>
    </xf>
    <xf numFmtId="2" fontId="1" fillId="0" borderId="56" xfId="0" applyNumberFormat="1" applyFont="1" applyBorder="1" applyAlignment="1">
      <alignment horizontal="center"/>
    </xf>
    <xf numFmtId="0" fontId="1" fillId="0" borderId="66" xfId="0" applyFont="1" applyBorder="1" applyAlignment="1">
      <alignment horizontal="center"/>
    </xf>
    <xf numFmtId="14" fontId="1" fillId="0" borderId="16" xfId="0" applyNumberFormat="1" applyFont="1" applyBorder="1" applyAlignment="1">
      <alignment horizontal="center"/>
    </xf>
    <xf numFmtId="3" fontId="1" fillId="0" borderId="16" xfId="0" applyNumberFormat="1" applyFont="1" applyBorder="1" applyAlignment="1">
      <alignment horizontal="center"/>
    </xf>
    <xf numFmtId="0" fontId="1" fillId="3" borderId="56" xfId="0" applyFont="1" applyFill="1" applyBorder="1" applyAlignment="1">
      <alignment horizontal="center" vertical="center"/>
    </xf>
    <xf numFmtId="2" fontId="1" fillId="3" borderId="56" xfId="0" applyNumberFormat="1" applyFont="1" applyFill="1" applyBorder="1" applyAlignment="1">
      <alignment horizontal="center"/>
    </xf>
    <xf numFmtId="0" fontId="1" fillId="3" borderId="66" xfId="0" applyFont="1" applyFill="1" applyBorder="1" applyAlignment="1">
      <alignment horizontal="center"/>
    </xf>
    <xf numFmtId="14" fontId="1" fillId="3" borderId="16" xfId="0" applyNumberFormat="1" applyFont="1" applyFill="1" applyBorder="1" applyAlignment="1">
      <alignment horizontal="center"/>
    </xf>
    <xf numFmtId="3" fontId="1" fillId="3" borderId="16" xfId="0" applyNumberFormat="1" applyFont="1" applyFill="1" applyBorder="1" applyAlignment="1">
      <alignment horizontal="center"/>
    </xf>
    <xf numFmtId="14" fontId="1" fillId="3" borderId="26" xfId="0" applyNumberFormat="1" applyFont="1" applyFill="1" applyBorder="1" applyAlignment="1">
      <alignment horizontal="center"/>
    </xf>
    <xf numFmtId="0" fontId="1" fillId="3" borderId="21" xfId="0" applyFont="1" applyFill="1" applyBorder="1" applyAlignment="1">
      <alignment horizontal="center"/>
    </xf>
    <xf numFmtId="2" fontId="1" fillId="3" borderId="21" xfId="0" applyNumberFormat="1" applyFont="1" applyFill="1" applyBorder="1" applyAlignment="1">
      <alignment horizontal="center"/>
    </xf>
    <xf numFmtId="0" fontId="1" fillId="3" borderId="16" xfId="0" applyFont="1" applyFill="1" applyBorder="1" applyAlignment="1">
      <alignment horizontal="center"/>
    </xf>
    <xf numFmtId="9" fontId="1" fillId="0" borderId="16" xfId="1" applyFont="1" applyBorder="1" applyAlignment="1">
      <alignment horizontal="center"/>
    </xf>
    <xf numFmtId="2" fontId="1" fillId="16" borderId="56" xfId="0" applyNumberFormat="1" applyFont="1" applyFill="1" applyBorder="1" applyAlignment="1">
      <alignment horizontal="center"/>
    </xf>
    <xf numFmtId="0" fontId="1" fillId="3" borderId="21" xfId="0" applyFont="1" applyFill="1" applyBorder="1" applyAlignment="1">
      <alignment horizontal="center" vertical="center"/>
    </xf>
    <xf numFmtId="14" fontId="1" fillId="3" borderId="9" xfId="0" applyNumberFormat="1" applyFont="1" applyFill="1" applyBorder="1" applyAlignment="1">
      <alignment horizontal="center"/>
    </xf>
    <xf numFmtId="0" fontId="1" fillId="3" borderId="9" xfId="0" applyFont="1" applyFill="1" applyBorder="1" applyAlignment="1">
      <alignment horizontal="center"/>
    </xf>
    <xf numFmtId="14" fontId="1" fillId="3" borderId="17" xfId="0" applyNumberFormat="1" applyFont="1" applyFill="1" applyBorder="1" applyAlignment="1">
      <alignment horizontal="center"/>
    </xf>
    <xf numFmtId="164" fontId="1" fillId="0" borderId="56" xfId="0" applyNumberFormat="1" applyFont="1" applyBorder="1" applyAlignment="1">
      <alignment horizontal="center"/>
    </xf>
    <xf numFmtId="3" fontId="1" fillId="9" borderId="16" xfId="0" applyNumberFormat="1" applyFont="1" applyFill="1" applyBorder="1" applyAlignment="1">
      <alignment horizontal="center"/>
    </xf>
  </cellXfs>
  <cellStyles count="3">
    <cellStyle name="Currency" xfId="2" builtinId="4"/>
    <cellStyle name="Normal" xfId="0" builtinId="0"/>
    <cellStyle name="Percent" xfId="1" builtinId="5"/>
  </cellStyles>
  <dxfs count="635">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m/d/yy;@"/>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8" tint="0.59999389629810485"/>
        </patternFill>
      </fill>
      <alignment horizontal="center" vertical="bottom" textRotation="0" wrapText="0" indent="0" justifyLastLine="0" shrinkToFit="0" readingOrder="0"/>
    </dxf>
    <dxf>
      <font>
        <b/>
        <i val="0"/>
        <color theme="1"/>
      </font>
      <fill>
        <patternFill patternType="solid">
          <bgColor rgb="FFD9E2F3"/>
        </patternFill>
      </fill>
      <border>
        <left style="thin">
          <color rgb="FF000000"/>
        </left>
        <right style="thin">
          <color rgb="FF000000"/>
        </right>
        <top style="thin">
          <color rgb="FF000000"/>
        </top>
        <bottom style="thin">
          <color rgb="FF000000"/>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dxf>
    <dxf>
      <fill>
        <patternFill patternType="none"/>
      </fill>
    </dxf>
    <dxf>
      <fill>
        <patternFill patternType="none"/>
      </fill>
    </dxf>
    <dxf>
      <fill>
        <patternFill patternType="solid">
          <fgColor indexed="64"/>
          <bgColor rgb="FF00B050"/>
        </patternFill>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numFmt numFmtId="164" formatCode="&quot;$&quot;#,##0.00"/>
      <alignment horizontal="center" vertical="bottom"/>
      <border diagonalUp="0" diagonalDown="0">
        <left style="medium">
          <color theme="0" tint="-0.249977111117893"/>
        </left>
        <right style="medium">
          <color theme="0" tint="-0.249977111117893"/>
        </right>
        <top style="medium">
          <color theme="0" tint="-0.249977111117893"/>
        </top>
        <bottom/>
        <vertical/>
        <horizontal/>
      </border>
    </dxf>
    <dxf>
      <numFmt numFmtId="164" formatCode="&quot;$&quot;#,##0.00"/>
      <border diagonalUp="0" diagonalDown="0">
        <left style="medium">
          <color theme="0" tint="-0.249977111117893"/>
        </left>
        <right style="medium">
          <color theme="0" tint="-0.249977111117893"/>
        </right>
        <top style="medium">
          <color theme="0" tint="-0.249977111117893"/>
        </top>
        <bottom/>
        <vertical/>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none"/>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ill>
        <patternFill patternType="solid">
          <fgColor indexed="64"/>
          <bgColor rgb="FF00B050"/>
        </patternFill>
      </fill>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outline="0">
        <bottom style="thin">
          <color rgb="FF000000"/>
        </bottom>
      </border>
    </dxf>
    <dxf>
      <fill>
        <patternFill patternType="none"/>
      </fill>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alignment horizontal="center" vertical="bottom"/>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numFmt numFmtId="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alignment horizontal="center" vertical="bottom" textRotation="0" wrapText="0" indent="0" justifyLastLine="0" shrinkToFit="0" readingOrder="0"/>
      <border diagonalUp="0" diagonalDown="0">
        <left style="thin">
          <color rgb="FF000000"/>
        </left>
        <right/>
        <top style="thin">
          <color rgb="FF000000"/>
        </top>
        <bottom/>
        <vertical/>
        <horizontal/>
      </border>
    </dxf>
    <dxf>
      <fill>
        <patternFill patternType="solid">
          <fgColor indexed="64"/>
          <bgColor rgb="FF92D050"/>
        </patternFill>
      </fill>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rgb="FF92D050"/>
        </patternFill>
      </fill>
      <alignment horizontal="center" vertical="bottom" textRotation="0" wrapText="0" indent="0" justifyLastLine="0" shrinkToFit="0" readingOrder="0"/>
      <border diagonalUp="0" diagonalDown="0">
        <left/>
        <right/>
        <top style="medium">
          <color theme="0" tint="-0.249977111117893"/>
        </top>
        <bottom/>
        <vertical/>
        <horizontal/>
      </border>
    </dxf>
    <dxf>
      <border outline="0">
        <left style="medium">
          <color theme="0" tint="-0.249977111117893"/>
        </left>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numFmt numFmtId="164" formatCode="&quot;$&quot;#,##0.00"/>
      <alignment horizontal="center" vertical="bottom"/>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b val="0"/>
        <i val="0"/>
        <strike val="0"/>
        <condense val="0"/>
        <extend val="0"/>
        <outline val="0"/>
        <shadow val="0"/>
        <u val="none"/>
        <vertAlign val="baseline"/>
        <sz val="11"/>
        <color theme="1"/>
        <name val="Aptos Narrow"/>
        <family val="2"/>
        <scheme val="minor"/>
      </font>
      <numFmt numFmtId="164" formatCode="&quot;$&quot;#,##0.00"/>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b val="0"/>
        <i val="0"/>
        <strike val="0"/>
        <condense val="0"/>
        <extend val="0"/>
        <outline val="0"/>
        <shadow val="0"/>
        <u val="none"/>
        <vertAlign val="baseline"/>
        <sz val="11"/>
        <color theme="1"/>
        <name val="Aptos Narrow"/>
        <family val="2"/>
        <scheme val="minor"/>
      </font>
      <numFmt numFmtId="164" formatCode="&quot;$&quot;#,##0.00"/>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left"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1" indent="0" justifyLastLine="0" shrinkToFit="0" readingOrder="0"/>
      <border diagonalUp="0" diagonalDown="0">
        <left style="thin">
          <color rgb="FF000000"/>
        </left>
        <right/>
        <top style="thin">
          <color rgb="FF000000"/>
        </top>
        <bottom style="thin">
          <color theme="1"/>
        </bottom>
        <vertical/>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3" formatCode="#,##0"/>
      <fill>
        <patternFill patternType="solid">
          <fgColor indexed="64"/>
          <bgColor theme="5"/>
        </patternFill>
      </fill>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3" formatCode="#,##0"/>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style="thin">
          <color theme="1"/>
        </bottom>
        <vertical/>
        <horizontal/>
      </border>
    </dxf>
    <dxf>
      <numFmt numFmtId="2" formatCode="0.00"/>
    </dxf>
    <dxf>
      <border outline="0">
        <right style="thin">
          <color rgb="FF000000"/>
        </right>
        <top style="medium">
          <color theme="0" tint="-0.249977111117893"/>
        </top>
        <bottom style="thin">
          <color rgb="FF000000"/>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333333"/>
        <name val="Calibri"/>
        <scheme val="none"/>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i val="0"/>
        <strike val="0"/>
        <condense val="0"/>
        <extend val="0"/>
        <outline val="0"/>
        <shadow val="0"/>
        <u val="none"/>
        <vertAlign val="baseline"/>
        <sz val="11"/>
        <color auto="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right/>
        <top style="medium">
          <color theme="0" tint="-0.249977111117893"/>
        </top>
        <bottom/>
        <vertical/>
        <horizontal/>
      </border>
    </dxf>
    <dxf>
      <border outline="0">
        <right style="thin">
          <color rgb="FF000000"/>
        </right>
      </border>
    </dxf>
    <dxf>
      <font>
        <color rgb="FF000000"/>
      </font>
    </dxf>
    <dxf>
      <font>
        <b val="0"/>
        <i val="0"/>
        <strike val="0"/>
        <condense val="0"/>
        <extend val="0"/>
        <outline val="0"/>
        <shadow val="0"/>
        <u val="none"/>
        <vertAlign val="baseline"/>
        <sz val="11"/>
        <color rgb="FF333333"/>
        <name val="Calibri"/>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Calibri"/>
      </font>
      <numFmt numFmtId="3" formatCode="#,##0"/>
      <alignment horizontal="center" vertical="bottom"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bottom style="thin">
          <color rgb="FF000000"/>
        </bottom>
        <vertical/>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numFmt numFmtId="2" formatCode="0.00"/>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val="0"/>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scheme val="none"/>
      </font>
      <numFmt numFmtId="19" formatCode="m/d/yyyy"/>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outline="0">
        <left style="medium">
          <color theme="0" tint="-0.249977111117893"/>
        </left>
      </border>
    </dxf>
    <dxf>
      <font>
        <name val="Calibri"/>
      </font>
    </dxf>
    <dxf>
      <font>
        <name val="Calibri"/>
      </font>
    </dxf>
    <dxf>
      <font>
        <b val="0"/>
        <i val="0"/>
        <strike val="0"/>
        <condense val="0"/>
        <extend val="0"/>
        <outline val="0"/>
        <shadow val="0"/>
        <u val="none"/>
        <vertAlign val="baseline"/>
        <sz val="11"/>
        <color rgb="FF333333"/>
        <name val="Calibri"/>
        <scheme val="none"/>
      </font>
      <fill>
        <patternFill patternType="solid">
          <fgColor indexed="64"/>
          <bgColor theme="0"/>
        </patternFill>
      </fill>
      <alignment horizontal="left" vertical="bottom"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name val="Calibri"/>
      </font>
      <numFmt numFmtId="3" formatCode="#,##0"/>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solid">
          <fgColor indexed="64"/>
          <bgColor theme="0"/>
        </patternFill>
      </fill>
      <alignment horizontal="center"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numFmt numFmtId="2" formatCode="0.00"/>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name val="Calibri"/>
      </font>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family val="2"/>
        <scheme val="none"/>
      </font>
      <numFmt numFmtId="19" formatCode="m/d/yyyy"/>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outline="0">
        <left style="medium">
          <color theme="0" tint="-0.249977111117893"/>
        </left>
      </border>
    </dxf>
    <dxf>
      <font>
        <name val="Calibri"/>
      </font>
    </dxf>
    <dxf>
      <font>
        <name val="Calibri"/>
      </font>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33333"/>
        <name val="Calibri"/>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amily val="2"/>
        <scheme val="none"/>
      </font>
      <numFmt numFmtId="3"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Calibri"/>
        <scheme val="none"/>
      </font>
      <numFmt numFmtId="13" formatCode="0%"/>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font>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name val="Calibri"/>
        <scheme val="none"/>
      </font>
      <numFmt numFmtId="2" formatCode="0.00"/>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name val="Calibri"/>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font>
      <fill>
        <patternFill patternType="solid">
          <fgColor indexed="64"/>
          <bgColor theme="0"/>
        </patternFill>
      </fill>
      <alignment horizontal="center"/>
      <border>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outline="0">
        <left style="medium">
          <color theme="0" tint="-0.249977111117893"/>
        </left>
      </border>
    </dxf>
    <dxf>
      <font>
        <name val="Calibri"/>
      </font>
    </dxf>
    <dxf>
      <font>
        <name val="Calibri"/>
      </font>
    </dxf>
    <dxf>
      <font>
        <b val="0"/>
        <i val="0"/>
        <strike val="0"/>
        <condense val="0"/>
        <extend val="0"/>
        <outline val="0"/>
        <shadow val="0"/>
        <u val="none"/>
        <vertAlign val="baseline"/>
        <sz val="11"/>
        <color rgb="FF333333"/>
        <name val="Calibri"/>
        <scheme val="none"/>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name val="Calibri"/>
      </font>
      <fill>
        <patternFill patternType="solid">
          <fgColor indexed="64"/>
          <bgColor theme="0"/>
        </patternFill>
      </fill>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rgb="FF000000"/>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right/>
        <top style="medium">
          <color theme="0" tint="-0.249977111117893"/>
        </top>
        <bottom/>
        <vertical/>
        <horizontal/>
      </border>
    </dxf>
    <dxf>
      <border outline="0">
        <left style="medium">
          <color theme="0" tint="-0.249977111117893"/>
        </left>
      </border>
    </dxf>
    <dxf>
      <font>
        <name val="Calibri"/>
      </font>
    </dxf>
    <dxf>
      <font>
        <b/>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333333"/>
        <name val="Calibri"/>
        <scheme val="none"/>
      </font>
      <fill>
        <patternFill patternType="solid">
          <fgColor indexed="64"/>
          <bgColor theme="0"/>
        </patternFill>
      </fill>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name val="Calibri"/>
      </font>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name val="Calibri"/>
      </font>
      <fill>
        <patternFill patternType="solid">
          <fgColor indexed="64"/>
          <bgColor theme="0"/>
        </patternFill>
      </fill>
    </dxf>
    <dxf>
      <font>
        <b val="0"/>
        <i val="0"/>
        <strike val="0"/>
        <condense val="0"/>
        <extend val="0"/>
        <outline val="0"/>
        <shadow val="0"/>
        <u val="none"/>
        <vertAlign val="baseline"/>
        <sz val="11"/>
        <color rgb="FF000000"/>
        <name val="Calibri"/>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family val="2"/>
        <scheme val="none"/>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rgb="FF000000"/>
        <name val="Calibri"/>
        <scheme val="none"/>
      </font>
      <fill>
        <patternFill patternType="solid">
          <fgColor indexed="64"/>
          <bgColor theme="0"/>
        </patternFill>
      </fill>
      <alignment horizontal="center" vertical="bottom" textRotation="0" wrapText="1"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right/>
        <top style="medium">
          <color theme="0" tint="-0.249977111117893"/>
        </top>
        <bottom/>
        <vertical/>
        <horizontal/>
      </border>
    </dxf>
    <dxf>
      <border outline="0">
        <left style="medium">
          <color theme="0" tint="-0.249977111117893"/>
        </left>
      </border>
    </dxf>
    <dxf>
      <font>
        <name val="Calibri"/>
      </font>
    </dxf>
    <dxf>
      <font>
        <b/>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333333"/>
        <name val="Calibri"/>
        <scheme val="none"/>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Aptos Narrow"/>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Calibri"/>
        <scheme val="none"/>
      </font>
      <numFmt numFmtId="13" formatCode="0%"/>
      <alignment horizontal="center"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thin">
          <color rgb="FF000000"/>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left style="medium">
          <color theme="0" tint="-0.249977111117893"/>
        </left>
        <right/>
        <top style="medium">
          <color theme="0" tint="-0.249977111117893"/>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theme="1"/>
        <name val="Calibri"/>
        <scheme val="minor"/>
      </font>
      <numFmt numFmtId="19" formatCode="m/d/yyyy"/>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top style="medium">
          <color theme="0" tint="-0.249977111117893"/>
        </top>
        <bottom/>
        <vertical/>
        <horizontal/>
      </border>
    </dxf>
    <dxf>
      <font>
        <b/>
        <i val="0"/>
        <strike val="0"/>
        <condense val="0"/>
        <extend val="0"/>
        <outline val="0"/>
        <shadow val="0"/>
        <u val="none"/>
        <vertAlign val="baseline"/>
        <sz val="11"/>
        <color rgb="FF000000"/>
        <name val="Calibri"/>
        <scheme val="none"/>
      </font>
      <alignment horizontal="center" vertical="bottom" textRotation="0" wrapText="1"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font>
        <b/>
        <i val="0"/>
        <strike val="0"/>
        <condense val="0"/>
        <extend val="0"/>
        <outline val="0"/>
        <shadow val="0"/>
        <u val="none"/>
        <vertAlign val="baseline"/>
        <sz val="11"/>
        <color theme="1"/>
        <name val="Calibri"/>
        <scheme val="minor"/>
      </font>
      <fill>
        <patternFill patternType="solid">
          <fgColor indexed="64"/>
          <bgColor theme="0"/>
        </patternFill>
      </fill>
      <alignment horizontal="center" vertical="bottom" textRotation="0" wrapText="0" indent="0" justifyLastLine="0" shrinkToFit="0" readingOrder="0"/>
      <border diagonalUp="0" diagonalDown="0">
        <left style="medium">
          <color theme="0" tint="-0.249977111117893"/>
        </left>
        <right style="medium">
          <color theme="0" tint="-0.249977111117893"/>
        </right>
        <top style="medium">
          <color theme="0" tint="-0.249977111117893"/>
        </top>
        <bottom style="medium">
          <color theme="0" tint="-0.249977111117893"/>
        </bottom>
        <vertical style="medium">
          <color theme="0" tint="-0.249977111117893"/>
        </vertical>
        <horizontal style="medium">
          <color theme="0" tint="-0.249977111117893"/>
        </horizontal>
      </border>
    </dxf>
    <dxf>
      <border outline="0">
        <left style="medium">
          <color theme="0" tint="-0.249977111117893"/>
        </left>
      </border>
    </dxf>
    <dxf>
      <font>
        <name val="Calibri"/>
      </font>
    </dxf>
    <dxf>
      <font>
        <b/>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center" textRotation="0" wrapText="0" indent="0" justifyLastLine="0" shrinkToFit="0" readingOrder="0"/>
    </dxf>
    <dxf>
      <fill>
        <patternFill>
          <bgColor rgb="FFFFC7CE"/>
        </patternFill>
      </fill>
    </dxf>
    <dxf>
      <fill>
        <patternFill>
          <bgColor rgb="FFFFC7CE"/>
        </patternFill>
      </fill>
    </dxf>
    <dxf>
      <font>
        <color rgb="FFFFFFFF"/>
      </font>
      <fill>
        <patternFill patternType="solid">
          <fgColor indexed="64"/>
          <bgColor rgb="FFFFFFFF"/>
        </patternFill>
      </fill>
    </dxf>
    <dxf>
      <font>
        <color rgb="FFFFFFFF"/>
      </font>
      <fill>
        <patternFill patternType="solid">
          <fgColor indexed="64"/>
          <bgColor rgb="FFFFFFFF"/>
        </patternFill>
      </fill>
    </dxf>
    <dxf>
      <font>
        <b/>
        <i val="0"/>
        <color rgb="FFE67E22"/>
      </font>
    </dxf>
    <dxf>
      <font>
        <b/>
        <i val="0"/>
        <color rgb="FF27AE60"/>
      </font>
    </dxf>
    <dxf>
      <font>
        <color rgb="FFE74C3C"/>
      </font>
    </dxf>
    <dxf>
      <font>
        <b/>
        <i val="0"/>
        <color rgb="FFE67E22"/>
      </font>
    </dxf>
    <dxf>
      <font>
        <b/>
        <i val="0"/>
        <color rgb="FF27AE60"/>
      </font>
    </dxf>
    <dxf>
      <font>
        <color rgb="FFFFFFFF"/>
      </font>
      <fill>
        <patternFill patternType="solid">
          <fgColor indexed="64"/>
          <bgColor rgb="FFFFFFFF"/>
        </patternFill>
      </fill>
    </dxf>
    <dxf>
      <font>
        <color rgb="FF000000"/>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numFmt numFmtId="165" formatCode="_([$$-409]* #,##0.00_);_([$$-409]* \(#,##0.00\);_([$$-409]* &quot;-&quot;??_);_(@_)"/>
    </dxf>
    <dxf>
      <numFmt numFmtId="165" formatCode="_([$$-409]* #,##0.00_);_([$$-409]* \(#,##0.00\);_([$$-409]* &quot;-&quot;??_);_(@_)"/>
    </dxf>
    <dxf>
      <numFmt numFmtId="165" formatCode="_([$$-409]* #,##0.00_);_([$$-409]* \(#,##0.00\);_([$$-409]* &quot;-&quot;??_);_(@_)"/>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numFmt numFmtId="19" formatCode="m/d/yyyy"/>
    </dxf>
    <dxf>
      <numFmt numFmtId="19" formatCode="m/d/yyyy"/>
    </dxf>
    <dxf>
      <font>
        <color theme="0"/>
      </font>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ont>
        <color theme="0"/>
      </font>
    </dxf>
    <dxf>
      <font>
        <color theme="0"/>
      </font>
    </dxf>
    <dxf>
      <font>
        <color theme="0"/>
      </font>
    </dxf>
    <dxf>
      <font>
        <color theme="0"/>
      </font>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none"/>
      </fill>
    </dxf>
    <dxf>
      <fill>
        <patternFill patternType="none"/>
      </fill>
    </dxf>
  </dxfs>
  <tableStyles count="0" defaultTableStyle="TableStyleMedium2" defaultPivotStyle="PivotStyleLight16"/>
  <colors>
    <mruColors>
      <color rgb="FFD9E2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7.xml"/><Relationship Id="rId1" Type="http://schemas.microsoft.com/office/2011/relationships/chartStyle" Target="style7.xml"/><Relationship Id="rId5" Type="http://schemas.openxmlformats.org/officeDocument/2006/relationships/image" Target="../media/image5.png"/><Relationship Id="rId4" Type="http://schemas.openxmlformats.org/officeDocument/2006/relationships/image" Target="../media/image4.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Projects by Area</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Dashboard!$B$16</c:f>
              <c:strCache>
                <c:ptCount val="1"/>
                <c:pt idx="0">
                  <c:v>Projects</c:v>
                </c:pt>
              </c:strCache>
            </c:strRef>
          </c:tx>
          <c:spPr>
            <a:solidFill>
              <a:schemeClr val="accent1"/>
            </a:solidFill>
            <a:ln>
              <a:noFill/>
            </a:ln>
            <a:effectLst/>
          </c:spPr>
          <c:invertIfNegative val="0"/>
          <c:cat>
            <c:strRef>
              <c:f>Dashboard!$A$17:$A$25</c:f>
              <c:strCache>
                <c:ptCount val="9"/>
                <c:pt idx="0">
                  <c:v>St Petersburg</c:v>
                </c:pt>
                <c:pt idx="1">
                  <c:v>Lakeland</c:v>
                </c:pt>
                <c:pt idx="2">
                  <c:v>Bradenton</c:v>
                </c:pt>
                <c:pt idx="3">
                  <c:v>Fort Myers</c:v>
                </c:pt>
                <c:pt idx="4">
                  <c:v>Port Charlotte</c:v>
                </c:pt>
                <c:pt idx="5">
                  <c:v>Naples</c:v>
                </c:pt>
                <c:pt idx="6">
                  <c:v>Kissimmee</c:v>
                </c:pt>
                <c:pt idx="7">
                  <c:v>Miami</c:v>
                </c:pt>
                <c:pt idx="8">
                  <c:v>Pinellas</c:v>
                </c:pt>
              </c:strCache>
            </c:strRef>
          </c:cat>
          <c:val>
            <c:numRef>
              <c:f>Dashboard!$B$17:$B$25</c:f>
              <c:numCache>
                <c:formatCode>General</c:formatCode>
                <c:ptCount val="9"/>
                <c:pt idx="0">
                  <c:v>1</c:v>
                </c:pt>
                <c:pt idx="1">
                  <c:v>2</c:v>
                </c:pt>
                <c:pt idx="2">
                  <c:v>11</c:v>
                </c:pt>
                <c:pt idx="3">
                  <c:v>26</c:v>
                </c:pt>
                <c:pt idx="4">
                  <c:v>4</c:v>
                </c:pt>
                <c:pt idx="5">
                  <c:v>0</c:v>
                </c:pt>
                <c:pt idx="6">
                  <c:v>54</c:v>
                </c:pt>
                <c:pt idx="7">
                  <c:v>2</c:v>
                </c:pt>
                <c:pt idx="8">
                  <c:v>30</c:v>
                </c:pt>
              </c:numCache>
            </c:numRef>
          </c:val>
          <c:extLst>
            <c:ext xmlns:c16="http://schemas.microsoft.com/office/drawing/2014/chart" uri="{C3380CC4-5D6E-409C-BE32-E72D297353CC}">
              <c16:uniqueId val="{00000000-27AD-42D2-91E9-58BDB486DA02}"/>
            </c:ext>
          </c:extLst>
        </c:ser>
        <c:dLbls>
          <c:showLegendKey val="0"/>
          <c:showVal val="0"/>
          <c:showCatName val="0"/>
          <c:showSerName val="0"/>
          <c:showPercent val="0"/>
          <c:showBubbleSize val="0"/>
        </c:dLbls>
        <c:gapWidth val="182"/>
        <c:axId val="1910566959"/>
        <c:axId val="1910567439"/>
      </c:barChart>
      <c:catAx>
        <c:axId val="191056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67439"/>
        <c:crosses val="autoZero"/>
        <c:auto val="1"/>
        <c:lblAlgn val="ctr"/>
        <c:lblOffset val="100"/>
        <c:noMultiLvlLbl val="0"/>
      </c:catAx>
      <c:valAx>
        <c:axId val="1910567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6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4F0"/>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Construction Status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Dashboard!$G$16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BC-4060-B1B0-6DA7790ED1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BC-4060-B1B0-6DA7790ED1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BC-4060-B1B0-6DA7790ED1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BC-4060-B1B0-6DA7790ED185}"/>
              </c:ext>
            </c:extLst>
          </c:dPt>
          <c:cat>
            <c:strRef>
              <c:f>Dashboard!$F$17:$F$20</c:f>
              <c:strCache>
                <c:ptCount val="4"/>
                <c:pt idx="0">
                  <c:v>In Process</c:v>
                </c:pt>
                <c:pt idx="1">
                  <c:v>Not Started</c:v>
                </c:pt>
                <c:pt idx="2">
                  <c:v>Locates Called</c:v>
                </c:pt>
                <c:pt idx="3">
                  <c:v>Completed</c:v>
                </c:pt>
              </c:strCache>
            </c:strRef>
          </c:cat>
          <c:val>
            <c:numRef>
              <c:f>Dashboard!$G$17:$G$20</c:f>
              <c:numCache>
                <c:formatCode>General</c:formatCode>
                <c:ptCount val="4"/>
                <c:pt idx="0">
                  <c:v>30</c:v>
                </c:pt>
                <c:pt idx="1">
                  <c:v>92</c:v>
                </c:pt>
                <c:pt idx="2">
                  <c:v>51</c:v>
                </c:pt>
                <c:pt idx="3">
                  <c:v>6</c:v>
                </c:pt>
              </c:numCache>
            </c:numRef>
          </c:val>
          <c:extLst>
            <c:ext xmlns:c16="http://schemas.microsoft.com/office/drawing/2014/chart" uri="{C3380CC4-5D6E-409C-BE32-E72D297353CC}">
              <c16:uniqueId val="{00000000-6CC0-4EB3-A759-B3981237130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4F0"/>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Footage by Area</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1"/>
          <c:order val="0"/>
          <c:tx>
            <c:strRef>
              <c:f>Dashboard!$C$16</c:f>
              <c:strCache>
                <c:ptCount val="1"/>
                <c:pt idx="0">
                  <c:v>Footage</c:v>
                </c:pt>
              </c:strCache>
            </c:strRef>
          </c:tx>
          <c:spPr>
            <a:solidFill>
              <a:schemeClr val="accent2"/>
            </a:solidFill>
            <a:ln>
              <a:noFill/>
            </a:ln>
            <a:effectLst/>
          </c:spPr>
          <c:invertIfNegative val="0"/>
          <c:cat>
            <c:strRef>
              <c:f>Dashboard!$A$17:$A$25</c:f>
              <c:strCache>
                <c:ptCount val="9"/>
                <c:pt idx="0">
                  <c:v>St Petersburg</c:v>
                </c:pt>
                <c:pt idx="1">
                  <c:v>Lakeland</c:v>
                </c:pt>
                <c:pt idx="2">
                  <c:v>Bradenton</c:v>
                </c:pt>
                <c:pt idx="3">
                  <c:v>Fort Myers</c:v>
                </c:pt>
                <c:pt idx="4">
                  <c:v>Port Charlotte</c:v>
                </c:pt>
                <c:pt idx="5">
                  <c:v>Naples</c:v>
                </c:pt>
                <c:pt idx="6">
                  <c:v>Kissimmee</c:v>
                </c:pt>
                <c:pt idx="7">
                  <c:v>Miami</c:v>
                </c:pt>
                <c:pt idx="8">
                  <c:v>Pinellas</c:v>
                </c:pt>
              </c:strCache>
            </c:strRef>
          </c:cat>
          <c:val>
            <c:numRef>
              <c:f>Dashboard!$C$17:$C$25</c:f>
              <c:numCache>
                <c:formatCode>General</c:formatCode>
                <c:ptCount val="9"/>
                <c:pt idx="0">
                  <c:v>6182</c:v>
                </c:pt>
                <c:pt idx="1">
                  <c:v>4107</c:v>
                </c:pt>
                <c:pt idx="2">
                  <c:v>52836</c:v>
                </c:pt>
                <c:pt idx="3">
                  <c:v>169836</c:v>
                </c:pt>
                <c:pt idx="4">
                  <c:v>10662</c:v>
                </c:pt>
                <c:pt idx="5">
                  <c:v>0</c:v>
                </c:pt>
                <c:pt idx="6">
                  <c:v>379857</c:v>
                </c:pt>
                <c:pt idx="7">
                  <c:v>16213</c:v>
                </c:pt>
                <c:pt idx="8">
                  <c:v>177702</c:v>
                </c:pt>
              </c:numCache>
            </c:numRef>
          </c:val>
          <c:extLst>
            <c:ext xmlns:c16="http://schemas.microsoft.com/office/drawing/2014/chart" uri="{C3380CC4-5D6E-409C-BE32-E72D297353CC}">
              <c16:uniqueId val="{00000001-3BF7-4694-AA5A-647B6797F432}"/>
            </c:ext>
          </c:extLst>
        </c:ser>
        <c:dLbls>
          <c:showLegendKey val="0"/>
          <c:showVal val="0"/>
          <c:showCatName val="0"/>
          <c:showSerName val="0"/>
          <c:showPercent val="0"/>
          <c:showBubbleSize val="0"/>
        </c:dLbls>
        <c:gapWidth val="182"/>
        <c:axId val="1910562639"/>
        <c:axId val="1910561199"/>
      </c:barChart>
      <c:catAx>
        <c:axId val="191056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61199"/>
        <c:crosses val="autoZero"/>
        <c:auto val="1"/>
        <c:lblAlgn val="ctr"/>
        <c:lblOffset val="100"/>
        <c:noMultiLvlLbl val="0"/>
      </c:catAx>
      <c:valAx>
        <c:axId val="191056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6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4F0"/>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Permit Status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doughnutChart>
        <c:varyColors val="1"/>
        <c:ser>
          <c:idx val="0"/>
          <c:order val="0"/>
          <c:tx>
            <c:strRef>
              <c:f>Dashboard!$L$16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C-49EA-9384-AE3A5A59BA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C-49EA-9384-AE3A5A59BA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C-49EA-9384-AE3A5A59BA1B}"/>
              </c:ext>
            </c:extLst>
          </c:dPt>
          <c:cat>
            <c:strRef>
              <c:f>Dashboard!$K$17:$K$19</c:f>
              <c:strCache>
                <c:ptCount val="3"/>
                <c:pt idx="0">
                  <c:v>Received</c:v>
                </c:pt>
                <c:pt idx="1">
                  <c:v>Pending</c:v>
                </c:pt>
                <c:pt idx="2">
                  <c:v>Not Required</c:v>
                </c:pt>
              </c:strCache>
            </c:strRef>
          </c:cat>
          <c:val>
            <c:numRef>
              <c:f>Dashboard!$L$17:$L$19</c:f>
              <c:numCache>
                <c:formatCode>General</c:formatCode>
                <c:ptCount val="3"/>
                <c:pt idx="0">
                  <c:v>98</c:v>
                </c:pt>
                <c:pt idx="1">
                  <c:v>73</c:v>
                </c:pt>
                <c:pt idx="2">
                  <c:v>2</c:v>
                </c:pt>
              </c:numCache>
            </c:numRef>
          </c:val>
          <c:extLst>
            <c:ext xmlns:c16="http://schemas.microsoft.com/office/drawing/2014/chart" uri="{C3380CC4-5D6E-409C-BE32-E72D297353CC}">
              <c16:uniqueId val="{00000000-9BDE-4E11-AE92-62B0842113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6E4F0"/>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Vendor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Dashboard!$S$28</c:f>
              <c:strCache>
                <c:ptCount val="1"/>
                <c:pt idx="0">
                  <c:v>Active</c:v>
                </c:pt>
              </c:strCache>
            </c:strRef>
          </c:tx>
          <c:spPr>
            <a:solidFill>
              <a:srgbClr val="2E75B6"/>
            </a:solidFill>
            <a:ln>
              <a:noFill/>
            </a:ln>
            <a:effectLst/>
          </c:spPr>
          <c:invertIfNegative val="0"/>
          <c:cat>
            <c:strRef>
              <c:f>Dashboard!$R$29:$R$58</c:f>
              <c:strCache>
                <c:ptCount val="30"/>
                <c:pt idx="0">
                  <c:v>A1 Broadband</c:v>
                </c:pt>
                <c:pt idx="1">
                  <c:v>AG QUALITY</c:v>
                </c:pt>
                <c:pt idx="2">
                  <c:v>AGN</c:v>
                </c:pt>
                <c:pt idx="3">
                  <c:v>AGN Undergrounds</c:v>
                </c:pt>
                <c:pt idx="4">
                  <c:v>Alpha Omega</c:v>
                </c:pt>
                <c:pt idx="5">
                  <c:v>AMB Communications</c:v>
                </c:pt>
                <c:pt idx="6">
                  <c:v>APT Communications</c:v>
                </c:pt>
                <c:pt idx="7">
                  <c:v>APT Communications / New Gen Unlimited</c:v>
                </c:pt>
                <c:pt idx="8">
                  <c:v>APT Communications/Kattleone</c:v>
                </c:pt>
                <c:pt idx="9">
                  <c:v>APT Communications/North Path</c:v>
                </c:pt>
                <c:pt idx="10">
                  <c:v>ASM</c:v>
                </c:pt>
                <c:pt idx="11">
                  <c:v>ASM Utilities</c:v>
                </c:pt>
                <c:pt idx="12">
                  <c:v>BICOM</c:v>
                </c:pt>
                <c:pt idx="13">
                  <c:v>Brothers</c:v>
                </c:pt>
                <c:pt idx="14">
                  <c:v>DMC Boring</c:v>
                </c:pt>
                <c:pt idx="15">
                  <c:v>DMG - JOHN</c:v>
                </c:pt>
                <c:pt idx="16">
                  <c:v>Full Circle In-House/Saul/Felipe</c:v>
                </c:pt>
                <c:pt idx="17">
                  <c:v>GN Systems</c:v>
                </c:pt>
                <c:pt idx="18">
                  <c:v>Gulfstream</c:v>
                </c:pt>
                <c:pt idx="19">
                  <c:v>HAS Global</c:v>
                </c:pt>
                <c:pt idx="20">
                  <c:v>HD Cable</c:v>
                </c:pt>
                <c:pt idx="21">
                  <c:v>HDD Underground / R&amp;F Underground Construction Inc</c:v>
                </c:pt>
                <c:pt idx="22">
                  <c:v>ITG In-House</c:v>
                </c:pt>
                <c:pt idx="23">
                  <c:v>Kattle One</c:v>
                </c:pt>
                <c:pt idx="24">
                  <c:v>Kattle One/LSCG</c:v>
                </c:pt>
                <c:pt idx="25">
                  <c:v>Legant Livings</c:v>
                </c:pt>
                <c:pt idx="26">
                  <c:v>Lightspeed In-House</c:v>
                </c:pt>
                <c:pt idx="27">
                  <c:v>Lightspeed In-House / GN Systems</c:v>
                </c:pt>
                <c:pt idx="28">
                  <c:v>Lightspeed In-House/North Path</c:v>
                </c:pt>
                <c:pt idx="29">
                  <c:v>Lopez Underground</c:v>
                </c:pt>
              </c:strCache>
            </c:strRef>
          </c:cat>
          <c:val>
            <c:numRef>
              <c:f>Dashboard!$S$29:$S$65</c:f>
              <c:numCache>
                <c:formatCode>General</c:formatCode>
                <c:ptCount val="37"/>
                <c:pt idx="0">
                  <c:v>2</c:v>
                </c:pt>
                <c:pt idx="1">
                  <c:v>1</c:v>
                </c:pt>
                <c:pt idx="2">
                  <c:v>6</c:v>
                </c:pt>
                <c:pt idx="3">
                  <c:v>2</c:v>
                </c:pt>
                <c:pt idx="4">
                  <c:v>3</c:v>
                </c:pt>
                <c:pt idx="5">
                  <c:v>3</c:v>
                </c:pt>
                <c:pt idx="6">
                  <c:v>4</c:v>
                </c:pt>
                <c:pt idx="7">
                  <c:v>1</c:v>
                </c:pt>
                <c:pt idx="8">
                  <c:v>0</c:v>
                </c:pt>
                <c:pt idx="9">
                  <c:v>1</c:v>
                </c:pt>
                <c:pt idx="10">
                  <c:v>3</c:v>
                </c:pt>
                <c:pt idx="11">
                  <c:v>2</c:v>
                </c:pt>
                <c:pt idx="12">
                  <c:v>5</c:v>
                </c:pt>
                <c:pt idx="13">
                  <c:v>8</c:v>
                </c:pt>
                <c:pt idx="14">
                  <c:v>2</c:v>
                </c:pt>
                <c:pt idx="15">
                  <c:v>1</c:v>
                </c:pt>
                <c:pt idx="16">
                  <c:v>1</c:v>
                </c:pt>
                <c:pt idx="17">
                  <c:v>4</c:v>
                </c:pt>
                <c:pt idx="18">
                  <c:v>1</c:v>
                </c:pt>
                <c:pt idx="19">
                  <c:v>1</c:v>
                </c:pt>
                <c:pt idx="20">
                  <c:v>3</c:v>
                </c:pt>
                <c:pt idx="21">
                  <c:v>0</c:v>
                </c:pt>
                <c:pt idx="22">
                  <c:v>3</c:v>
                </c:pt>
                <c:pt idx="23">
                  <c:v>5</c:v>
                </c:pt>
                <c:pt idx="24">
                  <c:v>1</c:v>
                </c:pt>
                <c:pt idx="25">
                  <c:v>4</c:v>
                </c:pt>
                <c:pt idx="26">
                  <c:v>2</c:v>
                </c:pt>
                <c:pt idx="27">
                  <c:v>0</c:v>
                </c:pt>
                <c:pt idx="28">
                  <c:v>0</c:v>
                </c:pt>
                <c:pt idx="29">
                  <c:v>7</c:v>
                </c:pt>
                <c:pt idx="30">
                  <c:v>0</c:v>
                </c:pt>
                <c:pt idx="31">
                  <c:v>0</c:v>
                </c:pt>
                <c:pt idx="32">
                  <c:v>10</c:v>
                </c:pt>
                <c:pt idx="33">
                  <c:v>7</c:v>
                </c:pt>
                <c:pt idx="34">
                  <c:v>3</c:v>
                </c:pt>
                <c:pt idx="35">
                  <c:v>0</c:v>
                </c:pt>
                <c:pt idx="36">
                  <c:v>2</c:v>
                </c:pt>
              </c:numCache>
            </c:numRef>
          </c:val>
          <c:extLst>
            <c:ext xmlns:c16="http://schemas.microsoft.com/office/drawing/2014/chart" uri="{C3380CC4-5D6E-409C-BE32-E72D297353CC}">
              <c16:uniqueId val="{0000000B-3088-4274-8535-88DB6A8CDF80}"/>
            </c:ext>
          </c:extLst>
        </c:ser>
        <c:ser>
          <c:idx val="1"/>
          <c:order val="1"/>
          <c:tx>
            <c:strRef>
              <c:f>Dashboard!$T$28</c:f>
              <c:strCache>
                <c:ptCount val="1"/>
                <c:pt idx="0">
                  <c:v>Completed</c:v>
                </c:pt>
              </c:strCache>
            </c:strRef>
          </c:tx>
          <c:spPr>
            <a:solidFill>
              <a:srgbClr val="70AD47"/>
            </a:solidFill>
            <a:ln>
              <a:noFill/>
            </a:ln>
            <a:effectLst/>
          </c:spPr>
          <c:invertIfNegative val="0"/>
          <c:cat>
            <c:strRef>
              <c:f>Dashboard!$R$29:$R$58</c:f>
              <c:strCache>
                <c:ptCount val="30"/>
                <c:pt idx="0">
                  <c:v>A1 Broadband</c:v>
                </c:pt>
                <c:pt idx="1">
                  <c:v>AG QUALITY</c:v>
                </c:pt>
                <c:pt idx="2">
                  <c:v>AGN</c:v>
                </c:pt>
                <c:pt idx="3">
                  <c:v>AGN Undergrounds</c:v>
                </c:pt>
                <c:pt idx="4">
                  <c:v>Alpha Omega</c:v>
                </c:pt>
                <c:pt idx="5">
                  <c:v>AMB Communications</c:v>
                </c:pt>
                <c:pt idx="6">
                  <c:v>APT Communications</c:v>
                </c:pt>
                <c:pt idx="7">
                  <c:v>APT Communications / New Gen Unlimited</c:v>
                </c:pt>
                <c:pt idx="8">
                  <c:v>APT Communications/Kattleone</c:v>
                </c:pt>
                <c:pt idx="9">
                  <c:v>APT Communications/North Path</c:v>
                </c:pt>
                <c:pt idx="10">
                  <c:v>ASM</c:v>
                </c:pt>
                <c:pt idx="11">
                  <c:v>ASM Utilities</c:v>
                </c:pt>
                <c:pt idx="12">
                  <c:v>BICOM</c:v>
                </c:pt>
                <c:pt idx="13">
                  <c:v>Brothers</c:v>
                </c:pt>
                <c:pt idx="14">
                  <c:v>DMC Boring</c:v>
                </c:pt>
                <c:pt idx="15">
                  <c:v>DMG - JOHN</c:v>
                </c:pt>
                <c:pt idx="16">
                  <c:v>Full Circle In-House/Saul/Felipe</c:v>
                </c:pt>
                <c:pt idx="17">
                  <c:v>GN Systems</c:v>
                </c:pt>
                <c:pt idx="18">
                  <c:v>Gulfstream</c:v>
                </c:pt>
                <c:pt idx="19">
                  <c:v>HAS Global</c:v>
                </c:pt>
                <c:pt idx="20">
                  <c:v>HD Cable</c:v>
                </c:pt>
                <c:pt idx="21">
                  <c:v>HDD Underground / R&amp;F Underground Construction Inc</c:v>
                </c:pt>
                <c:pt idx="22">
                  <c:v>ITG In-House</c:v>
                </c:pt>
                <c:pt idx="23">
                  <c:v>Kattle One</c:v>
                </c:pt>
                <c:pt idx="24">
                  <c:v>Kattle One/LSCG</c:v>
                </c:pt>
                <c:pt idx="25">
                  <c:v>Legant Livings</c:v>
                </c:pt>
                <c:pt idx="26">
                  <c:v>Lightspeed In-House</c:v>
                </c:pt>
                <c:pt idx="27">
                  <c:v>Lightspeed In-House / GN Systems</c:v>
                </c:pt>
                <c:pt idx="28">
                  <c:v>Lightspeed In-House/North Path</c:v>
                </c:pt>
                <c:pt idx="29">
                  <c:v>Lopez Underground</c:v>
                </c:pt>
              </c:strCache>
            </c:strRef>
          </c:cat>
          <c:val>
            <c:numRef>
              <c:f>Dashboard!$T$29:$T$65</c:f>
              <c:numCache>
                <c:formatCode>General</c:formatCode>
                <c:ptCount val="37"/>
                <c:pt idx="0">
                  <c:v>1</c:v>
                </c:pt>
                <c:pt idx="1">
                  <c:v>0</c:v>
                </c:pt>
                <c:pt idx="2">
                  <c:v>5</c:v>
                </c:pt>
                <c:pt idx="3">
                  <c:v>0</c:v>
                </c:pt>
                <c:pt idx="4">
                  <c:v>2</c:v>
                </c:pt>
                <c:pt idx="5">
                  <c:v>0</c:v>
                </c:pt>
                <c:pt idx="6">
                  <c:v>3</c:v>
                </c:pt>
                <c:pt idx="7">
                  <c:v>0</c:v>
                </c:pt>
                <c:pt idx="8">
                  <c:v>1</c:v>
                </c:pt>
                <c:pt idx="9">
                  <c:v>0</c:v>
                </c:pt>
                <c:pt idx="10">
                  <c:v>4</c:v>
                </c:pt>
                <c:pt idx="11">
                  <c:v>4</c:v>
                </c:pt>
                <c:pt idx="12">
                  <c:v>2</c:v>
                </c:pt>
                <c:pt idx="13">
                  <c:v>16</c:v>
                </c:pt>
                <c:pt idx="14">
                  <c:v>2</c:v>
                </c:pt>
                <c:pt idx="15">
                  <c:v>0</c:v>
                </c:pt>
                <c:pt idx="16">
                  <c:v>0</c:v>
                </c:pt>
                <c:pt idx="17">
                  <c:v>6</c:v>
                </c:pt>
                <c:pt idx="18">
                  <c:v>5</c:v>
                </c:pt>
                <c:pt idx="19">
                  <c:v>2</c:v>
                </c:pt>
                <c:pt idx="20">
                  <c:v>1</c:v>
                </c:pt>
                <c:pt idx="21">
                  <c:v>1</c:v>
                </c:pt>
                <c:pt idx="22">
                  <c:v>0</c:v>
                </c:pt>
                <c:pt idx="23">
                  <c:v>0</c:v>
                </c:pt>
                <c:pt idx="24">
                  <c:v>0</c:v>
                </c:pt>
                <c:pt idx="25">
                  <c:v>2</c:v>
                </c:pt>
                <c:pt idx="26">
                  <c:v>15</c:v>
                </c:pt>
                <c:pt idx="27">
                  <c:v>1</c:v>
                </c:pt>
                <c:pt idx="28">
                  <c:v>1</c:v>
                </c:pt>
                <c:pt idx="29">
                  <c:v>16</c:v>
                </c:pt>
                <c:pt idx="30">
                  <c:v>1</c:v>
                </c:pt>
                <c:pt idx="31">
                  <c:v>2</c:v>
                </c:pt>
                <c:pt idx="32">
                  <c:v>8</c:v>
                </c:pt>
                <c:pt idx="33">
                  <c:v>5</c:v>
                </c:pt>
                <c:pt idx="34">
                  <c:v>0</c:v>
                </c:pt>
                <c:pt idx="35">
                  <c:v>2</c:v>
                </c:pt>
                <c:pt idx="36">
                  <c:v>0</c:v>
                </c:pt>
              </c:numCache>
            </c:numRef>
          </c:val>
          <c:extLst>
            <c:ext xmlns:c16="http://schemas.microsoft.com/office/drawing/2014/chart" uri="{C3380CC4-5D6E-409C-BE32-E72D297353CC}">
              <c16:uniqueId val="{0000000D-3088-4274-8535-88DB6A8CDF80}"/>
            </c:ext>
          </c:extLst>
        </c:ser>
        <c:dLbls>
          <c:showLegendKey val="0"/>
          <c:showVal val="0"/>
          <c:showCatName val="0"/>
          <c:showSerName val="0"/>
          <c:showPercent val="0"/>
          <c:showBubbleSize val="0"/>
        </c:dLbls>
        <c:gapWidth val="152"/>
        <c:overlap val="100"/>
        <c:axId val="2109923336"/>
        <c:axId val="2109925896"/>
      </c:barChart>
      <c:catAx>
        <c:axId val="2109923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925896"/>
        <c:crosses val="autoZero"/>
        <c:auto val="1"/>
        <c:lblAlgn val="ctr"/>
        <c:lblOffset val="100"/>
        <c:noMultiLvlLbl val="0"/>
      </c:catAx>
      <c:valAx>
        <c:axId val="2109925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923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Supervisor Assignments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Dashboard!$S$90</c:f>
              <c:strCache>
                <c:ptCount val="1"/>
                <c:pt idx="0">
                  <c:v>Active</c:v>
                </c:pt>
              </c:strCache>
            </c:strRef>
          </c:tx>
          <c:spPr>
            <a:solidFill>
              <a:schemeClr val="accent1"/>
            </a:solidFill>
            <a:ln>
              <a:noFill/>
            </a:ln>
            <a:effectLst/>
          </c:spPr>
          <c:invertIfNegative val="0"/>
          <c:cat>
            <c:strRef>
              <c:f>Dashboard!$R$91:$R$106</c:f>
              <c:strCache>
                <c:ptCount val="16"/>
                <c:pt idx="0">
                  <c:v>Aldo Layedra</c:v>
                </c:pt>
                <c:pt idx="1">
                  <c:v>Allen Johns</c:v>
                </c:pt>
                <c:pt idx="2">
                  <c:v>Anthony Adum</c:v>
                </c:pt>
                <c:pt idx="3">
                  <c:v>Brenton Copelin</c:v>
                </c:pt>
                <c:pt idx="4">
                  <c:v>Cody</c:v>
                </c:pt>
                <c:pt idx="5">
                  <c:v>Danny Combs</c:v>
                </c:pt>
                <c:pt idx="6">
                  <c:v>Efrian</c:v>
                </c:pt>
                <c:pt idx="7">
                  <c:v>Eric</c:v>
                </c:pt>
                <c:pt idx="8">
                  <c:v>Johnnie Williams</c:v>
                </c:pt>
                <c:pt idx="9">
                  <c:v>Jose</c:v>
                </c:pt>
                <c:pt idx="10">
                  <c:v>Joshua</c:v>
                </c:pt>
                <c:pt idx="11">
                  <c:v>Joshua Pacheco</c:v>
                </c:pt>
                <c:pt idx="12">
                  <c:v>Joshua Wheatcroft</c:v>
                </c:pt>
                <c:pt idx="13">
                  <c:v>Marcelo Zaldivar</c:v>
                </c:pt>
                <c:pt idx="14">
                  <c:v>Matthew Nunes</c:v>
                </c:pt>
                <c:pt idx="15">
                  <c:v>Miguel</c:v>
                </c:pt>
              </c:strCache>
            </c:strRef>
          </c:cat>
          <c:val>
            <c:numRef>
              <c:f>Dashboard!$S$91:$S$106</c:f>
              <c:numCache>
                <c:formatCode>General</c:formatCode>
                <c:ptCount val="16"/>
                <c:pt idx="0">
                  <c:v>49</c:v>
                </c:pt>
                <c:pt idx="1">
                  <c:v>8</c:v>
                </c:pt>
                <c:pt idx="2">
                  <c:v>4</c:v>
                </c:pt>
                <c:pt idx="3">
                  <c:v>2</c:v>
                </c:pt>
                <c:pt idx="4">
                  <c:v>1</c:v>
                </c:pt>
                <c:pt idx="5">
                  <c:v>7</c:v>
                </c:pt>
                <c:pt idx="6">
                  <c:v>0</c:v>
                </c:pt>
                <c:pt idx="7">
                  <c:v>1</c:v>
                </c:pt>
                <c:pt idx="8">
                  <c:v>6</c:v>
                </c:pt>
                <c:pt idx="9">
                  <c:v>2</c:v>
                </c:pt>
                <c:pt idx="10">
                  <c:v>26</c:v>
                </c:pt>
                <c:pt idx="11">
                  <c:v>8</c:v>
                </c:pt>
                <c:pt idx="12">
                  <c:v>0</c:v>
                </c:pt>
                <c:pt idx="13">
                  <c:v>1</c:v>
                </c:pt>
                <c:pt idx="14">
                  <c:v>2</c:v>
                </c:pt>
                <c:pt idx="15">
                  <c:v>7</c:v>
                </c:pt>
              </c:numCache>
            </c:numRef>
          </c:val>
          <c:extLst>
            <c:ext xmlns:c16="http://schemas.microsoft.com/office/drawing/2014/chart" uri="{C3380CC4-5D6E-409C-BE32-E72D297353CC}">
              <c16:uniqueId val="{00000000-26CE-4E40-98F9-9DF930C33E24}"/>
            </c:ext>
          </c:extLst>
        </c:ser>
        <c:ser>
          <c:idx val="1"/>
          <c:order val="1"/>
          <c:tx>
            <c:strRef>
              <c:f>Dashboard!$T$90</c:f>
              <c:strCache>
                <c:ptCount val="1"/>
                <c:pt idx="0">
                  <c:v>Completed</c:v>
                </c:pt>
              </c:strCache>
            </c:strRef>
          </c:tx>
          <c:spPr>
            <a:solidFill>
              <a:schemeClr val="accent2"/>
            </a:solidFill>
            <a:ln>
              <a:noFill/>
            </a:ln>
            <a:effectLst/>
          </c:spPr>
          <c:invertIfNegative val="0"/>
          <c:cat>
            <c:strRef>
              <c:f>Dashboard!$R$91:$R$106</c:f>
              <c:strCache>
                <c:ptCount val="16"/>
                <c:pt idx="0">
                  <c:v>Aldo Layedra</c:v>
                </c:pt>
                <c:pt idx="1">
                  <c:v>Allen Johns</c:v>
                </c:pt>
                <c:pt idx="2">
                  <c:v>Anthony Adum</c:v>
                </c:pt>
                <c:pt idx="3">
                  <c:v>Brenton Copelin</c:v>
                </c:pt>
                <c:pt idx="4">
                  <c:v>Cody</c:v>
                </c:pt>
                <c:pt idx="5">
                  <c:v>Danny Combs</c:v>
                </c:pt>
                <c:pt idx="6">
                  <c:v>Efrian</c:v>
                </c:pt>
                <c:pt idx="7">
                  <c:v>Eric</c:v>
                </c:pt>
                <c:pt idx="8">
                  <c:v>Johnnie Williams</c:v>
                </c:pt>
                <c:pt idx="9">
                  <c:v>Jose</c:v>
                </c:pt>
                <c:pt idx="10">
                  <c:v>Joshua</c:v>
                </c:pt>
                <c:pt idx="11">
                  <c:v>Joshua Pacheco</c:v>
                </c:pt>
                <c:pt idx="12">
                  <c:v>Joshua Wheatcroft</c:v>
                </c:pt>
                <c:pt idx="13">
                  <c:v>Marcelo Zaldivar</c:v>
                </c:pt>
                <c:pt idx="14">
                  <c:v>Matthew Nunes</c:v>
                </c:pt>
                <c:pt idx="15">
                  <c:v>Miguel</c:v>
                </c:pt>
              </c:strCache>
            </c:strRef>
          </c:cat>
          <c:val>
            <c:numRef>
              <c:f>Dashboard!$T$91:$T$106</c:f>
              <c:numCache>
                <c:formatCode>General</c:formatCode>
                <c:ptCount val="16"/>
                <c:pt idx="0">
                  <c:v>14</c:v>
                </c:pt>
                <c:pt idx="1">
                  <c:v>0</c:v>
                </c:pt>
                <c:pt idx="2">
                  <c:v>11</c:v>
                </c:pt>
                <c:pt idx="3">
                  <c:v>9</c:v>
                </c:pt>
                <c:pt idx="4">
                  <c:v>3</c:v>
                </c:pt>
                <c:pt idx="5">
                  <c:v>1</c:v>
                </c:pt>
                <c:pt idx="6">
                  <c:v>2</c:v>
                </c:pt>
                <c:pt idx="7">
                  <c:v>0</c:v>
                </c:pt>
                <c:pt idx="8">
                  <c:v>10</c:v>
                </c:pt>
                <c:pt idx="9">
                  <c:v>5</c:v>
                </c:pt>
                <c:pt idx="10">
                  <c:v>41</c:v>
                </c:pt>
                <c:pt idx="11">
                  <c:v>4</c:v>
                </c:pt>
                <c:pt idx="12">
                  <c:v>32</c:v>
                </c:pt>
                <c:pt idx="13">
                  <c:v>5</c:v>
                </c:pt>
                <c:pt idx="14">
                  <c:v>6</c:v>
                </c:pt>
                <c:pt idx="15">
                  <c:v>2</c:v>
                </c:pt>
              </c:numCache>
            </c:numRef>
          </c:val>
          <c:extLst>
            <c:ext xmlns:c16="http://schemas.microsoft.com/office/drawing/2014/chart" uri="{C3380CC4-5D6E-409C-BE32-E72D297353CC}">
              <c16:uniqueId val="{00000002-26CE-4E40-98F9-9DF930C33E24}"/>
            </c:ext>
          </c:extLst>
        </c:ser>
        <c:dLbls>
          <c:showLegendKey val="0"/>
          <c:showVal val="0"/>
          <c:showCatName val="0"/>
          <c:showSerName val="0"/>
          <c:showPercent val="0"/>
          <c:showBubbleSize val="0"/>
        </c:dLbls>
        <c:gapWidth val="182"/>
        <c:axId val="1374918152"/>
        <c:axId val="1374920200"/>
      </c:barChart>
      <c:catAx>
        <c:axId val="1374918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20200"/>
        <c:crosses val="autoZero"/>
        <c:auto val="1"/>
        <c:lblAlgn val="ctr"/>
        <c:lblOffset val="100"/>
        <c:noMultiLvlLbl val="0"/>
      </c:catAx>
      <c:valAx>
        <c:axId val="1374920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18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FEA5-4090-AB8D-8681654F23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'Raw Data'!$C$5</c:f>
              <c:numCache>
                <c:formatCode>0%</c:formatCode>
                <c:ptCount val="1"/>
                <c:pt idx="0">
                  <c:v>0.68181818181818177</c:v>
                </c:pt>
              </c:numCache>
            </c:numRef>
          </c:val>
          <c:extLst>
            <c:ext xmlns:c16="http://schemas.microsoft.com/office/drawing/2014/chart" uri="{C3380CC4-5D6E-409C-BE32-E72D297353CC}">
              <c16:uniqueId val="{00000000-FEA5-4090-AB8D-8681654F23A5}"/>
            </c:ext>
          </c:extLst>
        </c:ser>
        <c:ser>
          <c:idx val="1"/>
          <c:order val="1"/>
          <c:spPr>
            <a:blipFill>
              <a:blip xmlns:r="http://schemas.openxmlformats.org/officeDocument/2006/relationships" r:embed="rId4"/>
              <a:stretch>
                <a:fillRect/>
              </a:stretch>
            </a:blip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'Raw Data'!$C$6</c:f>
              <c:numCache>
                <c:formatCode>0%</c:formatCode>
                <c:ptCount val="1"/>
                <c:pt idx="0">
                  <c:v>2.4972855591748101E-2</c:v>
                </c:pt>
              </c:numCache>
            </c:numRef>
          </c:val>
          <c:extLst>
            <c:ext xmlns:c16="http://schemas.microsoft.com/office/drawing/2014/chart" uri="{C3380CC4-5D6E-409C-BE32-E72D297353CC}">
              <c16:uniqueId val="{00000003-FEA5-4090-AB8D-8681654F23A5}"/>
            </c:ext>
          </c:extLst>
        </c:ser>
        <c:ser>
          <c:idx val="2"/>
          <c:order val="2"/>
          <c:spPr>
            <a:solidFill>
              <a:schemeClr val="accent3"/>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FEA5-4090-AB8D-8681654F23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val>
            <c:numRef>
              <c:f>'Raw Data'!$C$7</c:f>
              <c:numCache>
                <c:formatCode>0%</c:formatCode>
                <c:ptCount val="1"/>
                <c:pt idx="0">
                  <c:v>1</c:v>
                </c:pt>
              </c:numCache>
            </c:numRef>
          </c:val>
          <c:extLst>
            <c:ext xmlns:c16="http://schemas.microsoft.com/office/drawing/2014/chart" uri="{C3380CC4-5D6E-409C-BE32-E72D297353CC}">
              <c16:uniqueId val="{00000004-FEA5-4090-AB8D-8681654F23A5}"/>
            </c:ext>
          </c:extLst>
        </c:ser>
        <c:dLbls>
          <c:showLegendKey val="0"/>
          <c:showVal val="0"/>
          <c:showCatName val="0"/>
          <c:showSerName val="0"/>
          <c:showPercent val="0"/>
          <c:showBubbleSize val="0"/>
        </c:dLbls>
        <c:gapWidth val="300"/>
        <c:overlap val="25"/>
        <c:axId val="1280989088"/>
        <c:axId val="1280987168"/>
      </c:barChart>
      <c:catAx>
        <c:axId val="1280989088"/>
        <c:scaling>
          <c:orientation val="minMax"/>
        </c:scaling>
        <c:delete val="1"/>
        <c:axPos val="b"/>
        <c:numFmt formatCode="0%" sourceLinked="1"/>
        <c:majorTickMark val="none"/>
        <c:minorTickMark val="none"/>
        <c:tickLblPos val="nextTo"/>
        <c:crossAx val="1280987168"/>
        <c:crosses val="autoZero"/>
        <c:auto val="1"/>
        <c:lblAlgn val="ctr"/>
        <c:lblOffset val="100"/>
        <c:noMultiLvlLbl val="0"/>
      </c:catAx>
      <c:valAx>
        <c:axId val="128098716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8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image" Target="../media/image2.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55</xdr:row>
      <xdr:rowOff>0</xdr:rowOff>
    </xdr:from>
    <xdr:to>
      <xdr:col>6</xdr:col>
      <xdr:colOff>666750</xdr:colOff>
      <xdr:row>77</xdr:row>
      <xdr:rowOff>9525</xdr:rowOff>
    </xdr:to>
    <xdr:graphicFrame macro="">
      <xdr:nvGraphicFramePr>
        <xdr:cNvPr id="14" name="ProjectsByArea">
          <a:extLst>
            <a:ext uri="{FF2B5EF4-FFF2-40B4-BE49-F238E27FC236}">
              <a16:creationId xmlns:a16="http://schemas.microsoft.com/office/drawing/2014/main" id="{C7B2AEE6-E35A-C2F2-290E-10D287FA4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695325</xdr:colOff>
      <xdr:row>55</xdr:row>
      <xdr:rowOff>0</xdr:rowOff>
    </xdr:from>
    <xdr:to>
      <xdr:col>10</xdr:col>
      <xdr:colOff>447675</xdr:colOff>
      <xdr:row>77</xdr:row>
      <xdr:rowOff>9525</xdr:rowOff>
    </xdr:to>
    <xdr:graphicFrame macro="">
      <xdr:nvGraphicFramePr>
        <xdr:cNvPr id="13" name="ConstructionStatus">
          <a:extLst>
            <a:ext uri="{FF2B5EF4-FFF2-40B4-BE49-F238E27FC236}">
              <a16:creationId xmlns:a16="http://schemas.microsoft.com/office/drawing/2014/main" id="{6CA54C35-AB67-F3E6-34FB-A3F203AE2D71}"/>
            </a:ext>
            <a:ext uri="{147F2762-F138-4A5C-976F-8EAC2B608ADB}">
              <a16:predDERef xmlns:a16="http://schemas.microsoft.com/office/drawing/2014/main" pred="{C7B2AEE6-E35A-C2F2-290E-10D287FA4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120</xdr:row>
      <xdr:rowOff>0</xdr:rowOff>
    </xdr:from>
    <xdr:to>
      <xdr:col>14</xdr:col>
      <xdr:colOff>0</xdr:colOff>
      <xdr:row>134</xdr:row>
      <xdr:rowOff>0</xdr:rowOff>
    </xdr:to>
    <xdr:graphicFrame macro="">
      <xdr:nvGraphicFramePr>
        <xdr:cNvPr id="12" name="FootageByArea">
          <a:extLst>
            <a:ext uri="{FF2B5EF4-FFF2-40B4-BE49-F238E27FC236}">
              <a16:creationId xmlns:a16="http://schemas.microsoft.com/office/drawing/2014/main" id="{F97B66B3-A69E-F481-E2D3-72B1D73C0A91}"/>
            </a:ext>
            <a:ext uri="{147F2762-F138-4A5C-976F-8EAC2B608ADB}">
              <a16:predDERef xmlns:a16="http://schemas.microsoft.com/office/drawing/2014/main" pred="{6CA54C35-AB67-F3E6-34FB-A3F203AE2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476250</xdr:colOff>
      <xdr:row>55</xdr:row>
      <xdr:rowOff>0</xdr:rowOff>
    </xdr:from>
    <xdr:to>
      <xdr:col>14</xdr:col>
      <xdr:colOff>0</xdr:colOff>
      <xdr:row>77</xdr:row>
      <xdr:rowOff>9525</xdr:rowOff>
    </xdr:to>
    <xdr:graphicFrame macro="">
      <xdr:nvGraphicFramePr>
        <xdr:cNvPr id="11" name="PermitStatus">
          <a:extLst>
            <a:ext uri="{FF2B5EF4-FFF2-40B4-BE49-F238E27FC236}">
              <a16:creationId xmlns:a16="http://schemas.microsoft.com/office/drawing/2014/main" id="{DAC5EEB0-9EAB-D078-BA98-12A29BA83FDF}"/>
            </a:ext>
            <a:ext uri="{147F2762-F138-4A5C-976F-8EAC2B608ADB}">
              <a16:predDERef xmlns:a16="http://schemas.microsoft.com/office/drawing/2014/main" pred="{F97B66B3-A69E-F481-E2D3-72B1D73C0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1619250</xdr:colOff>
      <xdr:row>78</xdr:row>
      <xdr:rowOff>66675</xdr:rowOff>
    </xdr:from>
    <xdr:to>
      <xdr:col>15</xdr:col>
      <xdr:colOff>0</xdr:colOff>
      <xdr:row>119</xdr:row>
      <xdr:rowOff>180975</xdr:rowOff>
    </xdr:to>
    <xdr:graphicFrame macro="">
      <xdr:nvGraphicFramePr>
        <xdr:cNvPr id="10" name="VendorActivity">
          <a:extLst>
            <a:ext uri="{FF2B5EF4-FFF2-40B4-BE49-F238E27FC236}">
              <a16:creationId xmlns:a16="http://schemas.microsoft.com/office/drawing/2014/main" id="{94D91782-608C-17B6-82DA-88871081F94C}"/>
            </a:ext>
            <a:ext uri="{147F2762-F138-4A5C-976F-8EAC2B608ADB}">
              <a16:predDERef xmlns:a16="http://schemas.microsoft.com/office/drawing/2014/main" pred="{DAC5EEB0-9EAB-D078-BA98-12A29BA83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78</xdr:row>
      <xdr:rowOff>66675</xdr:rowOff>
    </xdr:from>
    <xdr:to>
      <xdr:col>5</xdr:col>
      <xdr:colOff>1619250</xdr:colOff>
      <xdr:row>119</xdr:row>
      <xdr:rowOff>180975</xdr:rowOff>
    </xdr:to>
    <xdr:graphicFrame macro="">
      <xdr:nvGraphicFramePr>
        <xdr:cNvPr id="9" name="SupervisorAssignments">
          <a:extLst>
            <a:ext uri="{FF2B5EF4-FFF2-40B4-BE49-F238E27FC236}">
              <a16:creationId xmlns:a16="http://schemas.microsoft.com/office/drawing/2014/main" id="{B6090C08-0154-482B-6463-656D743F6784}"/>
            </a:ext>
            <a:ext uri="{147F2762-F138-4A5C-976F-8EAC2B608ADB}">
              <a16:predDERef xmlns:a16="http://schemas.microsoft.com/office/drawing/2014/main" pred="{94D91782-608C-17B6-82DA-88871081F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809625</xdr:colOff>
      <xdr:row>0</xdr:row>
      <xdr:rowOff>38100</xdr:rowOff>
    </xdr:from>
    <xdr:to>
      <xdr:col>5</xdr:col>
      <xdr:colOff>495300</xdr:colOff>
      <xdr:row>0</xdr:row>
      <xdr:rowOff>1000125</xdr:rowOff>
    </xdr:to>
    <xdr:pic>
      <xdr:nvPicPr>
        <xdr:cNvPr id="18" name="Picture 1">
          <a:extLst>
            <a:ext uri="{FF2B5EF4-FFF2-40B4-BE49-F238E27FC236}">
              <a16:creationId xmlns:a16="http://schemas.microsoft.com/office/drawing/2014/main" id="{15C7280A-1CBE-5791-6932-D9091A0A3C62}"/>
            </a:ext>
            <a:ext uri="{147F2762-F138-4A5C-976F-8EAC2B608ADB}">
              <a16:predDERef xmlns:a16="http://schemas.microsoft.com/office/drawing/2014/main" pred="{B6090C08-0154-482B-6463-656D743F6784}"/>
            </a:ext>
          </a:extLst>
        </xdr:cNvPr>
        <xdr:cNvPicPr>
          <a:picLocks noChangeAspect="1"/>
        </xdr:cNvPicPr>
      </xdr:nvPicPr>
      <xdr:blipFill>
        <a:blip xmlns:r="http://schemas.openxmlformats.org/officeDocument/2006/relationships" r:embed="rId7"/>
        <a:stretch>
          <a:fillRect/>
        </a:stretch>
      </xdr:blipFill>
      <xdr:spPr>
        <a:xfrm>
          <a:off x="6553200" y="38100"/>
          <a:ext cx="952500" cy="962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361949</xdr:colOff>
      <xdr:row>11</xdr:row>
      <xdr:rowOff>104774</xdr:rowOff>
    </xdr:from>
    <xdr:to>
      <xdr:col>0</xdr:col>
      <xdr:colOff>1209674</xdr:colOff>
      <xdr:row>27</xdr:row>
      <xdr:rowOff>84363</xdr:rowOff>
    </xdr:to>
    <xdr:pic>
      <xdr:nvPicPr>
        <xdr:cNvPr id="5" name="Picture 4">
          <a:extLst>
            <a:ext uri="{FF2B5EF4-FFF2-40B4-BE49-F238E27FC236}">
              <a16:creationId xmlns:a16="http://schemas.microsoft.com/office/drawing/2014/main" id="{E0CE91B4-CB03-4128-7F1C-79EF84CEC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49" y="2200274"/>
          <a:ext cx="847725" cy="3027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195262</xdr:colOff>
      <xdr:row>10</xdr:row>
      <xdr:rowOff>147637</xdr:rowOff>
    </xdr:from>
    <xdr:to>
      <xdr:col>14</xdr:col>
      <xdr:colOff>500062</xdr:colOff>
      <xdr:row>25</xdr:row>
      <xdr:rowOff>33337</xdr:rowOff>
    </xdr:to>
    <xdr:graphicFrame macro="">
      <xdr:nvGraphicFramePr>
        <xdr:cNvPr id="2" name="Chart 6">
          <a:extLst>
            <a:ext uri="{FF2B5EF4-FFF2-40B4-BE49-F238E27FC236}">
              <a16:creationId xmlns:a16="http://schemas.microsoft.com/office/drawing/2014/main" id="{B2DD2667-DBE0-534C-02BB-24E0C873C0E0}"/>
            </a:ext>
            <a:ext uri="{147F2762-F138-4A5C-976F-8EAC2B608ADB}">
              <a16:predDERef xmlns:a16="http://schemas.microsoft.com/office/drawing/2014/main" pred="{E0CE91B4-CB03-4128-7F1C-79EF84CEC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16</xdr:row>
      <xdr:rowOff>0</xdr:rowOff>
    </xdr:from>
    <xdr:to>
      <xdr:col>3</xdr:col>
      <xdr:colOff>533400</xdr:colOff>
      <xdr:row>26</xdr:row>
      <xdr:rowOff>0</xdr:rowOff>
    </xdr:to>
    <xdr:pic>
      <xdr:nvPicPr>
        <xdr:cNvPr id="9" name="Picture 8">
          <a:extLst>
            <a:ext uri="{FF2B5EF4-FFF2-40B4-BE49-F238E27FC236}">
              <a16:creationId xmlns:a16="http://schemas.microsoft.com/office/drawing/2014/main" id="{C4BFE779-5A7B-FE65-FBF0-C2B9F74BE9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47925" y="3048000"/>
          <a:ext cx="533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19</xdr:row>
      <xdr:rowOff>0</xdr:rowOff>
    </xdr:from>
    <xdr:to>
      <xdr:col>4</xdr:col>
      <xdr:colOff>533400</xdr:colOff>
      <xdr:row>29</xdr:row>
      <xdr:rowOff>0</xdr:rowOff>
    </xdr:to>
    <xdr:pic>
      <xdr:nvPicPr>
        <xdr:cNvPr id="10" name="Picture 9">
          <a:extLst>
            <a:ext uri="{FF2B5EF4-FFF2-40B4-BE49-F238E27FC236}">
              <a16:creationId xmlns:a16="http://schemas.microsoft.com/office/drawing/2014/main" id="{6CF29AEC-E2C7-F1A5-CFE7-7B2057CEDE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57525" y="3619500"/>
          <a:ext cx="533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Lakeland" id="{906076A4-3932-4842-B3E6-7AD44F0AECC7}"/>
  <namedSheetView name="View1" id="{068898C4-E7BC-4CFA-B70B-D0B0A69B1C8D}"/>
  <namedSheetView name="View2" id="{677BA94B-E8B8-4707-8057-236C8E9603A5}"/>
  <namedSheetView name="View3" id="{8D02D716-DF1B-4990-919A-E55D3C9CD192}"/>
  <namedSheetView name="View4" id="{174D5C94-821B-44AE-82B5-F0F36A3B26AF}"/>
  <namedSheetView name="View5" id="{FC3D74CC-2F9A-4063-A313-CF1FAA7C8DA6}"/>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teve" id="{3F130957-218F-4CB2-B3D3-3350190D8D73}">
    <nsvFilter filterId="{3C5F8D83-6F60-488E-8731-3F9FE7E281C2}" ref="A1:I542" tableId="11">
      <columnFilter colId="6" id="{1DACCCD0-B7C2-4268-9262-D344C4200FC3}">
        <filter colId="6">
          <x:filters>
            <x:filter val="1645306"/>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James Gray" id="{0ACB7AE2-DC9C-472E-9FC6-297A00E2FF13}" userId="S::james.gray@lscg.com::b57f91f7-b05a-4b7a-9305-5a2431243241" providerId="AD"/>
  <person displayName="John Kraus" id="{764CA2E7-894B-42B6-A33E-57538A7C0623}" userId="S::john.kraus@lscg.com::66cfc17b-7dcb-40af-9f1a-44111691ce11" providerId="AD"/>
  <person displayName="Tom McGuire" id="{41D27A88-FE57-433E-B587-9A1422D8FFF3}" userId="S::tom.mcguire@lscg.com::b3712052-8df8-45ff-9f25-4735fe388da5" providerId="AD"/>
  <person displayName="James Gray" id="{7E70E95B-2AD8-44CA-BF07-73E88FAE229E}" userId="S::james.gray@itgcomm.com::3eb5ad36-a4da-4ae5-83f0-4a5eb1e2e95c" providerId="AD"/>
  <person displayName="Michael Searcy" id="{74F12554-A315-4F9B-B137-457CC8B8B285}" userId="S::michael.searcy@lscg.com::64b9333a-f4e6-442e-8869-9ca841505d4d" providerId="AD"/>
  <person displayName="Miguel Herrero" id="{32EBF56E-2D88-4E3D-988C-D37F633653BC}" userId="S::miguel.herrero@lscg.com::62118033-2e1e-4f4b-8c21-877d7e464a28" providerId="AD"/>
  <person displayName="Tom McGuire" id="{B94EEAA7-0C12-4C40-83AA-0D04355A5C49}" userId="S::tom.mcguire@lightspeedcg.com::b3712052-8df8-45ff-9f25-4735fe388da5" providerId="AD"/>
  <person displayName="Johnnie Williams" id="{E0C4039D-7742-4BCA-831A-C8213442C8F7}" userId="S::johnnie.williams@lightspeedcg.com::3a497301-1dfc-48e4-935e-6b6f5d1ac164" providerId="AD"/>
  <person displayName="James Gray" id="{79160F3F-A2CD-4B5D-ACD4-80E02EA51DFF}" userId="S::james.gray@fullcirclefiberpartners.com::b57f91f7-b05a-4b7a-9305-5a243124324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263887" createdVersion="8" refreshedVersion="8" minRefreshableVersion="3" recordCount="96" xr:uid="{F8A83499-CB49-4DE9-873A-BB6359EFFBD5}">
  <cacheSource type="worksheet">
    <worksheetSource name="table38"/>
  </cacheSource>
  <cacheFields count="32">
    <cacheField name="NTP Number" numFmtId="0">
      <sharedItems count="126">
        <s v="BHU-FLX-01-E"/>
        <s v="BHUD-FOE-401-W"/>
        <s v="D-HAL113"/>
        <s v="D-HAL114"/>
        <s v="D-HAL116"/>
        <s v="D-HLX421"/>
        <s v="D-HLX503"/>
        <s v="D-HLX505"/>
        <s v="FB-HLR201"/>
        <s v="FB-HLX175"/>
        <s v="FB-HOE401-V6"/>
        <s v="D-HPP607"/>
        <s v="D-HPP608"/>
        <s v="D-HPP613"/>
        <s v="D-HPP614"/>
        <s v="D-HPP621"/>
        <s v="D-HPP625"/>
        <s v="D-HPP626"/>
        <s v="D-HPP627"/>
        <s v="D-HPP628"/>
        <s v="D-HPP629"/>
        <s v="D-HPP633"/>
        <s v="D-HPP634"/>
        <s v="D-HPP635"/>
        <s v="D-HPP636"/>
        <s v="D-HPP638"/>
        <s v="D-HPP639"/>
        <s v="FB-HPP612"/>
        <s v="FB-HPP631"/>
        <s v="BHCD-FPW-03-W"/>
        <s v="D-HDF707"/>
        <s v="D-HDF713"/>
        <s v="D-HPW346"/>
        <s v="D-HPW348"/>
        <s v="FB-HPW331"/>
        <s v="D-HTG201"/>
        <s v="D-HTG206"/>
        <s v="D-HTG207"/>
        <s v="D-HTG210"/>
        <s v="D-HTG216"/>
        <s v="D-HTG218"/>
        <s v="D-HTG225"/>
        <s v="D-HTG228"/>
        <s v="D-HTG229"/>
        <s v="D-HTG233"/>
        <s v="D-HTG235"/>
        <s v="D-HTG237"/>
        <s v="D-HTG238"/>
        <s v="D-HTG239"/>
        <s v="D-HTG305"/>
        <s v="D-HTG241"/>
        <s v="FB-HTG204"/>
        <s v="FB-HTG238"/>
        <s v="FB-HTG279"/>
        <s v="FB-HTG289"/>
        <s v="FB-HTG290"/>
        <s v="FB-HTG292"/>
        <s v="Colonial Pointe"/>
        <s v="BHC-FSW-04-E"/>
        <s v="FB-HSW419"/>
        <s v="D-HBR252"/>
        <s v="D-HBR256"/>
        <s v="D-HBR257"/>
        <s v="D-HBR258"/>
        <s v="D-HBR259"/>
        <s v="D-HBR260"/>
        <s v="FB-HBR252"/>
        <s v="D-HPP303"/>
        <s v="D-HPP305"/>
        <s v="D-HPP310"/>
        <s v="D-HPP311"/>
        <s v="D-HPP314"/>
        <s v="D-HPP854"/>
        <s v="D-HPP858"/>
        <s v="FB-HPP314"/>
        <s v="FB-HPP375"/>
        <s v="FB-HPP879"/>
        <s v="D-HLC506"/>
        <s v="D-HLC507"/>
        <s v="D-HLC511"/>
        <s v="D-HLC512"/>
        <s v="D-HLC513"/>
        <s v="D-HLC517"/>
        <s v="D-HLC518"/>
        <s v="D-HLC519"/>
        <s v="D-HLC539"/>
        <s v="FB-HLC512"/>
        <s v="FB-HLC519"/>
        <s v="D-HSF308"/>
        <s v="D-HSF320"/>
        <s v="D-HSF322"/>
        <s v="D-HSF402"/>
        <s v="D-HSF419"/>
        <s v="FB-HSF304"/>
        <s v="FB-HNP133"/>
        <s v="Vantage Point Condominiums"/>
        <s v="North Oaks Estates " u="1"/>
        <s v="FB-HOE401-V4" u="1"/>
        <s v="FB-HOE401-V5" u="1"/>
        <s v="D-HLX408" u="1"/>
        <s v="D-HLX517" u="1"/>
        <s v="D-HLX511" u="1"/>
        <s v="D-HAL115" u="1"/>
        <s v="FB-HNP144" u="1"/>
        <s v="D-HLX507" u="1"/>
        <s v="D-HLX509" u="1"/>
        <s v="D-HOE503" u="1"/>
        <s v="FB-HWP476" u="1"/>
        <s v="Heatherpoint Lake Estates" u="1"/>
        <s v="D-HPP301" u="1"/>
        <s v="D-HBR253" u="1"/>
        <s v="FB-HLX375" u="1"/>
        <s v="FB-HOE401-V3" u="1"/>
        <s v="D-HPP620" u="1"/>
        <s v="D-HLX510" u="1"/>
        <s v="D-HDF705" u="1"/>
        <s v="D-HDF711" u="1"/>
        <s v="D-HDF715" u="1"/>
        <s v="D-HLX502" u="1"/>
        <s v="D-HLX504" u="1"/>
        <s v="D-HLX508" u="1"/>
        <s v="D-HPP606" u="1"/>
        <s v="D-HPP610" u="1"/>
        <s v="FB-HWP1305" u="1"/>
        <s v="D-HTG202" u="1"/>
        <s v="D-HBR255" u="1"/>
      </sharedItems>
    </cacheField>
    <cacheField name="AREA" numFmtId="0">
      <sharedItems count="9">
        <s v="Bradenton"/>
        <s v="Clearwater"/>
        <s v="Fort Myers"/>
        <s v="Kissimmee"/>
        <s v="Miami"/>
        <s v="Pinellas"/>
        <s v="Port Charlotte"/>
        <s v="St Petersburg"/>
        <s v="Lakeland" u="1"/>
      </sharedItems>
    </cacheField>
    <cacheField name="SOW TSD Date" numFmtId="14">
      <sharedItems containsSemiMixedTypes="0" containsNonDate="0" containsDate="1" containsString="0" minDate="2025-11-30T00:00:00" maxDate="2027-01-01T00:00:00"/>
    </cacheField>
    <cacheField name="Vendor Assignment" numFmtId="0">
      <sharedItems/>
    </cacheField>
    <cacheField name="Date Assigned" numFmtId="14">
      <sharedItems containsDate="1" containsMixedTypes="1" minDate="2025-05-02T00:00:00" maxDate="2029-05-30T00:00:00"/>
    </cacheField>
    <cacheField name="Assigned Supervisor" numFmtId="0">
      <sharedItems containsBlank="1" count="27">
        <s v="Johnnie Williams"/>
        <s v="Cody"/>
        <s v="Brenton Copelin"/>
        <s v="Treyvon Tillman"/>
        <s v="Robert Portee"/>
        <s v="Anthony Adum"/>
        <s v="Marcelo Zaldivar"/>
        <s v="Joshua Wheatcroft"/>
        <s v="Joshua"/>
        <s v="Miguel"/>
        <s v="Efrian "/>
        <s v="Jose"/>
        <s v="Joshua Pacheco"/>
        <s v="Matthew Nunes"/>
        <s v="Danny Combs"/>
        <s v="Josh Wheatcroft" u="1"/>
        <s v="Johnnie William" u="1"/>
        <s v="Miguel Herrero" u="1"/>
        <s v="Miguel/Travis" u="1"/>
        <s v="Johnnie" u="1"/>
        <s v="Treyvon" u="1"/>
        <s v="Marcelo" u="1"/>
        <s v="Wilson" u="1"/>
        <m u="1"/>
        <s v="Travis" u="1"/>
        <s v="John E Williams" u="1"/>
        <s v="Anthony" u="1"/>
      </sharedItems>
    </cacheField>
    <cacheField name="Penguin ID" numFmtId="0">
      <sharedItems containsBlank="1"/>
    </cacheField>
    <cacheField name="HHP" numFmtId="0">
      <sharedItems containsSemiMixedTypes="0" containsString="0" containsNumber="1" containsInteger="1" minValue="0" maxValue="380"/>
    </cacheField>
    <cacheField name="On Track or In Jeopardy" numFmtId="0">
      <sharedItems/>
    </cacheField>
    <cacheField name="Permit Status" numFmtId="0">
      <sharedItems/>
    </cacheField>
    <cacheField name="Blockers/Risks" numFmtId="0">
      <sharedItems containsNonDate="0" containsString="0" containsBlank="1"/>
    </cacheField>
    <cacheField name="Door Tag Date" numFmtId="14">
      <sharedItems containsDate="1" containsMixedTypes="1" minDate="2025-03-26T00:00:00" maxDate="2026-09-08T00:00:00"/>
    </cacheField>
    <cacheField name="SOW Received" numFmtId="0">
      <sharedItems/>
    </cacheField>
    <cacheField name="SOW Estimated Cost" numFmtId="2">
      <sharedItems containsSemiMixedTypes="0" containsString="0" containsNumber="1" minValue="419" maxValue="146065.95000000001"/>
    </cacheField>
    <cacheField name="NTP Received" numFmtId="0">
      <sharedItems/>
    </cacheField>
    <cacheField name="Constuction Status" numFmtId="0">
      <sharedItems/>
    </cacheField>
    <cacheField name="Locate Date" numFmtId="14">
      <sharedItems containsSemiMixedTypes="0" containsNonDate="0" containsDate="1" containsString="0" minDate="2025-03-27T00:00:00" maxDate="2026-09-23T00:00:00"/>
    </cacheField>
    <cacheField name="Restoration Completed" numFmtId="14">
      <sharedItems/>
    </cacheField>
    <cacheField name="QC Requested Date" numFmtId="14">
      <sharedItems containsDate="1" containsMixedTypes="1" minDate="2026-04-22T00:00:00" maxDate="2026-10-02T00:00:00"/>
    </cacheField>
    <cacheField name="QC Sheet Phase 1 Received " numFmtId="0">
      <sharedItems containsDate="1" containsMixedTypes="1" minDate="2026-06-19T00:00:00" maxDate="2026-10-08T00:00:00"/>
    </cacheField>
    <cacheField name="QC Sheet Phase 2 Received " numFmtId="0">
      <sharedItems containsDate="1" containsMixedTypes="1" minDate="2026-06-05T00:00:00" maxDate="2026-10-08T00:00:00"/>
    </cacheField>
    <cacheField name="Footage UG" numFmtId="3">
      <sharedItems containsSemiMixedTypes="0" containsString="0" containsNumber="1" containsInteger="1" minValue="72" maxValue="9840"/>
    </cacheField>
    <cacheField name="Actual Redline Completed Footage UG" numFmtId="0">
      <sharedItems containsSemiMixedTypes="0" containsString="0" containsNumber="1" containsInteger="1" minValue="58" maxValue="9806"/>
    </cacheField>
    <cacheField name="Footage Remaining" numFmtId="3">
      <sharedItems containsSemiMixedTypes="0" containsString="0" containsNumber="1" containsInteger="1" minValue="-427" maxValue="618"/>
    </cacheField>
    <cacheField name="UG Percentage Complete" numFmtId="9">
      <sharedItems containsSemiMixedTypes="0" containsString="0" containsNumber="1" minValue="0.80555555555555558" maxValue="1.0695344725987035"/>
    </cacheField>
    <cacheField name="Construction Start Date" numFmtId="14">
      <sharedItems containsSemiMixedTypes="0" containsNonDate="0" containsDate="1" containsString="0" minDate="2025-05-14T00:00:00" maxDate="2026-09-30T00:00:00"/>
    </cacheField>
    <cacheField name="Construction End Date" numFmtId="0">
      <sharedItems containsDate="1" containsMixedTypes="1" minDate="2025-11-07T00:00:00" maxDate="2026-10-10T00:00:00"/>
    </cacheField>
    <cacheField name="Fiber Placement  Percentage Complete" numFmtId="9">
      <sharedItems containsSemiMixedTypes="0" containsString="0" containsNumber="1" minValue="0" maxValue="1"/>
    </cacheField>
    <cacheField name="Splicing Percentage Complete" numFmtId="9">
      <sharedItems containsSemiMixedTypes="0" containsString="0" containsNumber="1" minValue="0" maxValue="1"/>
    </cacheField>
    <cacheField name="Fiber Placement and Splice Only Footage " numFmtId="0">
      <sharedItems containsSemiMixedTypes="0" containsString="0" containsNumber="1" containsInteger="1" minValue="0" maxValue="1"/>
    </cacheField>
    <cacheField name="Notes" numFmtId="0">
      <sharedItems/>
    </cacheField>
    <cacheField name="Friday 09/25 updates" numFmtId="0">
      <sharedItems containsBlank="1" containsMixedTypes="1" containsNumber="1" containsInteger="1" minValue="0" maxValue="0" count="49">
        <s v="Passed QC. Pending email "/>
        <s v="Needs to be scheduled for QC"/>
        <s v="Needs change order. "/>
        <s v="QC turned in and start COP &amp; Change order needed"/>
        <s v="GN Systems. Need bore logs. John has been in touch "/>
        <s v="Change order needed. Holding up billing"/>
        <s v="Still needed an in house inspector to complete bore logs"/>
        <s v="Change order needed, fiber splicing complete. needs that added to SOW"/>
        <s v="QC complete phase 1 &amp; Phase 2. Need change order"/>
        <s v="Passed QC. COP next week "/>
        <m/>
        <s v="Not started"/>
        <s v="Re walk has not been set"/>
        <s v="QC Passed. working on this one"/>
        <s v="Waiting on inspector to give final walk out footages"/>
        <n v="0"/>
        <s v="Bore logs sent. needs review. "/>
        <s v="Internal QC 9/28"/>
        <s v="Internal QC 9/29"/>
        <s v="Internal QC 9/30"/>
        <s v="Pending QC"/>
        <s v="Starting on the COP"/>
        <s v="Phase 1 vaults are being set "/>
        <s v="Asbuilt done, needs BOM"/>
        <s v="Pictures of DAPS needed"/>
        <s v="Just completed"/>
        <s v="Working On asbuilt"/>
        <s v="Asbuilt complete. Pending phase 1 email"/>
        <s v="Started Asbuilt"/>
        <s v="Missing Bore logs Lopez"/>
        <s v="Waiting on Bore logs from Lopez"/>
        <s v="Pending Bore logs from Lopez &amp; asbuilt"/>
        <s v="Walked out. Need to update asbuilt"/>
        <s v="Pending asbuilt"/>
        <s v="Just completed. Need to pull fiber"/>
        <s v="Pending Phase 2. pulling fiber today "/>
        <s v="COP is ready"/>
        <s v="COP is ready "/>
        <s v="QC failed"/>
        <s v="Actualized.  Will submit 10/2"/>
        <s v="QC passed today. Working on this one"/>
        <s v="Gig list sent to contractor. "/>
        <s v="Passed QC. Working on COP"/>
        <s v="working on change orders"/>
        <s v="Pending bore logs from lopez"/>
        <s v="Just started. Not ready for QC"/>
        <s v="change orders needed"/>
        <s v="Missing Photos"/>
        <s v="In progress"/>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495371" createdVersion="8" refreshedVersion="8" minRefreshableVersion="3" recordCount="213" xr:uid="{16FDFAE0-FE51-466D-A09C-9693B52EBF08}">
  <cacheSource type="worksheet">
    <worksheetSource ref="A1:AD1048576" sheet="Tillman UG Footage"/>
  </cacheSource>
  <cacheFields count="30">
    <cacheField name="Market 1 NTP Number" numFmtId="0">
      <sharedItems containsBlank="1"/>
    </cacheField>
    <cacheField name="AREA" numFmtId="0">
      <sharedItems containsBlank="1"/>
    </cacheField>
    <cacheField name="SOW TSD Date" numFmtId="0">
      <sharedItems containsDate="1" containsBlank="1" containsMixedTypes="1" minDate="2025-12-15T00:00:00" maxDate="2027-04-16T00:00:00"/>
    </cacheField>
    <cacheField name="Vendor Assignment" numFmtId="0">
      <sharedItems containsDate="1" containsBlank="1" containsMixedTypes="1" minDate="1900-01-02T00:00:00" maxDate="1900-01-03T00:00:00" count="147">
        <s v="Brothers"/>
        <s v="Lightspeed In-House"/>
        <m/>
        <s v="Kattle One/LSCG"/>
        <s v="Vendor Assignment"/>
        <s v="ASM Utilities"/>
        <s v="APT Communications  "/>
        <s v="Randy's Utilities"/>
        <s v="Legant Livings"/>
        <s v="Power Connect"/>
        <s v="Full Circle In-House/Saul/Felipe"/>
        <s v="Sosa Line"/>
        <s v="Kattle One"/>
        <s v="ASM"/>
        <s v="Splice Only Project"/>
        <s v="North Path"/>
        <s v="APT Communications/North Path"/>
        <s v="Lopez Underground"/>
        <s v="GN Systems"/>
        <s v="ITG In-House"/>
        <s v="Alpha Omega"/>
        <s v="A1 Broadband "/>
        <s v="Restoring Pro"/>
        <s v="Gulfstream"/>
        <s v="HD Cable"/>
        <s v="HAS Global"/>
        <s v="APT Communications / New Gen Unlimited"/>
        <s v="DMC Boring"/>
        <s v="AGN Undergrounds"/>
        <s v="DMG - JOHN"/>
        <s v="AG QUALITY"/>
        <s v="RDA Solutions"/>
        <s v="AMB Communications"/>
        <s v="AGN "/>
        <s v="Quinteros Cable Installation"/>
        <s v="TBD"/>
        <s v="AGN"/>
        <s v="BICOM"/>
        <s v="Yosep AER"/>
        <s v="Full Circle In-House/Justin" u="1"/>
        <s v="Full Circle In-House/Rafael" u="1"/>
        <s v="Full Circle In-House/Steve" u="1"/>
        <s v="Has Path and Toby PICS uploaded into Site Tracker" u="1"/>
        <s v="R&amp;F Underground Construction Inc" u="1"/>
        <s v="NIA Underground" u="1"/>
        <s v="Not Part of NTP Package for Full Circle" u="1"/>
        <s v="RDA" u="1"/>
        <s v="J. Garcia Underground" u="1"/>
        <s v="           " u="1"/>
        <s v="Lightspeed In-House/North Path" u="1"/>
        <s v="Full Circle/LSCG" u="1"/>
        <s v="Mid Florida Contractors" u="1"/>
        <s v="HDD Underground / R&amp;F Underground Construction Inc" u="1"/>
        <s v="J Garcia Underground" u="1"/>
        <s v="Lightspeed  " u="1"/>
        <s v="LSCG - Saul Ramirez" u="1"/>
        <s v="LSCG" u="1"/>
        <s v="APT Communications" u="1"/>
        <s v="Legant" u="1"/>
        <s v="Patriot Underground" u="1"/>
        <s v="HDD Underground" u="1"/>
        <s v="J. Garcia" u="1"/>
        <s v="Patriot" u="1"/>
        <s v="APT" u="1"/>
        <s v="Baseline" u="1"/>
        <s v="Garcia" u="1"/>
        <s v="Sunshine Drilling" u="1"/>
        <s v="APT Communications " u="1"/>
        <s v="APT Communications / " u="1"/>
        <s v="Brothers " u="1"/>
        <s v="North Path/LSCG" u="1"/>
        <s v="J.Garcia" u="1"/>
        <s v="Lightspeed In-House / GN Systems" u="1"/>
        <s v="Splice Only" u="1"/>
        <s v="In House" u="1"/>
        <s v="Longo Underground" u="1"/>
        <s v="Lightspeed In-House " u="1"/>
        <s v="Kattleone" u="1"/>
        <s v="Vault Relocation" u="1"/>
        <s v="Lightspeed In-House /Kattleone" u="1"/>
        <s v="Lightspeed In-House/Kattleone" u="1"/>
        <s v="APT Communications/Kattleone" u="1"/>
        <s v="H&amp;H Underground" u="1"/>
        <s v="Multiple" u="1"/>
        <s v="New Gen Unlimited" u="1"/>
        <s v="Lightspeed In-House / Sosa Line" u="1"/>
        <s v="H&amp;H" u="1"/>
        <s v="Gold Gate" u="1"/>
        <s v="Removed By Tillman" u="1"/>
        <s v="Longo" u="1"/>
        <s v="Lightspeed In-House/HH/JUAN G" u="1"/>
        <s v="HH Underground" u="1"/>
        <s v="Patriot Underground / APT Communications / Sosa Line" u="1"/>
        <s v="Kattle One / APT Communications" u="1"/>
        <d v="1900-01-02T00:00:00" u="1"/>
        <s v="Patriot Underground / APT Communications" u="1"/>
        <s v="Kattle One / Legant" u="1"/>
        <s v="HAS Global / Lightspeed" u="1"/>
        <s v="Power Connect - In-House" u="1"/>
        <s v="Raven" u="1"/>
        <s v="HH UG" u="1"/>
        <s v="Reycamp" u="1"/>
        <s v="BFI / Longo Underground" u="1"/>
        <s v="Power Connect " u="1"/>
        <s v="Baseline / Juan Garcia  / Patriot Underground" u="1"/>
        <s v="Bartlett Fiber" u="1"/>
        <s v="US Builders" u="1"/>
        <s v="FCA/Lightspeed In-House" u="1"/>
        <s v="HH" u="1"/>
        <s v="Lightspeed InHOuse" u="1"/>
        <s v="Patriot Underground / GN Systems" u="1"/>
        <s v="AR" u="1"/>
        <s v="Patriot Underground / Avilas" u="1"/>
        <s v="Baseline  " u="1"/>
        <s v="J Garcia" u="1"/>
        <s v="juan garcia ug" u="1"/>
        <s v="Brothers / Power Connect" u="1"/>
        <s v="MTX" u="1"/>
        <s v="MC Underground" u="1"/>
        <s v="BASELINE/JUAN G UG/" u="1"/>
        <s v="Afford Techs" u="1"/>
        <s v="FCA" u="1"/>
        <s v="Pending Assignment" u="1"/>
        <s v="FCA " u="1"/>
        <s v="Telecom Fiber" u="1"/>
        <s v="US Builders / Longo Underground" u="1"/>
        <s v="MC Logistics" u="1"/>
        <s v="SOW Calls For Fiber Placement and Splicing" u="1"/>
        <s v="FCA Fiber" u="1"/>
        <s v="BFI" u="1"/>
        <s v="Power Connect /SB/LS" u="1"/>
        <s v="HH/LS" u="1"/>
        <s v="SB Martinez" u="1"/>
        <s v="J Garcia / US Builders" u="1"/>
        <s v="Power Connect /SB" u="1"/>
        <s v="Diathena" u="1"/>
        <s v="Longo / Power Connect" u="1"/>
        <s v="FCA / MTX" u="1"/>
        <s v="FCA / HDD" u="1"/>
        <s v="HAS" u="1"/>
        <s v="EHL" u="1"/>
        <s v="CMMS" u="1"/>
        <s v="Power Connect / Us builders" u="1"/>
        <s v="HDD" u="1"/>
        <s v="Crystal Coast" u="1"/>
        <s v="Certified Multi Media Solutions" u="1"/>
        <s v="Key Underground" u="1"/>
      </sharedItems>
    </cacheField>
    <cacheField name="Date Assigned" numFmtId="0">
      <sharedItems containsDate="1" containsBlank="1" containsMixedTypes="1" minDate="2025-10-06T00:00:00" maxDate="2026-10-10T00:00:00"/>
    </cacheField>
    <cacheField name="Assigned Supervisor" numFmtId="0">
      <sharedItems containsBlank="1"/>
    </cacheField>
    <cacheField name="Penguin ID" numFmtId="0">
      <sharedItems containsBlank="1"/>
    </cacheField>
    <cacheField name="HHP" numFmtId="0">
      <sharedItems containsBlank="1" containsMixedTypes="1" containsNumber="1" containsInteger="1" minValue="0" maxValue="402"/>
    </cacheField>
    <cacheField name="On Track or In Jeopardy" numFmtId="0">
      <sharedItems containsBlank="1"/>
    </cacheField>
    <cacheField name="Permit Status" numFmtId="0">
      <sharedItems containsBlank="1"/>
    </cacheField>
    <cacheField name="Blockers/Risks" numFmtId="0">
      <sharedItems containsBlank="1"/>
    </cacheField>
    <cacheField name="Door Tag Date" numFmtId="0">
      <sharedItems containsDate="1" containsBlank="1" containsMixedTypes="1" minDate="2025-12-30T00:00:00" maxDate="2026-09-30T00:00:00"/>
    </cacheField>
    <cacheField name="SOW Received" numFmtId="0">
      <sharedItems containsBlank="1"/>
    </cacheField>
    <cacheField name="SOW Estimated Cost" numFmtId="0">
      <sharedItems containsBlank="1" containsMixedTypes="1" containsNumber="1" minValue="255.05" maxValue="438978.5"/>
    </cacheField>
    <cacheField name="NTP Received" numFmtId="0">
      <sharedItems containsBlank="1"/>
    </cacheField>
    <cacheField name="Constuction Status" numFmtId="0">
      <sharedItems containsBlank="1"/>
    </cacheField>
    <cacheField name="Locate Date" numFmtId="0">
      <sharedItems containsDate="1" containsBlank="1" containsMixedTypes="1" minDate="2025-10-03T00:00:00" maxDate="2026-10-10T00:00:00"/>
    </cacheField>
    <cacheField name="Restoration Completed" numFmtId="0">
      <sharedItems containsBlank="1"/>
    </cacheField>
    <cacheField name="QC Requested Date" numFmtId="0">
      <sharedItems containsBlank="1"/>
    </cacheField>
    <cacheField name="QC Sheet Phase 1 Received " numFmtId="0">
      <sharedItems containsBlank="1"/>
    </cacheField>
    <cacheField name="QC Sheet Phase 2 Received " numFmtId="0">
      <sharedItems containsBlank="1"/>
    </cacheField>
    <cacheField name="Footage UG" numFmtId="0">
      <sharedItems containsBlank="1" containsMixedTypes="1" containsNumber="1" containsInteger="1" minValue="0" maxValue="30807"/>
    </cacheField>
    <cacheField name="Actual Redline Completed Footage UG" numFmtId="0">
      <sharedItems containsBlank="1" containsMixedTypes="1" containsNumber="1" containsInteger="1" minValue="0" maxValue="12706"/>
    </cacheField>
    <cacheField name="Footage Remaining" numFmtId="0">
      <sharedItems containsBlank="1" containsMixedTypes="1" containsNumber="1" containsInteger="1" minValue="-183" maxValue="30807"/>
    </cacheField>
    <cacheField name="UG Percentage Complete" numFmtId="0">
      <sharedItems containsBlank="1" containsMixedTypes="1" containsNumber="1" minValue="0" maxValue="1.0210079210194007"/>
    </cacheField>
    <cacheField name="Construction Start Date" numFmtId="0">
      <sharedItems containsDate="1" containsBlank="1" containsMixedTypes="1" minDate="2025-08-22T00:00:00" maxDate="2026-10-09T00:00:00"/>
    </cacheField>
    <cacheField name="Construction End Date" numFmtId="0">
      <sharedItems containsDate="1" containsBlank="1" containsMixedTypes="1" minDate="2026-07-27T00:00:00" maxDate="2026-10-06T00:00:00"/>
    </cacheField>
    <cacheField name="Fiber Placement  Percentage Complete" numFmtId="0">
      <sharedItems containsBlank="1" containsMixedTypes="1" containsNumber="1" containsInteger="1" minValue="0" maxValue="1"/>
    </cacheField>
    <cacheField name="Splicing Percentage Complete" numFmtId="0">
      <sharedItems containsBlank="1" containsMixedTypes="1" containsNumber="1" containsInteger="1" minValue="0" maxValue="1"/>
    </cacheField>
    <cacheField name="Fiber Placement and Splice Only Footage " numFmtId="0">
      <sharedItems containsBlank="1" containsMixedTypes="1" containsNumber="1" containsInteger="1" minValue="0" maxValue="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61111" createdVersion="8" refreshedVersion="8" minRefreshableVersion="3" recordCount="4732" xr:uid="{A5DFE5E6-2D35-4088-B558-2EE8A0246777}">
  <cacheSource type="worksheet">
    <worksheetSource ref="A1:G1048576" sheet="Daily Production_RAW DATA"/>
  </cacheSource>
  <cacheFields count="7">
    <cacheField name="Project" numFmtId="0">
      <sharedItems containsBlank="1"/>
    </cacheField>
    <cacheField name="CONTRACTOR" numFmtId="0">
      <sharedItems containsBlank="1" count="126">
        <s v="Reycamp"/>
        <s v="Lightspeed"/>
        <s v="J Garcia Underground"/>
        <s v="Multiple"/>
        <s v="H&amp;H Underground-Lightspeed"/>
        <s v="Brothers"/>
        <s v="Longo Underground"/>
        <s v="Bartlett Fiber"/>
        <s v="Power Connect"/>
        <s v="HDD  Underground"/>
        <s v="SB Martinez"/>
        <s v="Key Underground"/>
        <s v="US Builders"/>
        <s v="FCA Fiber"/>
        <s v="HAS Global"/>
        <m/>
        <s v="MTX"/>
        <s v="AMT"/>
        <s v="EHL"/>
        <s v="MC Logistics"/>
        <s v="Power Connect "/>
        <s v="Raven"/>
        <s v="Telecom"/>
        <s v="Kattle One"/>
        <s v="Baseline"/>
        <s v="North Path"/>
        <s v="H&amp;H Underground"/>
        <s v="Patriot Underground"/>
        <s v="GN Systems"/>
        <s v="GN Systems "/>
        <s v="APT Communications"/>
        <s v="Maximo"/>
        <s v="Sosa Line"/>
        <s v="Gold Gate Path"/>
        <s v="Gold Gate Path "/>
        <s v="HYN Enterprise"/>
        <s v="Legant Livings"/>
        <s v="1972 Fiber Core"/>
        <s v="Sunshine Drilling"/>
        <s v="Yosep"/>
        <s v="Lopez Underground"/>
        <s v="Lopez Underground "/>
        <s v="Mid Florida Contractors"/>
        <s v="R&amp;F Construction"/>
        <s v="NIA Underground"/>
        <s v="Alpha Omega "/>
        <s v="Alpha Omega"/>
        <s v="ASM Utilities"/>
        <s v="Lagent Livings"/>
        <s v="1972 Fiber Core "/>
        <s v="Lightsped"/>
        <s v="Gulf Stream"/>
        <s v="HD Cable"/>
        <s v="GulfStream"/>
        <s v="R&amp;F Construstion"/>
        <s v="Yoesp"/>
        <s v="Mid Florida"/>
        <s v="Restoring Pro"/>
        <s v="Lightspeed "/>
        <s v="HD Cable "/>
        <s v="ITGCommunications"/>
        <s v="BICOM"/>
        <s v="ITG Comm"/>
        <s v="Yosep Aerial Star"/>
        <s v="Gulfstream "/>
        <s v="PowerConnect"/>
        <s v="Randy's Utilities"/>
        <s v="A1 Boardband"/>
        <s v="A1 Broadband "/>
        <s v="A1 Broadband"/>
        <s v="ASM Utilties"/>
        <s v="Yosep "/>
        <s v="ITG Communications"/>
        <s v="GN System"/>
        <s v="Randy's Utilites"/>
        <s v="KattleOne"/>
        <s v="NorthPath LLC"/>
        <s v="Lopez Undeground "/>
        <s v="ASM Communications"/>
        <s v="ITG Communications "/>
        <s v="Yosep Aerial Star " u="1"/>
        <s v="Lightspeed / R&amp;F Construction" u="1"/>
        <s v="Full Circle" u="1"/>
        <s v="HDD Underground" u="1"/>
        <s v="Legant Living" u="1"/>
        <s v="Legant" u="1"/>
        <s v="North Path " u="1"/>
        <s v="Northpath" u="1"/>
        <s v="Mid Flordia Contractors" u="1"/>
        <s v="J.Garcia Underground" u="1"/>
        <s v="BFI" u="1"/>
        <s v="Sunshine" u="1"/>
        <s v="1972 FiberCore" u="1"/>
        <s v="HYN Enterprises" u="1"/>
        <s v="Sunshine " u="1"/>
        <s v="APT Communication" u="1"/>
        <s v="J Garcia Construction" u="1"/>
        <s v="HH/LS" u="1"/>
        <s v="HH Underground-Lightspeed" u="1"/>
        <s v="In-House" u="1"/>
        <s v="FCA" u="1"/>
        <s v="Longo UG" u="1"/>
        <s v="Longo" u="1"/>
        <s v="Kettle 1" u="1"/>
        <s v="Ligthspeed" u="1"/>
        <s v="Longo Underground " u="1"/>
        <s v="Lightspeed In-House" u="1"/>
        <s v="Juan Garcia Underground" u="1"/>
        <s v="G/N Systems" u="1"/>
        <s v="Lightspeed In House" u="1"/>
        <s v="J.Garcia" u="1"/>
        <s v="J. Garcia" u="1"/>
        <s v="J. Garcia Underground" u="1"/>
        <s v="HH Underground" u="1"/>
        <s v="Gold Gate" u="1"/>
        <s v="HYNEnterprises" u="1"/>
        <s v="Brotheers" u="1"/>
        <s v="Brothers " u="1"/>
        <s v="Fiber Core" u="1"/>
        <s v="D-HDF710" u="1"/>
        <s v="Patriot" u="1"/>
        <s v="SosaLine" u="1"/>
        <s v="Patriot Underground / APT Communications" u="1"/>
        <s v="AR" u="1"/>
        <s v="Lightspeed / HAS" u="1"/>
        <s v="H&amp;H" u="1"/>
      </sharedItems>
    </cacheField>
    <cacheField name="Schedule Date" numFmtId="0">
      <sharedItems containsNonDate="0" containsDate="1" containsString="0" containsBlank="1" minDate="2025-02-10T00:00:00" maxDate="2026-10-13T00:00:00"/>
    </cacheField>
    <cacheField name="UG FOOTAGE COMPLETED" numFmtId="0">
      <sharedItems containsBlank="1" containsMixedTypes="1" containsNumber="1" containsInteger="1" minValue="0" maxValue="6275"/>
    </cacheField>
    <cacheField name="Fiber Footage" numFmtId="0">
      <sharedItems containsBlank="1" containsMixedTypes="1" containsNumber="1" containsInteger="1" minValue="0" maxValue="17400"/>
    </cacheField>
    <cacheField name="COMMENTS" numFmtId="0">
      <sharedItems containsBlank="1"/>
    </cacheField>
    <cacheField name="Production Month" numFmtId="0">
      <sharedItems containsBlank="1" count="14">
        <s v="February"/>
        <s v="March"/>
        <s v="April"/>
        <m/>
        <s v="May"/>
        <s v="June"/>
        <s v="July"/>
        <s v="August"/>
        <s v="Septemeber"/>
        <s v="October"/>
        <s v="November"/>
        <s v="December"/>
        <s v="January"/>
        <s v="September"/>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842594" createdVersion="8" refreshedVersion="8" minRefreshableVersion="3" recordCount="54" xr:uid="{5670F92D-AB63-4326-AD0F-176CD9687CEF}">
  <cacheSource type="worksheet">
    <worksheetSource ref="A3:Q57" sheet="Project Summary "/>
  </cacheSource>
  <cacheFields count="17">
    <cacheField name="Job No" numFmtId="0">
      <sharedItems count="54">
        <s v="FB-HNP104"/>
        <s v="D-HNP107"/>
        <s v="D-HNP106"/>
        <s v="D-HNP110"/>
        <s v="D-HNP109"/>
        <s v="D-HNP108"/>
        <s v="D-HNP104"/>
        <s v="FB-HNP111"/>
        <s v="D-HNP114"/>
        <s v="D-HNP111"/>
        <s v="D-HNP113"/>
        <s v="D-HNP117"/>
        <s v="D-HNP115"/>
        <s v="FB-HDH02A"/>
        <s v="D-HDH80"/>
        <s v="D-HDH82"/>
        <s v="D-HDH47"/>
        <s v="D-HDH44"/>
        <s v="D-HDH48"/>
        <s v="D-HDH41"/>
        <s v="D-HDH40"/>
        <s v="D-HDH42"/>
        <s v="D-HDH43"/>
        <s v="D-HDH62"/>
        <s v="D-HDH51"/>
        <s v="D-HDH61"/>
        <s v="D-HDH56"/>
        <s v="D-HDH60"/>
        <s v="D-HDH58"/>
        <s v="D-HDH53"/>
        <s v="D-HDH50"/>
        <s v="D-HDH52"/>
        <s v="D-HDH49"/>
        <s v="D-HDH54"/>
        <s v="D-HDH55"/>
        <s v="D-HDH59"/>
        <s v="D-HDH57"/>
        <s v="FB-HNP144"/>
        <s v="FB-HNP138"/>
        <s v="FB-HNP133"/>
        <s v="FB-HNP118"/>
        <s v="BHT-FWP-06"/>
        <s v="BHT-FWP-07"/>
        <s v="FB-HWP601"/>
        <s v="D-HWP707"/>
        <s v="D-HWP703"/>
        <s v="D-HWP702"/>
        <s v="D-HWP706"/>
        <s v="D-HWP1306"/>
        <s v="D-HWP1309"/>
        <s v="D-HWP1304"/>
        <s v="D-HWP905"/>
        <s v="D-HWP603"/>
        <s v="BHT-FWP-10 "/>
      </sharedItems>
    </cacheField>
    <cacheField name="AREA" numFmtId="0">
      <sharedItems containsBlank="1"/>
    </cacheField>
    <cacheField name="TSD" numFmtId="14">
      <sharedItems containsDate="1" containsBlank="1" containsMixedTypes="1" minDate="2025-02-28T00:00:00" maxDate="2025-09-26T00:00:00"/>
    </cacheField>
    <cacheField name="HHP" numFmtId="0">
      <sharedItems containsNonDate="0" containsString="0" containsBlank="1"/>
    </cacheField>
    <cacheField name="Tillman forecasted Month" numFmtId="14">
      <sharedItems count="2">
        <s v="APRIL, MAY"/>
        <s v="APRIL"/>
      </sharedItems>
    </cacheField>
    <cacheField name="Days" numFmtId="0">
      <sharedItems containsNonDate="0" containsString="0" containsBlank="1"/>
    </cacheField>
    <cacheField name="On Track or In Jeopardy" numFmtId="0">
      <sharedItems containsBlank="1" count="4">
        <s v="In Jeopardy"/>
        <s v="Complete"/>
        <s v="On Track" u="1"/>
        <m u="1"/>
      </sharedItems>
    </cacheField>
    <cacheField name="Permit Status" numFmtId="0">
      <sharedItems containsNonDate="0" containsString="0" containsBlank="1"/>
    </cacheField>
    <cacheField name="Funding" numFmtId="0">
      <sharedItems containsNonDate="0" containsString="0" containsBlank="1"/>
    </cacheField>
    <cacheField name="Required Permits" numFmtId="0">
      <sharedItems containsNonDate="0" containsString="0" containsBlank="1"/>
    </cacheField>
    <cacheField name="Drafting" numFmtId="0">
      <sharedItems containsNonDate="0" containsString="0" containsBlank="1"/>
    </cacheField>
    <cacheField name="Submitted" numFmtId="0">
      <sharedItems containsNonDate="0" containsString="0" containsBlank="1"/>
    </cacheField>
    <cacheField name="Approved" numFmtId="0">
      <sharedItems containsNonDate="0" containsString="0" containsBlank="1"/>
    </cacheField>
    <cacheField name="Pending Permits" numFmtId="0">
      <sharedItems containsNonDate="0" containsString="0" containsBlank="1"/>
    </cacheField>
    <cacheField name="% Complete" numFmtId="9">
      <sharedItems containsNonDate="0" containsString="0" containsBlank="1"/>
    </cacheField>
    <cacheField name="Blockers" numFmtId="9">
      <sharedItems containsBlank="1" count="10">
        <s v="Locates"/>
        <s v="NTP Permit"/>
        <m/>
        <s v="Manpower"/>
        <s v="Tie-ends"/>
        <s v="QC"/>
        <s v="SOW"/>
        <s v="Locates St Pete" u="1"/>
        <s v="Tie Ins" u="1"/>
        <s v="Tie-ends " u="1"/>
      </sharedItems>
    </cacheField>
    <cacheField name="Constuction Statu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842594" createdVersion="8" refreshedVersion="8" minRefreshableVersion="3" recordCount="101" xr:uid="{22236E91-871C-480B-84AA-CB3922954193}">
  <cacheSource type="worksheet">
    <worksheetSource ref="A1:AD98" sheet="Tillman UG Footage"/>
  </cacheSource>
  <cacheFields count="30">
    <cacheField name="Market 1 NTP Number" numFmtId="0">
      <sharedItems containsBlank="1"/>
    </cacheField>
    <cacheField name="AREA" numFmtId="0">
      <sharedItems containsBlank="1"/>
    </cacheField>
    <cacheField name="SOW TSD Date" numFmtId="0">
      <sharedItems containsDate="1" containsBlank="1" containsMixedTypes="1" minDate="2025-12-15T00:00:00" maxDate="2026-12-31T00:00:00"/>
    </cacheField>
    <cacheField name="Vendor Assignment" numFmtId="0">
      <sharedItems containsDate="1" containsBlank="1" containsMixedTypes="1" minDate="1900-01-02T00:00:00" maxDate="1900-01-03T00:00:00" count="84">
        <s v="Brothers"/>
        <s v="Lightspeed In-House"/>
        <m/>
        <s v="Kattle One/LSCG"/>
        <s v="Vendor Assignment"/>
        <s v="ASM Utilities"/>
        <s v="APT Communications  "/>
        <s v="Randy's Utilities"/>
        <s v="Legant Livings"/>
        <s v="Power Connect"/>
        <s v="Full Circle In-House/Saul/Felipe"/>
        <s v="Sosa Line"/>
        <s v="Kattle One"/>
        <s v="ASM"/>
        <s v="Splice Only Project"/>
        <s v="North Path"/>
        <s v="APT Communications/North Path"/>
        <s v="Lopez Underground"/>
        <s v="GN Systems"/>
        <s v="ITG In-House"/>
        <s v="Alpha Omega"/>
        <s v="A1 Broadband "/>
        <s v="Restoring Pro"/>
        <s v="Gulfstream"/>
        <s v="HD Cable"/>
        <s v="HAS Global"/>
        <s v="APT Communications / New Gen Unlimited"/>
        <s v="Full Circle In-House/Justin" u="1"/>
        <s v="Full Circle In-House/Rafael" u="1"/>
        <s v="Full Circle In-House/Steve" u="1"/>
        <s v="Has Path and Toby PICS uploaded into Site Tracker" u="1"/>
        <s v="R&amp;F Underground Construction Inc" u="1"/>
        <s v="NIA Underground" u="1"/>
        <s v="Not Part of NTP Package for Full Circle" u="1"/>
        <s v="J. Garcia Underground" u="1"/>
        <s v="           " u="1"/>
        <s v="Lightspeed In-House/North Path" u="1"/>
        <s v="Full Circle/LSCG" u="1"/>
        <s v="Mid Florida Contractors" u="1"/>
        <s v="HDD Underground / R&amp;F Underground Construction Inc" u="1"/>
        <s v="J Garcia Underground" u="1"/>
        <s v="Lightspeed  " u="1"/>
        <s v="LSCG - Saul Ramirez" u="1"/>
        <s v="LSCG" u="1"/>
        <s v="APT Communications" u="1"/>
        <s v="Legant" u="1"/>
        <s v="Patriot Underground" u="1"/>
        <s v="HDD Underground" u="1"/>
        <s v="J. Garcia" u="1"/>
        <s v="Patriot" u="1"/>
        <s v="APT" u="1"/>
        <s v="Baseline" u="1"/>
        <s v="Garcia" u="1"/>
        <s v="Sunshine Drilling" u="1"/>
        <s v="APT Communications " u="1"/>
        <s v="APT Communications / " u="1"/>
        <s v="Brothers " u="1"/>
        <s v="North Path/LSCG" u="1"/>
        <s v="J.Garcia" u="1"/>
        <s v="Lightspeed In-House / GN Systems" u="1"/>
        <s v="Splice Only" u="1"/>
        <s v="In House" u="1"/>
        <s v="Longo Underground" u="1"/>
        <s v="Lightspeed In-House " u="1"/>
        <s v="Kattleone" u="1"/>
        <s v="Vault Relocation" u="1"/>
        <s v="Lightspeed In-House /Kattleone" u="1"/>
        <s v="Lightspeed In-House/Kattleone" u="1"/>
        <s v="APT Communications/Kattleone" u="1"/>
        <s v="H&amp;H Underground" u="1"/>
        <s v="Multiple" u="1"/>
        <s v="New Gen Unlimited" u="1"/>
        <s v="Lightspeed In-House / Sosa Line" u="1"/>
        <s v="H&amp;H" u="1"/>
        <s v="Gold Gate" u="1"/>
        <s v="Removed By Tillman" u="1"/>
        <s v="Longo" u="1"/>
        <s v="Lightspeed In-House/HH/JUAN G" u="1"/>
        <s v="HH Underground" u="1"/>
        <s v="Patriot Underground / APT Communications / Sosa Line" u="1"/>
        <s v="Kattle One / APT Communications" u="1"/>
        <d v="1900-01-02T00:00:00" u="1"/>
        <s v="Patriot Underground / APT Communications" u="1"/>
        <s v="Kattle One / Legant" u="1"/>
      </sharedItems>
    </cacheField>
    <cacheField name="Date Assigned" numFmtId="0">
      <sharedItems containsDate="1" containsBlank="1" containsMixedTypes="1" minDate="2025-10-06T00:00:00" maxDate="2026-10-10T00:00:00"/>
    </cacheField>
    <cacheField name="Assigned Supervisor" numFmtId="0">
      <sharedItems containsBlank="1"/>
    </cacheField>
    <cacheField name="Penguin ID" numFmtId="0">
      <sharedItems containsBlank="1"/>
    </cacheField>
    <cacheField name="HHP" numFmtId="0">
      <sharedItems containsBlank="1" containsMixedTypes="1" containsNumber="1" containsInteger="1" minValue="0" maxValue="402"/>
    </cacheField>
    <cacheField name="On Track or In Jeopardy" numFmtId="0">
      <sharedItems containsBlank="1"/>
    </cacheField>
    <cacheField name="Permit Status" numFmtId="0">
      <sharedItems containsBlank="1"/>
    </cacheField>
    <cacheField name="Blockers/Risks" numFmtId="0">
      <sharedItems containsBlank="1"/>
    </cacheField>
    <cacheField name="Door Tag Date" numFmtId="0">
      <sharedItems containsDate="1" containsBlank="1" containsMixedTypes="1" minDate="2025-12-30T00:00:00" maxDate="2026-09-30T00:00:00"/>
    </cacheField>
    <cacheField name="SOW Received" numFmtId="0">
      <sharedItems containsBlank="1"/>
    </cacheField>
    <cacheField name="SOW Estimated Cost" numFmtId="0">
      <sharedItems containsBlank="1" containsMixedTypes="1" containsNumber="1" minValue="255.05" maxValue="438978.5"/>
    </cacheField>
    <cacheField name="NTP Received" numFmtId="0">
      <sharedItems containsBlank="1"/>
    </cacheField>
    <cacheField name="Constuction Status" numFmtId="0">
      <sharedItems containsBlank="1"/>
    </cacheField>
    <cacheField name="Locate Date" numFmtId="0">
      <sharedItems containsDate="1" containsBlank="1" containsMixedTypes="1" minDate="2025-10-03T00:00:00" maxDate="2026-10-10T00:00:00"/>
    </cacheField>
    <cacheField name="Restoration Completed" numFmtId="0">
      <sharedItems containsBlank="1"/>
    </cacheField>
    <cacheField name="QC Requested Date" numFmtId="0">
      <sharedItems containsBlank="1"/>
    </cacheField>
    <cacheField name="QC Sheet Phase 1 Received " numFmtId="0">
      <sharedItems containsBlank="1"/>
    </cacheField>
    <cacheField name="QC Sheet Phase 2 Received " numFmtId="0">
      <sharedItems containsBlank="1"/>
    </cacheField>
    <cacheField name="Footage UG" numFmtId="0">
      <sharedItems containsBlank="1" containsMixedTypes="1" containsNumber="1" containsInteger="1" minValue="0" maxValue="30807"/>
    </cacheField>
    <cacheField name="Actual Redline Completed Footage UG" numFmtId="0">
      <sharedItems containsBlank="1" containsMixedTypes="1" containsNumber="1" containsInteger="1" minValue="0" maxValue="10232"/>
    </cacheField>
    <cacheField name="Footage Remaining" numFmtId="0">
      <sharedItems containsBlank="1" containsMixedTypes="1" containsNumber="1" containsInteger="1" minValue="0" maxValue="30807"/>
    </cacheField>
    <cacheField name="UG Percentage Complete" numFmtId="0">
      <sharedItems containsBlank="1" containsMixedTypes="1" containsNumber="1" minValue="0" maxValue="0.99472068753836707"/>
    </cacheField>
    <cacheField name="Construction Start Date" numFmtId="0">
      <sharedItems containsDate="1" containsBlank="1" containsMixedTypes="1" minDate="2025-08-22T00:00:00" maxDate="2026-10-09T00:00:00"/>
    </cacheField>
    <cacheField name="Construction End Date" numFmtId="0">
      <sharedItems containsDate="1" containsBlank="1" containsMixedTypes="1" minDate="2026-07-27T00:00:00" maxDate="2026-10-06T00:00:00"/>
    </cacheField>
    <cacheField name="Fiber Placement  Percentage Complete" numFmtId="0">
      <sharedItems containsBlank="1" containsMixedTypes="1" containsNumber="1" containsInteger="1" minValue="0" maxValue="1"/>
    </cacheField>
    <cacheField name="Splicing Percentage Complete" numFmtId="0">
      <sharedItems containsBlank="1" containsMixedTypes="1" containsNumber="1" containsInteger="1" minValue="0" maxValue="1"/>
    </cacheField>
    <cacheField name="Fiber Placement and Splice Only Footage " numFmtId="0">
      <sharedItems containsBlank="1" containsMixedTypes="1" containsNumber="1" containsInteger="1" minValue="0" maxValue="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4.760473958333" createdVersion="8" refreshedVersion="8" minRefreshableVersion="3" recordCount="4732" xr:uid="{E3D0A88A-CBD0-4D66-B171-1D8684787A19}">
  <cacheSource type="worksheet">
    <worksheetSource ref="A1:F1048576" sheet="Daily Production_RAW DATA"/>
  </cacheSource>
  <cacheFields count="6">
    <cacheField name="Project" numFmtId="0">
      <sharedItems containsBlank="1" count="646">
        <s v="D-HDH31"/>
        <s v="D-HDH34"/>
        <s v="D-HDH04"/>
        <s v="FB-HDH02A"/>
        <s v="D-HWP436"/>
        <s v="D-H0223D"/>
        <s v="D-HWP415"/>
        <s v="D-H0223C"/>
        <s v="D-HDH66"/>
        <s v="D-HDH76"/>
        <s v="D-HDH45"/>
        <s v="D-HWP713"/>
        <s v="D-HDH73"/>
        <s v="D-H0222D"/>
        <s v="D-H0223A"/>
        <s v="D-HWP102"/>
        <s v="D-HDH84"/>
        <s v="D-H0222B"/>
        <s v="D-H0222C"/>
        <s v="D-HDH71"/>
        <s v="Golden Wings MDU"/>
        <s v="D-HWP412"/>
        <s v="D-HWP425"/>
        <s v="D-HWP441"/>
        <s v="FB-HWP101"/>
        <s v="D-H0222A"/>
        <s v="FB-HDH01"/>
        <s v="D-H0223E"/>
        <s v="FB-HWP401-"/>
        <s v="D-HDH68"/>
        <s v="D-HNP138"/>
        <s v="FB-HWP401"/>
        <s v="D-HNP137"/>
        <s v="D-HWP105"/>
        <s v="D-HNP123"/>
        <s v="BHT-FWP-06-W"/>
        <s v="BHT-FWP-06"/>
        <s v="D-HNP143"/>
        <s v="FB-HWP701"/>
        <s v="D-HWP701"/>
        <s v="D-HDH74"/>
        <s v="D-HWP103"/>
        <s v="D-HDH46"/>
        <s v="FX4-FWP-08"/>
        <s v="D-HWP705"/>
        <s v="FB-H0222A"/>
        <s v="FB-H02223A"/>
        <s v="D-HNP141"/>
        <s v="D-HDH78"/>
        <s v="D-HDH67"/>
        <s v="FB-HDH275"/>
        <s v="D-HDH70"/>
        <s v="D-HDH03"/>
        <s v="BHUD-FWP-08-E"/>
        <s v="D-H0221D"/>
        <s v="D-H0221B"/>
        <s v="FB-H0221A"/>
        <s v="D-HDH04-J Garcia"/>
        <s v="D-HDH75"/>
        <s v="D-HNP138-"/>
        <s v="FB-HNP138"/>
        <s v="FB-HDH02A D-HDH75 Tie In"/>
        <s v="D-H0220C"/>
        <s v="D-H0221A"/>
        <s v="D-H0221F"/>
        <s v="D-H0223F"/>
        <s v="D-HDH04 "/>
        <s v="D-HDH34 "/>
        <s v="FB-H0220A"/>
        <s v="D-H0221C"/>
        <s v="FB-H0223A"/>
        <s v="D-H0220B"/>
        <s v="FB-HOE117"/>
        <s v="D-HOE215"/>
        <s v="D-HOE102"/>
        <s v="D-HDH69"/>
        <s v="34th St Crossing"/>
        <s v="BHT-FWP-07"/>
        <s v="D-H0220A"/>
        <s v="302B FDH"/>
        <s v="D-HNP114"/>
        <s v="D-HWP706"/>
        <s v="FB-HOE201"/>
        <s v="BHZD-FOE-03-W"/>
        <s v="D-HDH32"/>
        <s v="BHUD-FOE-02-W"/>
        <s v="D-HNP151"/>
        <s v="D-HDH82"/>
        <s v="D-HWP707"/>
        <s v="D-HWP702"/>
        <s v="D-HOE206"/>
        <s v="D-HDH80"/>
        <s v="D-HNP113"/>
        <s v="BHU-FDH-01-W"/>
        <s v="D-HWP703"/>
        <s v="D-HDH47"/>
        <s v="D-HDH43"/>
        <s v="D-HDH60"/>
        <s v="D-HDH49"/>
        <s v="D-HDH58"/>
        <s v="D-HDH62"/>
        <s v="D-HWP1306"/>
        <s v="D-HDH41"/>
        <s v="D-HWP1309"/>
        <s v="D-HDH48"/>
        <s v="FX4-FWP-13"/>
        <s v="D-HDH42"/>
        <s v="D-HDH55"/>
        <s v="D-HDH56"/>
        <s v="D-HDH57"/>
        <s v="D-HDH52"/>
        <s v="D-HDH54"/>
        <s v="D-HDH50"/>
        <s v="D-HDH53"/>
        <s v="D-HWP-1304"/>
        <s v="D-HWP1304"/>
        <s v="D-HWP903"/>
        <s v="D-HNP144"/>
        <s v="FB-HNP111"/>
        <s v="D-HWP904"/>
        <s v="D-HWP902"/>
        <s v="D-HNP106"/>
        <s v="D-HNP117"/>
        <s v="D-HNP104"/>
        <s v="FB-HNP144"/>
        <m/>
        <s v="FB-HNP133"/>
        <s v="D-H0222A / D-H0233F"/>
        <s v="HGP16 / HGP38"/>
        <s v="D-HNP135"/>
        <s v="BHT-FWP-10"/>
        <s v="D-HDH02"/>
        <s v="FB-HWP801"/>
        <s v="D-HOE116"/>
        <s v="D-DHD52"/>
        <s v="D-DHD55"/>
        <s v="BHZD-FWP-13-E"/>
        <s v="D-HDH50 \  D-HDH52"/>
        <s v="D-HDH57 \ D-HDH58"/>
        <s v="D-HDH50-52"/>
        <s v="D-HDH57-60"/>
        <s v="FB-HWP-701"/>
        <s v="BHT-FWP-09"/>
        <s v="D-HDH18"/>
        <s v="D-HDH50\52"/>
        <s v="D-HNP110"/>
        <s v="D-HWP905"/>
        <s v="D-HDH52/49/58"/>
        <s v="225 Granada St"/>
        <s v="BHUD-FWP-06"/>
        <s v="BHT-FWP-08"/>
        <s v="FB-HDH01A-2A"/>
        <s v="FB-HWP175"/>
        <s v="D-HWP801"/>
        <s v="FB-HWP1376"/>
        <s v="D-HWP821"/>
        <s v="FB-HWP902"/>
        <s v="BHUD-FWP-13-W"/>
        <s v="D-HWP822"/>
        <s v="FB-HWP1302"/>
        <s v="D-HWP814"/>
        <s v="FX4-FML-05"/>
        <s v="D-HWP812"/>
        <s v="BHUD-FOE-03-W"/>
        <s v="D-HWP815"/>
        <s v="FB-HWP804"/>
        <s v="BHT-FOE-03"/>
        <s v="FB-HOE301"/>
        <s v="FB-HWP482"/>
        <s v="BHZD-FWP-11-W"/>
        <s v="FB-HWP775"/>
        <s v="FB-HWP802"/>
        <s v="12 Oaks MHP"/>
        <s v="Skyview MHP"/>
        <s v="FB-HLR201"/>
        <s v="FB-HWP776"/>
        <s v="D-HNP111"/>
        <s v="Skyview"/>
        <s v="D-HWP803"/>
        <s v="D-HNP108"/>
        <s v="FB-HWP1375"/>
        <s v="D-HWP805"/>
        <s v="FB-HWP1310"/>
        <s v="D-HWP826"/>
        <s v="D-HWP824"/>
        <s v="D-HWP825"/>
        <s v="FB-HWP375"/>
        <s v="D-HWP1310"/>
        <s v="HGP-03"/>
        <s v="D-HWP802"/>
        <s v="FB-HOE375"/>
        <s v="FB-HWP975"/>
        <s v="D-HWP827"/>
        <s v="BHT-FLX-01"/>
        <s v="FB-HWP1075"/>
        <s v="D-HWP809"/>
        <s v="D-HOE302"/>
        <s v="D-HGP22 (Repair)"/>
        <s v="D-HWP811"/>
        <s v="D-HWP823"/>
        <s v="FB-HNP104"/>
        <s v="OakHill MHP"/>
        <s v="FB-HWP480"/>
        <s v="BHU-FAL-01-E "/>
        <s v="D-HWP816"/>
        <s v="D-HWP818"/>
        <s v="BHU-FWP-08-E"/>
        <s v="Skyview Estates"/>
        <s v="Mas Verde"/>
        <s v="D-HOE306"/>
        <s v="D-HST11"/>
        <s v="D-HWP813"/>
        <s v="D-HWP910"/>
        <s v="D-HWP908"/>
        <s v="D-HNP135 "/>
        <s v="FB-HWP376"/>
        <s v="BHZD-FWP-08-W"/>
        <s v="BHU-FAL-01-E"/>
        <s v="Lake Shore Park"/>
        <s v="BHZD-FWP-8-W"/>
        <s v="D-HWP913"/>
        <s v="BHU-FAL-01-W-2"/>
        <s v="FB-HWP903"/>
        <s v="D-HWP915"/>
        <s v="Citrus Wood"/>
        <s v="D-HLR207"/>
        <s v="D-HWP909"/>
        <s v="D-HLR211"/>
        <s v="D-HWP912"/>
        <s v="D-HWP1307"/>
        <s v="FB-HOE178"/>
        <s v="D-HLR210"/>
        <s v="Wilders Park"/>
        <s v="D-HWP914"/>
        <s v="D-HWP911"/>
        <s v="D-HLR203"/>
        <s v="FB-HWP901"/>
        <s v="FB-HWP1377"/>
        <s v="D-HLR204"/>
        <s v="D-HWP918"/>
        <s v="FB--HWP1377"/>
        <s v="FB-HOE675"/>
        <s v="D-HSH222"/>
        <s v="Sunset Palms MHP"/>
        <s v="D-HSH224"/>
        <s v="FB-HWP1379"/>
        <s v="D-HSH223"/>
        <s v="FB-HOE175"/>
        <s v="Wilders MHP"/>
        <s v="D-HSH240"/>
        <s v="Sherwood Estates"/>
        <s v="D-HLR205"/>
        <s v="D-HWP917"/>
        <s v="D-HWP916"/>
        <s v="Citrus Woods"/>
        <s v="BHZD-FLX-04-W"/>
        <s v="D-HDF711"/>
        <s v="D-HSH237"/>
        <s v="D-HSH242"/>
        <s v="FB-HSH241"/>
        <s v="D-HSH243"/>
        <s v="Sherwood"/>
        <s v="Heatherwood MHP"/>
        <s v="D-HWP1312"/>
        <s v="D-HWP1311"/>
        <s v="D-HSH241"/>
        <s v="Wilders"/>
        <s v="D-HWP1313"/>
        <s v="BHUD-FOE-06-E-2"/>
        <s v="D-HDF713"/>
        <s v="Sunset Palms"/>
        <s v="D-HSH244"/>
        <s v="D-HSH245"/>
        <s v="D-HDF714"/>
        <s v="D-HSH220"/>
        <s v="D-HSH221"/>
        <s v="FX4-FWP-09"/>
        <s v="FB-HWP483"/>
        <s v="D-HDF704"/>
        <s v="D-HWP1314"/>
        <s v="Fountain View"/>
        <s v="D-HSH238"/>
        <s v="D-HSH246"/>
        <s v="Heatherwood Village"/>
        <s v="Sherwood Mobile Manor"/>
        <s v="D-HSH225"/>
        <s v="D-HSH226"/>
        <s v="D-HSH227"/>
        <s v="D-HSH228"/>
        <s v="D-HSH229"/>
        <s v="D-HSH230"/>
        <s v="D-HSH231"/>
        <s v="D-HSH232"/>
        <s v="Vantage Point"/>
        <s v="FB-HSH238"/>
        <s v="D-HSH239"/>
        <s v="D-HWP820"/>
        <s v="D-HWP906"/>
        <s v="D-HSH236"/>
        <s v="D-HWP1315"/>
        <s v="Fountainview"/>
        <s v="D-HSH233"/>
        <s v="D-HSH250"/>
        <s v="D-HWP819"/>
        <s v="Heatherwood"/>
        <s v="D-HDF702"/>
        <s v="D-HSH247"/>
        <s v="D-HSH249"/>
        <s v="D-HSH251"/>
        <s v="D-HDF703"/>
        <s v="D-HWP817"/>
        <s v="D-HDF707"/>
        <s v="D-HWP808-1"/>
        <s v="D-HWP901"/>
        <s v="D-HDF715"/>
        <s v="D-HOE501"/>
        <s v="D-HSH248"/>
        <s v="D-HSH254"/>
        <s v="FB-HWP880"/>
        <s v="D-HSH252"/>
        <s v="FB-HSH 241"/>
        <s v="FB-HWP882"/>
        <s v="D-HWP1316"/>
        <s v="D-HWP1317"/>
        <s v="D-HSH253"/>
        <s v="FB-HWP484"/>
        <s v="FB-HLR202"/>
        <s v="D-HSH255"/>
        <s v="D-HWP907"/>
        <s v="D-HWP1003"/>
        <s v="D-HWP1004"/>
        <s v="D-HSH256"/>
        <s v="FB-HOE501"/>
        <s v="D-HDF705"/>
        <s v="FB-HNP118"/>
        <s v="D-HBK131"/>
        <s v="D-HBK130"/>
        <s v="Moss Creek"/>
        <s v="Fountain View Estates MHP"/>
        <s v="FB-HWP377"/>
        <s v="D-HBK132"/>
        <s v="D-HBK133"/>
        <s v="D-HBK135"/>
        <s v="D-HBK134"/>
        <s v="D-HBK136"/>
        <s v="FB-HBK104"/>
        <s v="FB-HWP106"/>
        <s v="Moss Creek "/>
        <s v="Colonial Manor"/>
        <s v="D-HDF708"/>
        <s v="FB-HBK130"/>
        <s v="D-HWP1006"/>
        <s v="D-HWP1005"/>
        <s v="D-HDF740"/>
        <s v="D-HLR208"/>
        <s v="D-HWP1007"/>
        <s v="FB-HOE401-V2"/>
        <s v="D-HDF710"/>
        <s v="D-HWP1303"/>
        <s v="D-H0306A-1"/>
        <s v="D-HWP109"/>
        <s v="D-HO306A-1"/>
        <s v="FB-HAL175"/>
        <s v="FB-HOE401-V3"/>
        <s v="D-HDF712"/>
        <s v="D-HWP106"/>
        <s v="Sabal Lakes "/>
        <s v="D-H0221F-Repair"/>
        <s v="D-HWP107"/>
        <s v="BHU-FAL-01-W"/>
        <s v="Sabal Lakes"/>
        <s v="D-HWP110"/>
        <s v="D-HOE502"/>
        <s v="FB-HLX401"/>
        <s v="FB-HLX409"/>
        <s v="Willow Walk"/>
        <s v="D-HWP108"/>
        <s v="BHT-FLX-02"/>
        <s v="D-HWP919"/>
        <s v="FB-HOE176"/>
        <s v="FB-HOE180"/>
        <s v="D-HNP151-Repair"/>
        <s v="D-HWP902-Repair"/>
        <s v="BHCD-FSF-05-E"/>
        <s v="Willow Walk North"/>
        <s v="D-HLR212"/>
        <s v="FB-HSH404"/>
        <s v="BHCD-FPW-03-W"/>
        <s v="FB-HWP478"/>
        <s v="FB-HSF404"/>
        <s v="BHCD-FSF-04-W"/>
        <s v="FB-HSF477"/>
        <s v="FB-HAL113"/>
        <s v="FB-HSF476"/>
        <s v="FB-HSF379"/>
        <s v="D-HDH57 Repair"/>
        <s v="FB-HSF381"/>
        <s v="FB-HSF475"/>
        <s v="FB-HAL177"/>
        <s v="FB-HSF383"/>
        <s v="FB-HSF384"/>
        <s v="FB-HLX417"/>
        <s v="FB-HLX501"/>
        <s v="FB-HSF177"/>
        <s v="BHUD-FLX-04-E"/>
        <s v="BHU-FLX-01-E"/>
        <s v="FB-HSF377"/>
        <s v="FB-HSF378"/>
        <s v="D-HBR252"/>
        <s v="FB-HWP875"/>
        <s v="FB-HWP879"/>
        <s v="D-HBR253"/>
        <s v="D-HLX416"/>
        <s v="D-HLX404"/>
        <s v="FB-HSF375"/>
        <s v="D-HTG202"/>
        <s v="BHU-FLX-01-W"/>
        <s v="D-HBR254"/>
        <s v="Heatherpoint Lake Estates"/>
        <s v="BHUD-FLX-01-E"/>
        <s v="D-HLX402"/>
        <s v="D-HLX401"/>
        <s v="FB-HTG237"/>
        <s v="FB-HSF304"/>
        <s v="D-HLX421"/>
        <s v="D-HTG208 "/>
        <s v="D-HLX501"/>
        <s v="D-HTG208"/>
        <s v="D-HPP606"/>
        <s v="D-HTG206"/>
        <s v="FB-HAL101"/>
        <s v="D-HLX406"/>
        <s v="FB-HSF376"/>
        <s v="FB-HBR252"/>
        <s v="FB-HAL176"/>
        <s v="FB-HAL179"/>
        <s v="D-HLX403"/>
        <s v="D-HSF321 "/>
        <s v="D-HLX507"/>
        <s v="D-HPP613"/>
        <s v="D-HLX407"/>
        <s v="D-HBR255"/>
        <s v="D-HLX405"/>
        <s v="D-HTG225"/>
        <s v="D-HPP607"/>
        <s v="D-HPP612"/>
        <s v="D-HLX518"/>
        <s v="D-HPP614"/>
        <s v="D-HTG233"/>
        <s v="D-HSF320"/>
        <s v="FB-HSF201"/>
        <s v="FB-HSF301"/>
        <s v="D-HLX511"/>
        <s v="D-HTG207"/>
        <s v="D-HTG239"/>
        <s v="D-HPP609"/>
        <s v="D-HPP617"/>
        <s v="D-HPP301"/>
        <s v="D-HTG241"/>
        <s v="D-HLX519"/>
        <s v="FB-HPP617"/>
        <s v="D-HLX516"/>
        <s v="D-HLX517"/>
        <s v="D-HTG201"/>
        <s v="D-HBR256"/>
        <s v="D-HPP618"/>
        <s v="D-HPP632"/>
        <s v="D-HPP610"/>
        <s v="D-HPP611"/>
        <s v="D-HPP638"/>
        <s v="D-HHP307"/>
        <s v="D-HPP311"/>
        <s v="D-HPP629"/>
        <s v="D-HPP318"/>
        <s v="D-HTG229"/>
        <s v="D-HTG237"/>
        <s v="D-HPP619"/>
        <s v="D-HPP307"/>
        <s v="D-HTG235"/>
        <s v="D-HPP621"/>
        <s v="D-HPP627"/>
        <s v="D-HPP631"/>
        <s v="D-HPP633"/>
        <s v="D-HPP305"/>
        <s v="D-HLX522"/>
        <s v="D-HTG238"/>
        <s v="D-HLX512"/>
        <s v="D-HPP625"/>
        <s v="D-HPP630"/>
        <s v="D-HPP303"/>
        <s v="D-HPP310"/>
        <s v="FB-HWP476"/>
        <s v="D-HPP615"/>
        <s v="D-HTG228"/>
        <s v="D-HPP620"/>
        <s v="D-HPP307 "/>
        <s v="D-HLX513"/>
        <s v="FB-HTG204"/>
        <s v="FB-HTG290"/>
        <s v="D-HLX520"/>
        <s v="FB-HTG290 "/>
        <s v="FB-HWP976"/>
        <s v="D-HLX521"/>
        <s v="D-HBR257"/>
        <s v="D-HPP616"/>
        <s v="D-HPP639"/>
        <s v="D-HOE503"/>
        <s v="FB-HLX375"/>
        <s v="FB-HTG288"/>
        <s v="BHCD-FPW-03-E"/>
        <s v="FB-HTG204 "/>
        <s v="D-HPP628"/>
        <s v="FB-HTG289 "/>
        <s v="D-HPP626"/>
        <s v="D-HPP634"/>
        <s v="D-HPP635"/>
        <s v="Colonial Pointe"/>
        <s v="D-HPP637"/>
        <s v="D-HLX509"/>
        <s v="D-HOE117"/>
        <s v="D-HPP636"/>
        <s v="D-HLX506"/>
        <s v="FB-HTG292"/>
        <s v="D-HSF308"/>
        <s v="D-HLX508"/>
        <s v="FB-HTG289"/>
        <s v="D-HTG218"/>
        <s v="D-HBR258"/>
        <s v="D-HLX503"/>
        <s v="D-HSF308   "/>
        <s v="D-HLX504"/>
        <s v="FB-HTG238"/>
        <s v="SFU-LEE-6"/>
        <s v="D-HTG215"/>
        <s v="D-HTG230"/>
        <s v="D-HPP314"/>
        <s v="D-HLX505"/>
        <s v="FB-HPP314"/>
        <s v="FB-HLX175"/>
        <s v="D-HTG217"/>
        <s v="D-HPP608"/>
        <s v="FB-HLXC512"/>
        <s v="D-HTG216"/>
        <s v="D-HLX502"/>
        <s v="D-HLC518"/>
        <s v="D-HLX510"/>
        <s v="D-HTG212"/>
        <s v="D-HTG231"/>
        <s v="FB-HPP631"/>
        <s v="D-HLC512"/>
        <s v="D-HLC513"/>
        <s v="D-HTG213"/>
        <s v="D-HSF322"/>
        <s v="D-HBR259"/>
        <s v="D-HLC517"/>
        <s v="FB-HLC512"/>
        <s v="D-HLX408"/>
        <s v="FB-HOE401-V6"/>
        <s v="D-HPW348"/>
        <s v="BHUD-FOE-401-W"/>
        <s v="FB-HOE401-V4"/>
        <s v="FB-HPW331"/>
        <s v="D-HTG210"/>
        <s v="FB-HTG279"/>
        <s v="BHCD-FPW-03-E "/>
        <s v="BHT-FSE-01"/>
        <s v="D-HLC506"/>
        <s v="D-HLC511"/>
        <s v="D-HAL114"/>
        <s v="BHC-FSW-04-E"/>
        <s v="D-HLC519"/>
        <s v="D-HPW330"/>
        <s v="D-HSW405"/>
        <s v="D-HTG305"/>
        <s v="D-HBR260"/>
        <s v="D-HAL115"/>
        <s v="FB-HSW419"/>
        <s v="D-HAL116"/>
        <s v="D-HPW349"/>
        <s v="D-HLC516"/>
        <s v="FB-HLC519"/>
        <s v="North Oaks Estates"/>
        <s v="D-HSW419"/>
        <s v="D-HPW361"/>
        <s v="D-HLC515"/>
        <s v="North Oaks"/>
        <s v="FB-HOE401-V5"/>
        <s v="Plantation Bay"/>
        <s v="D-HPW346"/>
        <s v="D-HLC507"/>
        <s v="D-HBR261"/>
        <s v="North Okas"/>
        <s v="D-HPW346 "/>
        <s v="FB-HPP612"/>
        <s v="D-HAL113"/>
        <s v="D-HLC508"/>
        <s v="SFU-MNTE-3"/>
        <s v="SFU-MNTE-4"/>
        <s v="D-HTG307"/>
        <s v="D-HPP854"/>
        <s v="D-HLC510"/>
        <s v="D-DLC516"/>
        <s v="D-HPW328"/>
        <s v="D-HPW329"/>
        <s v="D-HLC514"/>
        <s v="D-HPP858"/>
        <s v="D-HSF402 "/>
        <s v="D-HSF419"/>
        <s v="D-HHP883"/>
        <s v="D-HSW403"/>
        <s v="D-HSW404"/>
        <s v="D-HSF420 "/>
        <s v="FB-HPP375"/>
        <s v="D-HSF401"/>
        <s v="D-HSF402"/>
        <s v="D-HSW402"/>
        <s v="D-HPP839"/>
        <s v="FB-HPP879"/>
        <s v="D-HLC539"/>
        <s v="FB-HPP854"/>
        <s v="BHT-FSW-04-E"/>
        <s v="D-HPW361 "/>
        <s v="D-HBR262"/>
        <s v="D-HTG401"/>
        <s v="D-HLC538"/>
        <s v="FB-HLC538"/>
        <s v="D-HLX101"/>
        <s v="D-HPW350"/>
        <s v="D-HSF420"/>
        <s v="D-HLC522"/>
        <s v="D-HHLC513" u="1"/>
        <s v="FB-HTG241" u="1"/>
        <s v="D-HNP1114" u="1"/>
        <s v="D-HO221F" u="1"/>
        <s v="FB-HNP106" u="1"/>
        <s v="Moss Creek, SFU-MNTE-2" u="1"/>
        <s v="FBHWP484" u="1"/>
        <s v="DHWP1316" u="1"/>
        <s v="FB-HWP1304" u="1"/>
        <s v="BHUD-FOE-06-E" u="1"/>
        <s v="D-HSH219" u="1"/>
        <s v="Citrus Wood MHP" u="1"/>
        <s v="BHT-FXL-01" u="1"/>
        <s v="12 Oaks Mobile" u="1"/>
        <s v="D-HDH43 " u="1"/>
        <s v="D-HNP142" u="1"/>
      </sharedItems>
    </cacheField>
    <cacheField name="CONTRACTOR" numFmtId="0">
      <sharedItems containsBlank="1" count="137">
        <s v="Reycamp"/>
        <s v="Lightspeed"/>
        <s v="J Garcia Underground"/>
        <s v="Multiple"/>
        <s v="H&amp;H Underground-Lightspeed"/>
        <s v="Brothers"/>
        <s v="Longo Underground"/>
        <s v="Bartlett Fiber"/>
        <s v="Power Connect"/>
        <s v="HDD  Underground"/>
        <s v="SB Martinez"/>
        <s v="Key Underground"/>
        <s v="US Builders"/>
        <s v="FCA Fiber"/>
        <s v="HAS Global"/>
        <m/>
        <s v="MTX"/>
        <s v="AMT"/>
        <s v="EHL"/>
        <s v="MC Logistics"/>
        <s v="Power Connect "/>
        <s v="Raven"/>
        <s v="Telecom"/>
        <s v="Kattle One"/>
        <s v="Baseline"/>
        <s v="North Path"/>
        <s v="H&amp;H Underground"/>
        <s v="Patriot Underground"/>
        <s v="GN Systems"/>
        <s v="GN Systems "/>
        <s v="APT Communications"/>
        <s v="Maximo"/>
        <s v="Sosa Line"/>
        <s v="Gold Gate Path"/>
        <s v="Gold Gate Path "/>
        <s v="HYN Enterprise"/>
        <s v="Legant Livings"/>
        <s v="1972 Fiber Core"/>
        <s v="Sunshine Drilling"/>
        <s v="Yosep"/>
        <s v="Lopez Underground"/>
        <s v="Lopez Underground "/>
        <s v="Mid Florida Contractors"/>
        <s v="R&amp;F Construction"/>
        <s v="NIA Underground"/>
        <s v="Alpha Omega "/>
        <s v="Alpha Omega"/>
        <s v="ASM Utilities"/>
        <s v="Lagent Livings"/>
        <s v="1972 Fiber Core "/>
        <s v="Lightsped"/>
        <s v="Gulf Stream"/>
        <s v="HD Cable"/>
        <s v="GulfStream"/>
        <s v="R&amp;F Construstion"/>
        <s v="Yoesp"/>
        <s v="Mid Florida"/>
        <s v="Restoring Pro"/>
        <s v="Lightspeed "/>
        <s v="HD Cable "/>
        <s v="ITGCommunications"/>
        <s v="BICOM"/>
        <s v="ITG Comm"/>
        <s v="Yosep Aerial Star"/>
        <s v="Gulfstream "/>
        <s v="PowerConnect"/>
        <s v="Randy's Utilities"/>
        <s v="A1 Boardband"/>
        <s v="A1 Broadband "/>
        <s v="A1 Broadband"/>
        <s v="ASM Utilties"/>
        <s v="Yosep "/>
        <s v="ITG Communications"/>
        <s v="GN System"/>
        <s v="Randy's Utilites"/>
        <s v="KattleOne"/>
        <s v="NorthPath LLC"/>
        <s v="Lopez Undeground "/>
        <s v="ASM Communications"/>
        <s v="ITG Communications "/>
        <s v="Yosep Aerial Star " u="1"/>
        <s v="Lightspeed / R&amp;F Construction" u="1"/>
        <s v="Full Circle" u="1"/>
        <s v="HDD Underground" u="1"/>
        <s v="Legant Living" u="1"/>
        <s v="Legant" u="1"/>
        <s v="North Path " u="1"/>
        <s v="Northpath" u="1"/>
        <s v="Mid Flordia Contractors" u="1"/>
        <s v="J.Garcia Underground" u="1"/>
        <s v="BFI" u="1"/>
        <s v="Sunshine" u="1"/>
        <s v="1972 FiberCore" u="1"/>
        <s v="HYN Enterprises" u="1"/>
        <s v="Sunshine " u="1"/>
        <s v="APT Communication" u="1"/>
        <s v="J Garcia Construction" u="1"/>
        <s v="HH/LS" u="1"/>
        <s v="HH Underground-Lightspeed" u="1"/>
        <s v="In-House" u="1"/>
        <s v="FCA" u="1"/>
        <s v="Longo UG" u="1"/>
        <s v="Longo" u="1"/>
        <s v="Kettle 1" u="1"/>
        <s v="Ligthspeed" u="1"/>
        <s v="Longo Underground " u="1"/>
        <s v="Lightspeed In-House" u="1"/>
        <s v="Juan Garcia Underground" u="1"/>
        <s v="G/N Systems" u="1"/>
        <s v="Lightspeed In House" u="1"/>
        <s v="J.Garcia" u="1"/>
        <s v="J. Garcia" u="1"/>
        <s v="J. Garcia Underground" u="1"/>
        <s v="HH Underground" u="1"/>
        <s v="Gold Gate" u="1"/>
        <s v="HYNEnterprises" u="1"/>
        <s v="Brotheers" u="1"/>
        <s v="Brothers " u="1"/>
        <s v="Fiber Core" u="1"/>
        <s v="D-HDF710" u="1"/>
        <s v="Patriot" u="1"/>
        <s v="SosaLine" u="1"/>
        <s v="Patriot Underground / APT Communications" u="1"/>
        <s v="AR" u="1"/>
        <s v="Lightspeed / HAS" u="1"/>
        <s v="H&amp;H" u="1"/>
        <s v="J Garcia" u="1"/>
        <s v="Bartlett Fiber Crew 1" u="1"/>
        <s v="Bartlett Fiber Crew 2" u="1"/>
        <s v="Bartlett Fiber Crew 3" u="1"/>
        <s v="US Building" u="1"/>
        <s v="Barlett Fiber" u="1"/>
        <s v="Lightspeed CG" u="1"/>
        <s v="Brother" u="1"/>
        <s v="US BUILDERS " u="1"/>
        <s v="In House" u="1"/>
        <s v="HDD" u="1"/>
      </sharedItems>
    </cacheField>
    <cacheField name="Schedule Date" numFmtId="0">
      <sharedItems containsNonDate="0" containsDate="1" containsString="0" containsBlank="1" minDate="2025-02-10T00:00:00" maxDate="2026-10-13T00:00:00" count="436">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1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5T00:00:00"/>
        <d v="2025-12-26T00:00:00"/>
        <d v="2025-12-29T00:00:00"/>
        <d v="2025-12-30T00:00:00"/>
        <d v="2025-12-31T00:00:00"/>
        <d v="2026-01-01T00:00:00"/>
        <d v="2026-01-02T00:00:00"/>
        <d v="2026-01-05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3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2T00:00:00"/>
        <d v="2026-05-25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19T00:00:00"/>
        <d v="2026-06-22T00:00:00"/>
        <d v="2026-06-23T00:00:00"/>
        <d v="2026-06-24T00:00:00"/>
        <d v="2026-06-25T00:00:00"/>
        <d v="2026-06-26T00:00:00"/>
        <d v="2026-06-29T00:00:00"/>
        <d v="2026-06-30T00:00:00"/>
        <d v="2026-07-01T00:00:00"/>
        <d v="2026-07-02T00:00:00"/>
        <d v="2026-07-03T00:00:00"/>
        <d v="2026-07-06T00:00:00"/>
        <d v="2026-07-07T00:00:00"/>
        <d v="2026-07-08T00:00:00"/>
        <d v="2026-07-09T00:00:00"/>
        <d v="2026-07-10T00:00:00"/>
        <d v="2026-07-13T00:00:00"/>
        <d v="2026-07-14T00:00:00"/>
        <d v="2026-07-15T00:00:00"/>
        <d v="2026-07-16T00:00:00"/>
        <d v="2026-07-17T00:00:00"/>
        <d v="2026-07-20T00:00:00"/>
        <d v="2026-07-21T00:00:00"/>
        <d v="2026-07-22T00:00:00"/>
        <d v="2026-07-23T00:00:00"/>
        <d v="2026-07-24T00:00:00"/>
        <d v="2026-07-27T00:00:00"/>
        <d v="2026-07-28T00:00:00"/>
        <d v="2026-07-29T00:00:00"/>
        <d v="2026-07-30T00:00:00"/>
        <d v="2026-07-31T00:00:00"/>
        <d v="2026-08-03T00:00:00"/>
        <d v="2026-08-04T00:00:00"/>
        <d v="2026-08-05T00:00:00"/>
        <d v="2026-08-06T00:00:00"/>
        <d v="2026-08-07T00:00:00"/>
        <d v="2026-08-10T00:00:00"/>
        <d v="2026-08-11T00:00:00"/>
        <d v="2026-08-12T00:00:00"/>
        <d v="2026-08-13T00:00:00"/>
        <d v="2026-08-14T00:00:00"/>
        <d v="2026-08-17T00:00:00"/>
        <d v="2026-08-18T00:00:00"/>
        <d v="2026-08-19T00:00:00"/>
        <d v="2026-08-20T00:00:00"/>
        <d v="2026-08-21T00:00:00"/>
        <d v="2026-08-24T00:00:00"/>
        <d v="2026-08-25T00:00:00"/>
        <d v="2026-08-26T00:00:00"/>
        <d v="2026-08-27T00:00:00"/>
        <d v="2026-08-28T00:00:00"/>
        <d v="2026-08-31T00:00:00"/>
        <d v="2026-09-01T00:00:00"/>
        <d v="2026-09-02T00:00:00"/>
        <d v="2026-09-03T00:00:00"/>
        <d v="2026-09-04T00:00:00"/>
        <d v="2026-09-07T00:00:00"/>
        <d v="2026-09-08T00:00:00"/>
        <d v="2026-09-09T00:00:00"/>
        <d v="2026-09-10T00:00:00"/>
        <d v="2026-09-11T00:00:00"/>
        <d v="2026-09-14T00:00:00"/>
        <d v="2026-09-15T00:00:00"/>
        <d v="2026-09-16T00:00:00"/>
        <d v="2026-09-17T00:00:00"/>
        <d v="2026-09-18T00:00:00"/>
        <d v="2026-09-21T00:00:00"/>
        <d v="2026-09-22T00:00:00"/>
        <d v="2026-09-23T00:00:00"/>
        <d v="2026-09-24T00:00:00"/>
        <d v="2026-09-25T00:00:00"/>
        <d v="2026-09-28T00:00:00"/>
        <d v="2026-09-29T00:00:00"/>
        <d v="2026-09-30T00:00:00"/>
        <d v="2026-10-01T00:00:00"/>
        <d v="2026-10-02T00:00:00"/>
        <d v="2026-10-05T00:00:00"/>
        <d v="2026-10-06T00:00:00"/>
        <d v="2026-10-07T00:00:00"/>
        <d v="2026-10-08T00:00:00"/>
        <d v="2026-10-09T00:00:00"/>
        <d v="2026-10-12T00:00:00"/>
        <m/>
      </sharedItems>
    </cacheField>
    <cacheField name="UG FOOTAGE COMPLETED" numFmtId="0">
      <sharedItems containsBlank="1" containsMixedTypes="1" containsNumber="1" containsInteger="1" minValue="0" maxValue="6275"/>
    </cacheField>
    <cacheField name="Fiber Footage" numFmtId="0">
      <sharedItems containsBlank="1" containsMixedTypes="1" containsNumber="1" containsInteger="1" minValue="0" maxValue="17400"/>
    </cacheField>
    <cacheField name="COMMENT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d v="2026-05-30T00:00:00"/>
    <s v="Lightspeed In-House"/>
    <d v="2026-02-24T00:00:00"/>
    <x v="0"/>
    <s v="MAN109507"/>
    <n v="0"/>
    <s v="Completed on Track"/>
    <s v="Received"/>
    <m/>
    <s v="N/A"/>
    <s v="Yes"/>
    <n v="49846.95"/>
    <s v="Yes"/>
    <s v="Completed"/>
    <d v="2026-03-12T00:00:00"/>
    <s v="Yes"/>
    <d v="2026-06-09T00:00:00"/>
    <s v="6/22 Failed QC"/>
    <d v="2026-06-09T00:00:00"/>
    <n v="3109"/>
    <n v="3128"/>
    <n v="-19"/>
    <n v="1.0061112898037954"/>
    <d v="2026-04-20T00:00:00"/>
    <d v="2026-05-08T00:00:00"/>
    <n v="1"/>
    <n v="1"/>
    <n v="1"/>
    <s v="3/9 NTP and SOW Received.3/12 LC/4-17 Locates cleared/Cx starts 4-20"/>
    <x v="0"/>
  </r>
  <r>
    <x v="1"/>
    <x v="0"/>
    <d v="2026-09-30T00:00:00"/>
    <s v="North Path"/>
    <d v="2026-07-28T00:00:00"/>
    <x v="1"/>
    <s v="MAN112893"/>
    <n v="0"/>
    <s v="Completed on Track"/>
    <s v="Received"/>
    <m/>
    <s v="N/A"/>
    <s v="Yes"/>
    <n v="18856.2"/>
    <s v="Yes"/>
    <s v="Completed"/>
    <d v="2026-07-31T00:00:00"/>
    <s v="Yes"/>
    <d v="2026-09-14T00:00:00"/>
    <d v="2026-09-18T00:00:00"/>
    <d v="2026-09-18T00:00:00"/>
    <n v="1412"/>
    <n v="1406"/>
    <n v="6"/>
    <n v="0.99575070821529743"/>
    <d v="2026-08-18T00:00:00"/>
    <d v="2026-08-19T00:00:00"/>
    <n v="1"/>
    <n v="0"/>
    <n v="0"/>
    <s v="7/24 NTP Package Recived--Pending Fiber Details Splcing Document"/>
    <x v="1"/>
  </r>
  <r>
    <x v="2"/>
    <x v="0"/>
    <d v="2026-09-30T00:00:00"/>
    <s v="North Path"/>
    <d v="2026-08-24T00:00:00"/>
    <x v="2"/>
    <s v="MAN113114"/>
    <n v="86"/>
    <s v="Completed on Track"/>
    <s v="Received"/>
    <m/>
    <d v="2026-08-31T00:00:00"/>
    <s v="Yes"/>
    <n v="52728"/>
    <s v="Yes"/>
    <s v="Completed"/>
    <d v="2026-08-27T00:00:00"/>
    <s v="Yes"/>
    <d v="2026-09-29T00:00:00"/>
    <d v="2026-10-01T00:00:00"/>
    <d v="2026-10-01T00:00:00"/>
    <n v="3508"/>
    <n v="3492"/>
    <n v="16"/>
    <n v="0.99543899657924739"/>
    <d v="2026-09-15T00:00:00"/>
    <d v="2026-09-24T00:00:00"/>
    <n v="1"/>
    <n v="1"/>
    <n v="1"/>
    <s v="8/24 NTP Package Received"/>
    <x v="2"/>
  </r>
  <r>
    <x v="3"/>
    <x v="0"/>
    <d v="2026-09-30T00:00:00"/>
    <s v="North Path"/>
    <d v="2026-08-17T00:00:00"/>
    <x v="2"/>
    <s v="MAN113033"/>
    <n v="62"/>
    <s v="Completed on Track"/>
    <s v="Received"/>
    <m/>
    <s v="N/A"/>
    <s v="Yes"/>
    <n v="42744"/>
    <s v="Yes"/>
    <s v="Completed"/>
    <d v="2026-08-21T00:00:00"/>
    <s v="Yes"/>
    <d v="2026-09-29T00:00:00"/>
    <d v="2026-10-01T00:00:00"/>
    <d v="2026-10-01T00:00:00"/>
    <n v="3148"/>
    <n v="3199"/>
    <n v="-51"/>
    <n v="1.0162007623888183"/>
    <d v="2026-08-25T00:00:00"/>
    <d v="2026-08-27T00:00:00"/>
    <n v="1"/>
    <n v="1"/>
    <n v="1"/>
    <s v="8/17 NTP Package Received"/>
    <x v="3"/>
  </r>
  <r>
    <x v="4"/>
    <x v="0"/>
    <d v="2026-09-30T00:00:00"/>
    <s v="North Path"/>
    <d v="2026-08-17T00:00:00"/>
    <x v="2"/>
    <s v="MAN113039"/>
    <n v="81"/>
    <s v="Completed on Track"/>
    <s v="Received"/>
    <m/>
    <s v="N/A"/>
    <s v="Yes"/>
    <n v="52593.599999999999"/>
    <s v="Yes"/>
    <s v="Completed"/>
    <d v="2026-08-21T00:00:00"/>
    <s v="Yes"/>
    <d v="2026-09-28T00:00:00"/>
    <d v="2026-09-28T00:00:00"/>
    <d v="2026-09-28T00:00:00"/>
    <n v="4065"/>
    <n v="4167"/>
    <n v="-102"/>
    <n v="1.0250922509225093"/>
    <d v="2026-09-03T00:00:00"/>
    <d v="2026-09-16T00:00:00"/>
    <n v="1"/>
    <n v="1"/>
    <n v="0"/>
    <s v="8/17 NTP Package Received"/>
    <x v="2"/>
  </r>
  <r>
    <x v="5"/>
    <x v="0"/>
    <d v="2026-03-26T00:00:00"/>
    <s v="GN Systems"/>
    <d v="2026-04-06T00:00:00"/>
    <x v="1"/>
    <s v="MAN108652"/>
    <n v="20"/>
    <s v="Completed on Track"/>
    <s v="Received"/>
    <m/>
    <d v="2026-04-08T00:00:00"/>
    <s v="Yes"/>
    <n v="23501"/>
    <s v="Yes"/>
    <s v="Completed"/>
    <d v="2026-04-06T00:00:00"/>
    <s v="Yes"/>
    <d v="2026-05-29T00:00:00"/>
    <s v="6/5 Failed QC"/>
    <d v="2026-06-05T00:00:00"/>
    <n v="1322"/>
    <n v="1322"/>
    <n v="0"/>
    <n v="1"/>
    <d v="2026-05-06T00:00:00"/>
    <d v="2026-05-07T00:00:00"/>
    <n v="1"/>
    <n v="1"/>
    <n v="1"/>
    <s v="10/22 Permit Received. 5-29-26 sent in site tracker for QC 509' was built with BHZD-FLX-04-W. Cody to verify. 6/5 Failed Gig List Received From Tillman."/>
    <x v="4"/>
  </r>
  <r>
    <x v="6"/>
    <x v="0"/>
    <d v="2026-06-08T00:00:00"/>
    <s v="North Path"/>
    <d v="2026-05-29T00:00:00"/>
    <x v="2"/>
    <m/>
    <n v="85"/>
    <s v="Completed on Track"/>
    <s v="Received"/>
    <m/>
    <s v="N/A"/>
    <s v="Yes"/>
    <n v="60062"/>
    <s v="Yes"/>
    <s v="Completed"/>
    <d v="2026-06-01T00:00:00"/>
    <s v="No"/>
    <s v="Not Submitted"/>
    <s v="Pending Tillman QC Form"/>
    <s v="Pending Tillman QC Form"/>
    <n v="4380"/>
    <n v="4475"/>
    <n v="-95"/>
    <n v="1.0216894977168949"/>
    <d v="2026-07-24T00:00:00"/>
    <d v="2026-08-06T00:00:00"/>
    <n v="1"/>
    <n v="1"/>
    <n v="1"/>
    <s v="4/29 NTP Package Received. On hold due to community shutdown. CX start 7-13-26 again"/>
    <x v="5"/>
  </r>
  <r>
    <x v="7"/>
    <x v="0"/>
    <d v="2026-06-18T00:00:00"/>
    <s v="North Path"/>
    <d v="2026-05-29T00:00:00"/>
    <x v="2"/>
    <m/>
    <n v="87"/>
    <s v="Completed on Track"/>
    <s v="Received"/>
    <m/>
    <s v="N/A"/>
    <s v="Yes"/>
    <n v="64040"/>
    <s v="Yes"/>
    <s v="Completed"/>
    <d v="2026-06-01T00:00:00"/>
    <s v="No"/>
    <s v="Not Submitted"/>
    <s v="Pending Tillman QC Form"/>
    <s v="Pending Tillman QC Form"/>
    <n v="4888"/>
    <n v="5016"/>
    <n v="-128"/>
    <n v="1.0261865793780687"/>
    <d v="2026-08-03T00:00:00"/>
    <d v="2026-08-07T00:00:00"/>
    <n v="1"/>
    <n v="1"/>
    <n v="1"/>
    <s v="4/29 NTP Package Received. On hold due to community shutdown. CX start 7-13-26 again"/>
    <x v="5"/>
  </r>
  <r>
    <x v="8"/>
    <x v="0"/>
    <d v="2026-01-18T00:00:00"/>
    <s v="Lightspeed In-House / GN Systems"/>
    <d v="2025-07-29T00:00:00"/>
    <x v="1"/>
    <s v="MAN99683"/>
    <n v="0"/>
    <s v="Completed on Track"/>
    <s v="Received"/>
    <m/>
    <s v="N/A"/>
    <s v="Yes"/>
    <n v="144972.5"/>
    <s v="Yes"/>
    <s v="Completed"/>
    <d v="2025-07-29T00:00:00"/>
    <s v="Yes"/>
    <d v="2026-06-17T00:00:00"/>
    <d v="2026-06-19T00:00:00"/>
    <d v="2026-06-19T00:00:00"/>
    <n v="9840"/>
    <n v="9806"/>
    <n v="34"/>
    <n v="0.99654471544715451"/>
    <d v="2025-08-15T00:00:00"/>
    <d v="2026-02-09T00:00:00"/>
    <n v="1"/>
    <n v="1"/>
    <n v="0"/>
    <s v="1/5 CX Construction Started. 2/5 CX Construction Complete--144F Placed Pending Splicing, 13 Ground Rods and Switches./  2/9 695' Tracer Wire and Mule Tape. Failed Gig List Received From Tillman On 4/24."/>
    <x v="6"/>
  </r>
  <r>
    <x v="9"/>
    <x v="0"/>
    <d v="2026-09-30T00:00:00"/>
    <s v="Lightspeed In-House/North Path"/>
    <d v="2026-07-22T00:00:00"/>
    <x v="2"/>
    <s v="MAN112869"/>
    <n v="0"/>
    <s v="Completed on Track"/>
    <s v="Received"/>
    <m/>
    <s v="N/A"/>
    <s v="Yes"/>
    <n v="36166.65"/>
    <s v="Yes"/>
    <s v="Completed"/>
    <d v="2026-07-23T00:00:00"/>
    <s v="No"/>
    <s v="Not Submitted"/>
    <s v="Pending Tillman QC Form"/>
    <s v="Pending Tillman QC Form"/>
    <n v="3036"/>
    <n v="3056"/>
    <n v="-20"/>
    <n v="1.0065876152832676"/>
    <d v="2026-08-05T00:00:00"/>
    <d v="2026-08-20T00:00:00"/>
    <n v="1"/>
    <n v="1"/>
    <n v="1"/>
    <s v="7/21 NTP Package Received"/>
    <x v="7"/>
  </r>
  <r>
    <x v="10"/>
    <x v="0"/>
    <d v="2026-09-30T00:00:00"/>
    <s v="Lightspeed In-House"/>
    <d v="2026-07-29T00:00:00"/>
    <x v="2"/>
    <s v="MAN112894"/>
    <n v="0"/>
    <s v="Completed on Track"/>
    <s v="Received"/>
    <m/>
    <s v="N/A"/>
    <s v="Yes"/>
    <n v="3232.9"/>
    <s v="Yes"/>
    <s v="Completed"/>
    <d v="2026-07-30T00:00:00"/>
    <s v="Yes"/>
    <d v="2026-09-18T00:00:00"/>
    <d v="2026-09-18T00:00:00"/>
    <d v="2026-09-18T00:00:00"/>
    <n v="194"/>
    <n v="200"/>
    <n v="-6"/>
    <n v="1.0309278350515463"/>
    <d v="2026-08-17T00:00:00"/>
    <d v="2026-08-17T00:00:00"/>
    <n v="1"/>
    <n v="1"/>
    <n v="0"/>
    <s v="7/24 NTP Package Recived--Pending Fiber Details Splcing Document, 7/29/26 Assigned to In House"/>
    <x v="8"/>
  </r>
  <r>
    <x v="11"/>
    <x v="1"/>
    <d v="2026-10-30T00:00:00"/>
    <s v="Lightspeed In-House"/>
    <d v="2026-05-01T00:00:00"/>
    <x v="3"/>
    <s v="PPM111646 "/>
    <n v="46"/>
    <s v="Completed on Track"/>
    <s v="Received"/>
    <m/>
    <d v="2026-05-05T00:00:00"/>
    <s v="Yes"/>
    <n v="71754.5"/>
    <s v="Yes"/>
    <s v="Completed"/>
    <d v="2026-05-05T00:00:00"/>
    <s v="No"/>
    <s v="Not Submitted"/>
    <s v="Pending Tillman QC Form"/>
    <s v="Pending Tillman QC Form"/>
    <n v="5649"/>
    <n v="5893"/>
    <n v="-244"/>
    <n v="1.0431934855726677"/>
    <d v="2026-05-27T00:00:00"/>
    <d v="2026-07-08T00:00:00"/>
    <n v="0"/>
    <n v="0"/>
    <n v="0"/>
    <s v="5/5 Door Tag Complete : Locates Called - 5/4 Whitelined, will call locates 5/5/ - 5/1 NTP Package Received."/>
    <x v="9"/>
  </r>
  <r>
    <x v="12"/>
    <x v="1"/>
    <d v="2026-10-30T00:00:00"/>
    <s v="Lightspeed In-House"/>
    <d v="2026-05-19T00:00:00"/>
    <x v="4"/>
    <s v="PPM111675"/>
    <n v="94"/>
    <s v="Completed on Track"/>
    <s v="Received"/>
    <m/>
    <s v="N/A"/>
    <s v="Yes"/>
    <n v="94021.5"/>
    <s v="Yes"/>
    <s v="Completed"/>
    <d v="2026-05-20T00:00:00"/>
    <s v="No"/>
    <s v="Not Submitted"/>
    <s v="Pending Tillman QC Form"/>
    <s v="Pending Tillman QC Form"/>
    <n v="7741"/>
    <n v="7673"/>
    <n v="68"/>
    <n v="0.99121560521896401"/>
    <d v="2026-08-07T00:00:00"/>
    <d v="2026-09-18T00:00:00"/>
    <n v="0"/>
    <n v="0"/>
    <n v="0"/>
    <s v="5/1 NTP Package Received./Whitelined  5-19/ locates called 5-20/Will be dortagged 5-21/Pending Locates cleared, Construction Completed 9/18/2026, Path Completed, SOW incorrect"/>
    <x v="10"/>
  </r>
  <r>
    <x v="13"/>
    <x v="1"/>
    <d v="2026-10-30T00:00:00"/>
    <s v="APT Communications"/>
    <d v="2026-05-15T00:00:00"/>
    <x v="0"/>
    <m/>
    <n v="79"/>
    <s v="Completed on Track"/>
    <s v="Received"/>
    <m/>
    <d v="2026-05-10T00:00:00"/>
    <s v="Yes"/>
    <n v="100208"/>
    <s v="Yes"/>
    <s v="Completed"/>
    <d v="2026-05-07T00:00:00"/>
    <s v="No"/>
    <d v="2026-09-01T00:00:00"/>
    <s v="Pending Tillman QC Form"/>
    <s v="Pending Tillman QC Form"/>
    <n v="8175"/>
    <n v="8120"/>
    <n v="55"/>
    <n v="0.99327217125382261"/>
    <d v="2026-05-26T00:00:00"/>
    <d v="2026-07-08T00:00:00"/>
    <n v="0"/>
    <n v="0"/>
    <n v="0"/>
    <s v="5/1 NTP Package Received."/>
    <x v="11"/>
  </r>
  <r>
    <x v="14"/>
    <x v="1"/>
    <d v="2026-10-30T00:00:00"/>
    <s v="Mid Florida Contractors"/>
    <d v="2026-05-19T00:00:00"/>
    <x v="0"/>
    <m/>
    <n v="110"/>
    <s v="Completed on Track"/>
    <s v="Received"/>
    <m/>
    <s v="N/A"/>
    <s v="Yes"/>
    <n v="101920.5"/>
    <s v="Yes"/>
    <s v="Completed"/>
    <d v="2026-05-20T00:00:00"/>
    <s v="No"/>
    <s v="Not Submitted"/>
    <s v="Pending Tillman QC Form"/>
    <s v="Pending Tillman QC Form"/>
    <n v="8444"/>
    <n v="8277"/>
    <n v="167"/>
    <n v="0.98022264329701558"/>
    <d v="2026-06-01T00:00:00"/>
    <d v="2026-07-28T00:00:00"/>
    <n v="0"/>
    <n v="0"/>
    <n v="0"/>
    <s v="5/1 NTP Package Received."/>
    <x v="12"/>
  </r>
  <r>
    <x v="15"/>
    <x v="1"/>
    <d v="2026-10-30T00:00:00"/>
    <s v="Brothers"/>
    <d v="2026-05-28T00:00:00"/>
    <x v="5"/>
    <m/>
    <n v="91"/>
    <s v="Completed on Track"/>
    <s v="Received"/>
    <m/>
    <d v="2026-06-02T00:00:00"/>
    <s v="Yes"/>
    <n v="72668.5"/>
    <s v="Yes"/>
    <s v="Completed"/>
    <d v="2026-06-03T00:00:00"/>
    <s v="Yes"/>
    <d v="2026-09-10T00:00:00"/>
    <d v="2026-09-22T00:00:00"/>
    <s v="Pending Tillman QC Form"/>
    <n v="5934"/>
    <n v="6020"/>
    <n v="-86"/>
    <n v="1.0144927536231885"/>
    <d v="2026-06-18T00:00:00"/>
    <d v="2026-07-01T00:00:00"/>
    <n v="0"/>
    <n v="0"/>
    <n v="0"/>
    <s v="5/1 NTP Package Received."/>
    <x v="13"/>
  </r>
  <r>
    <x v="16"/>
    <x v="1"/>
    <d v="2026-10-30T00:00:00"/>
    <s v="Brothers"/>
    <d v="2026-05-28T00:00:00"/>
    <x v="3"/>
    <m/>
    <n v="88"/>
    <s v="Completed on Track"/>
    <s v="Received"/>
    <m/>
    <d v="2026-06-15T00:00:00"/>
    <s v="Yes"/>
    <n v="96607"/>
    <s v="Yes"/>
    <s v="Completed"/>
    <d v="2026-06-03T00:00:00"/>
    <s v="No"/>
    <s v="Not Submitted"/>
    <s v="Pending Tillman QC Form"/>
    <s v="Pending Tillman QC Form"/>
    <n v="7623"/>
    <n v="7341"/>
    <n v="282"/>
    <n v="0.96300669027941754"/>
    <d v="2026-06-22T00:00:00"/>
    <d v="2026-07-01T00:00:00"/>
    <n v="0"/>
    <n v="0"/>
    <n v="0"/>
    <s v="5/1 NTP Package Received."/>
    <x v="9"/>
  </r>
  <r>
    <x v="17"/>
    <x v="1"/>
    <d v="2026-10-30T00:00:00"/>
    <s v="Brothers"/>
    <d v="2026-05-29T00:00:00"/>
    <x v="6"/>
    <m/>
    <n v="75"/>
    <s v="Completed on Track"/>
    <s v="Received"/>
    <m/>
    <s v="N/A"/>
    <s v="Yes"/>
    <n v="95477"/>
    <s v="Yes"/>
    <s v="Completed"/>
    <d v="2026-06-25T00:00:00"/>
    <s v="No"/>
    <s v="Not Submitted"/>
    <s v="Pending Tillman QC Form"/>
    <s v="Pending Tillman QC Form"/>
    <n v="7966"/>
    <n v="8323"/>
    <n v="-357"/>
    <n v="1.0448154657293498"/>
    <d v="2026-07-10T00:00:00"/>
    <d v="2026-09-25T00:00:00"/>
    <n v="0"/>
    <n v="0"/>
    <n v="0"/>
    <s v="5/1 NTP Package Received."/>
    <x v="10"/>
  </r>
  <r>
    <x v="18"/>
    <x v="1"/>
    <d v="2026-10-30T00:00:00"/>
    <s v="Brothers"/>
    <d v="2026-05-28T00:00:00"/>
    <x v="6"/>
    <m/>
    <n v="97"/>
    <s v="Completed on Track"/>
    <s v="Received"/>
    <m/>
    <s v="N/A"/>
    <s v="Yes"/>
    <n v="94688.5"/>
    <s v="Yes"/>
    <s v="Completed"/>
    <d v="2026-06-03T00:00:00"/>
    <s v="Yes"/>
    <d v="2026-08-19T00:00:00"/>
    <d v="2026-08-24T00:00:00"/>
    <s v="Pending Tillman QC Form"/>
    <n v="7856"/>
    <n v="7519"/>
    <n v="337"/>
    <n v="0.95710285132382888"/>
    <d v="2026-06-17T00:00:00"/>
    <d v="2026-08-17T00:00:00"/>
    <n v="0"/>
    <n v="0"/>
    <n v="0"/>
    <s v="5/1 NTP Package Received."/>
    <x v="14"/>
  </r>
  <r>
    <x v="19"/>
    <x v="1"/>
    <d v="2026-10-30T00:00:00"/>
    <s v="Brothers"/>
    <d v="2026-05-29T00:00:00"/>
    <x v="6"/>
    <m/>
    <n v="65"/>
    <s v="Completed on Track"/>
    <s v="Received"/>
    <m/>
    <s v="N/A"/>
    <s v="Yes"/>
    <n v="97700"/>
    <s v="Yes"/>
    <s v="Completed"/>
    <d v="2026-06-25T00:00:00"/>
    <s v="No"/>
    <s v="Not Submitted"/>
    <s v="Pending Tillman QC Form"/>
    <s v="Pending Tillman QC Form"/>
    <n v="8047"/>
    <n v="7881"/>
    <n v="166"/>
    <n v="0.97937119423387597"/>
    <d v="2026-07-09T00:00:00"/>
    <d v="2026-07-15T00:00:00"/>
    <n v="0"/>
    <n v="0"/>
    <n v="0"/>
    <s v="5/1 NTP Package Received."/>
    <x v="15"/>
  </r>
  <r>
    <x v="20"/>
    <x v="1"/>
    <d v="2026-10-30T00:00:00"/>
    <s v="Brothers"/>
    <d v="2026-05-28T00:00:00"/>
    <x v="5"/>
    <m/>
    <n v="51"/>
    <s v="Completed on Track"/>
    <s v="Received"/>
    <m/>
    <s v="N/A"/>
    <s v="Yes"/>
    <n v="91700"/>
    <s v="Yes"/>
    <s v="Completed"/>
    <d v="2026-06-03T00:00:00"/>
    <s v="Yes"/>
    <s v="Not Submitted"/>
    <d v="2026-09-08T00:00:00"/>
    <s v="Pending Tillman QC Form"/>
    <n v="7529"/>
    <n v="7407"/>
    <n v="122"/>
    <n v="0.9837959888431399"/>
    <d v="2026-06-18T00:00:00"/>
    <d v="2026-08-17T00:00:00"/>
    <n v="0"/>
    <n v="0"/>
    <n v="0"/>
    <s v="5/1 NTP Package Received."/>
    <x v="16"/>
  </r>
  <r>
    <x v="21"/>
    <x v="1"/>
    <d v="2026-10-30T00:00:00"/>
    <s v="Power Connect"/>
    <d v="2026-06-04T00:00:00"/>
    <x v="0"/>
    <m/>
    <n v="70"/>
    <s v="Completed on Track"/>
    <s v="Received"/>
    <m/>
    <s v="N/A"/>
    <s v="Yes"/>
    <n v="99590"/>
    <s v="Yes"/>
    <s v="Completed"/>
    <d v="2026-06-04T00:00:00"/>
    <s v="No"/>
    <s v="Not Submitted"/>
    <s v="Pending Tillman QC Form"/>
    <s v="Pending Tillman QC Form"/>
    <n v="8201"/>
    <n v="8350"/>
    <n v="-149"/>
    <n v="1.0181685160346299"/>
    <d v="2026-06-22T00:00:00"/>
    <d v="2026-07-31T00:00:00"/>
    <n v="0"/>
    <n v="0"/>
    <n v="0"/>
    <s v="5/1 NTP Package Received."/>
    <x v="17"/>
  </r>
  <r>
    <x v="22"/>
    <x v="1"/>
    <d v="2026-10-30T00:00:00"/>
    <s v="NIA Underground"/>
    <d v="2026-06-09T00:00:00"/>
    <x v="0"/>
    <m/>
    <n v="91"/>
    <s v="Completed on Track"/>
    <s v="Received"/>
    <m/>
    <s v="N/A"/>
    <s v="Yes"/>
    <n v="103644.5"/>
    <s v="Yes"/>
    <s v="Completed"/>
    <d v="2026-06-10T00:00:00"/>
    <s v="No"/>
    <s v="Not Submitted"/>
    <s v="Pending Tillman QC Form"/>
    <s v="Pending Tillman QC Form"/>
    <n v="8384"/>
    <n v="8386"/>
    <n v="-2"/>
    <n v="1.0002385496183206"/>
    <d v="2026-07-21T00:00:00"/>
    <d v="2026-08-05T00:00:00"/>
    <n v="0"/>
    <n v="0"/>
    <n v="0"/>
    <s v="5/11 NTP Package Received."/>
    <x v="18"/>
  </r>
  <r>
    <x v="23"/>
    <x v="1"/>
    <d v="2026-10-30T00:00:00"/>
    <s v="NIA Underground"/>
    <d v="2026-06-09T00:00:00"/>
    <x v="0"/>
    <m/>
    <n v="57"/>
    <s v="Completed on Track"/>
    <s v="Received"/>
    <m/>
    <s v="N/A"/>
    <s v="Yes"/>
    <n v="106431.5"/>
    <s v="Yes"/>
    <s v="Completed"/>
    <d v="2026-06-10T00:00:00"/>
    <s v="No"/>
    <s v="Not Submitted"/>
    <s v="Pending Tillman QC Form"/>
    <s v="Pending Tillman QC Form"/>
    <n v="8751"/>
    <n v="8542"/>
    <n v="209"/>
    <n v="0.9761170151982631"/>
    <d v="2026-07-13T00:00:00"/>
    <d v="2026-08-12T00:00:00"/>
    <n v="0"/>
    <n v="0"/>
    <n v="0"/>
    <s v="5/12 NTP Package Received."/>
    <x v="19"/>
  </r>
  <r>
    <x v="24"/>
    <x v="1"/>
    <d v="2026-10-30T00:00:00"/>
    <s v="Brothers"/>
    <d v="2026-06-09T00:00:00"/>
    <x v="6"/>
    <m/>
    <n v="86"/>
    <s v="Completed on Track"/>
    <s v="Received"/>
    <m/>
    <s v="N/A"/>
    <s v="Yes"/>
    <n v="97386.5"/>
    <s v="Yes"/>
    <s v="Completed"/>
    <d v="2026-06-15T00:00:00"/>
    <s v="No"/>
    <s v="Not Submitted"/>
    <s v="Pending Tillman QC Form"/>
    <s v="Pending Tillman QC Form"/>
    <n v="7996"/>
    <n v="7742"/>
    <n v="254"/>
    <n v="0.96823411705852924"/>
    <d v="2026-07-16T00:00:00"/>
    <d v="2026-08-14T00:00:00"/>
    <n v="0"/>
    <n v="0"/>
    <n v="0"/>
    <s v="5/1 NTP Package Received."/>
    <x v="15"/>
  </r>
  <r>
    <x v="25"/>
    <x v="1"/>
    <d v="2026-10-30T00:00:00"/>
    <s v="Lightspeed In-House"/>
    <d v="2029-05-29T00:00:00"/>
    <x v="3"/>
    <m/>
    <n v="88"/>
    <s v="Completed on Track"/>
    <s v="Received"/>
    <m/>
    <d v="2026-06-08T00:00:00"/>
    <s v="Yes"/>
    <n v="81059.5"/>
    <s v="Yes"/>
    <s v="Completed"/>
    <d v="2026-06-01T00:00:00"/>
    <s v="No"/>
    <s v="Not Submitted"/>
    <s v="Pending Tillman QC Form"/>
    <s v="Pending Tillman QC Form"/>
    <n v="6647"/>
    <n v="6717"/>
    <n v="-70"/>
    <n v="1.0105310666466074"/>
    <d v="2026-06-15T00:00:00"/>
    <d v="2026-08-20T00:00:00"/>
    <n v="0"/>
    <n v="0"/>
    <n v="0"/>
    <s v="5/1 NTP Package Received."/>
    <x v="20"/>
  </r>
  <r>
    <x v="26"/>
    <x v="1"/>
    <d v="2026-10-30T00:00:00"/>
    <s v="ASM Utilities"/>
    <d v="2026-06-29T00:00:00"/>
    <x v="6"/>
    <m/>
    <n v="88"/>
    <s v="Completed on Track"/>
    <s v="Received"/>
    <m/>
    <s v="N/A"/>
    <s v="Yes"/>
    <n v="106600"/>
    <s v="Yes"/>
    <s v="Completed"/>
    <d v="2026-06-07T00:00:00"/>
    <s v="No"/>
    <s v="Not Submitted"/>
    <s v="Pending Tillman QC Form"/>
    <s v="Pending Tillman QC Form"/>
    <n v="8787"/>
    <n v="8921"/>
    <n v="-134"/>
    <n v="1.0152498008421531"/>
    <d v="2026-07-06T00:00:00"/>
    <d v="2026-07-30T00:00:00"/>
    <n v="0"/>
    <n v="0"/>
    <n v="0"/>
    <s v="5/1 NTP Package Received."/>
    <x v="21"/>
  </r>
  <r>
    <x v="27"/>
    <x v="1"/>
    <d v="2026-10-27T00:00:00"/>
    <s v="Brothers"/>
    <d v="2026-08-19T00:00:00"/>
    <x v="5"/>
    <m/>
    <n v="0"/>
    <s v="Completed on Track"/>
    <s v="Received"/>
    <m/>
    <s v="N/A"/>
    <s v="Yes"/>
    <n v="66431.7"/>
    <s v="Yes"/>
    <s v="Completed"/>
    <d v="2026-08-21T00:00:00"/>
    <s v="No"/>
    <s v="Not Submitted"/>
    <s v="Pending Tillman QC Form"/>
    <s v="Pending Tillman QC Form"/>
    <n v="5251"/>
    <n v="5190"/>
    <n v="61"/>
    <n v="0.98838316511140734"/>
    <d v="2026-09-15T00:00:00"/>
    <d v="2026-09-18T00:00:00"/>
    <n v="1"/>
    <n v="0"/>
    <n v="0"/>
    <s v="8/19 NTP Package Received--8/20 PO Received."/>
    <x v="22"/>
  </r>
  <r>
    <x v="28"/>
    <x v="1"/>
    <d v="2026-10-30T00:00:00"/>
    <s v="Brothers"/>
    <d v="2026-05-13T00:00:00"/>
    <x v="5"/>
    <s v="PPM111690 "/>
    <n v="0"/>
    <s v="Completed on Track"/>
    <s v="Received"/>
    <m/>
    <d v="2026-05-12T00:00:00"/>
    <s v="Yes"/>
    <n v="65477.3"/>
    <s v="Yes"/>
    <s v="Completed"/>
    <d v="2026-05-15T00:00:00"/>
    <s v="No"/>
    <s v="Not Submitted"/>
    <s v="Pending Tillman QC Form"/>
    <s v="Pending Tillman QC Form"/>
    <n v="6335"/>
    <n v="6762"/>
    <n v="-427"/>
    <n v="1.0674033149171271"/>
    <d v="2026-09-11T00:00:00"/>
    <d v="2026-10-02T00:00:00"/>
    <n v="1"/>
    <n v="1"/>
    <n v="1"/>
    <s v="7/13 NTP Package Received. 7/17 PO Received And Approved."/>
    <x v="10"/>
  </r>
  <r>
    <x v="29"/>
    <x v="2"/>
    <d v="2026-05-30T00:00:00"/>
    <s v="North Path"/>
    <d v="2026-04-16T00:00:00"/>
    <x v="7"/>
    <s v="MAN109687"/>
    <n v="0"/>
    <s v="Completed on Track"/>
    <s v="Received"/>
    <m/>
    <s v="N/A"/>
    <s v="Yes"/>
    <n v="146065.95000000001"/>
    <s v="Yes"/>
    <s v="Completed"/>
    <d v="2026-03-06T00:00:00"/>
    <s v="Yes"/>
    <d v="2026-06-17T00:00:00"/>
    <s v="6/24 Failed QC"/>
    <s v="6/24 Failed QC"/>
    <n v="3461"/>
    <n v="3578"/>
    <n v="-117"/>
    <n v="1.0338052585957815"/>
    <d v="2026-03-25T00:00:00"/>
    <d v="2026-04-24T00:00:00"/>
    <n v="1"/>
    <n v="0"/>
    <n v="0"/>
    <s v="3/5 Fiber Splicing Document Received."/>
    <x v="11"/>
  </r>
  <r>
    <x v="30"/>
    <x v="2"/>
    <d v="2026-02-28T00:00:00"/>
    <s v="Lightspeed In-House"/>
    <d v="2025-12-10T00:00:00"/>
    <x v="7"/>
    <s v="MAN104765"/>
    <n v="80"/>
    <s v="Completed on Track"/>
    <s v="Received"/>
    <m/>
    <d v="2025-12-30T00:00:00"/>
    <s v="Yes"/>
    <n v="65843.5"/>
    <s v="Yes"/>
    <s v="Completed"/>
    <d v="2025-12-04T00:00:00"/>
    <s v="Yes"/>
    <d v="2026-06-17T00:00:00"/>
    <s v="Pending Tillman QC Form"/>
    <s v="Pending Tillman QC Form"/>
    <n v="5052"/>
    <n v="4889"/>
    <n v="163"/>
    <n v="0.967735550277118"/>
    <d v="2025-12-10T00:00:00"/>
    <d v="2025-12-31T00:00:00"/>
    <n v="0"/>
    <n v="0"/>
    <n v="0"/>
    <s v="10/31 Permit Received With NTP Package./  "/>
    <x v="23"/>
  </r>
  <r>
    <x v="31"/>
    <x v="2"/>
    <d v="2026-01-31T00:00:00"/>
    <s v="GN Systems"/>
    <d v="2025-11-13T00:00:00"/>
    <x v="7"/>
    <s v="MAN104149"/>
    <n v="77"/>
    <s v="Completed on Track"/>
    <s v="Received"/>
    <m/>
    <d v="2025-11-04T00:00:00"/>
    <s v="Yes"/>
    <n v="90786"/>
    <s v="Yes"/>
    <s v="Completed"/>
    <d v="2025-11-04T00:00:00"/>
    <s v="Yes"/>
    <d v="2026-06-17T00:00:00"/>
    <s v="Pending Tillman QC Form"/>
    <s v="Pending Tillman QC Form"/>
    <n v="8013"/>
    <n v="7885"/>
    <n v="128"/>
    <n v="0.98402595781854485"/>
    <d v="2025-11-18T00:00:00"/>
    <d v="2025-11-21T00:00:00"/>
    <n v="0"/>
    <n v="0"/>
    <n v="0"/>
    <s v="10/29 Permit Received With NTP Package."/>
    <x v="24"/>
  </r>
  <r>
    <x v="32"/>
    <x v="2"/>
    <d v="2026-09-30T00:00:00"/>
    <s v="A1 Broadband "/>
    <d v="2026-08-11T00:00:00"/>
    <x v="7"/>
    <s v="FM113017"/>
    <n v="89"/>
    <s v="Completed on Track"/>
    <s v="Received"/>
    <m/>
    <s v="N/A"/>
    <s v="Yes"/>
    <n v="93910.15"/>
    <s v="Yes"/>
    <s v="Completed"/>
    <d v="2026-08-17T00:00:00"/>
    <s v="No"/>
    <s v="Not Submitted"/>
    <s v="Pending Tillman QC Form"/>
    <s v="Pending Tillman QC Form"/>
    <n v="7299"/>
    <n v="7212"/>
    <n v="87"/>
    <n v="0.98808055898068226"/>
    <d v="2026-09-10T00:00:00"/>
    <d v="2026-10-02T00:00:00"/>
    <n v="0"/>
    <n v="0"/>
    <n v="0"/>
    <s v="7/29 NTP Package Recived"/>
    <x v="10"/>
  </r>
  <r>
    <x v="33"/>
    <x v="2"/>
    <d v="2026-09-30T00:00:00"/>
    <s v="Alpha Omega"/>
    <d v="2026-08-06T00:00:00"/>
    <x v="7"/>
    <s v="FM112925"/>
    <n v="83"/>
    <s v="Completed on Track"/>
    <s v="Received"/>
    <m/>
    <s v="N/A"/>
    <s v="Yes"/>
    <n v="78322"/>
    <s v="Yes"/>
    <s v="Completed"/>
    <d v="2026-08-17T00:00:00"/>
    <s v="No"/>
    <s v="Not Submitted"/>
    <s v="Pending Tillman QC Form"/>
    <s v="Pending Tillman QC Form"/>
    <n v="6192"/>
    <n v="6179"/>
    <n v="13"/>
    <n v="0.99790051679586567"/>
    <d v="2026-08-17T00:00:00"/>
    <d v="2026-09-21T00:00:00"/>
    <n v="0"/>
    <n v="0"/>
    <n v="0"/>
    <s v="7/29 NTP Package Recived 9-8-26 refreshed locates"/>
    <x v="25"/>
  </r>
  <r>
    <x v="34"/>
    <x v="2"/>
    <d v="2026-07-24T00:00:00"/>
    <s v="Gulfstream"/>
    <d v="2026-07-10T00:00:00"/>
    <x v="8"/>
    <s v="FM112418"/>
    <n v="0"/>
    <s v="Completed on Track"/>
    <s v="Received"/>
    <m/>
    <s v="N/A"/>
    <s v="Yes"/>
    <n v="25174.45"/>
    <s v="Yes"/>
    <s v="Completed"/>
    <d v="2026-08-04T00:00:00"/>
    <s v="No"/>
    <s v="Not Submitted"/>
    <s v="Pending Tillman QC Form"/>
    <s v="Pending Tillman QC Form"/>
    <n v="1797"/>
    <n v="1781"/>
    <n v="16"/>
    <n v="0.99109627156371727"/>
    <d v="2026-08-18T00:00:00"/>
    <d v="2026-10-09T00:00:00"/>
    <n v="0"/>
    <n v="0"/>
    <n v="0"/>
    <s v="6/9 NTP Package Received. 10-9-26 path complete missing 4 HH"/>
    <x v="10"/>
  </r>
  <r>
    <x v="35"/>
    <x v="2"/>
    <d v="2026-06-30T00:00:00"/>
    <s v="Lopez Underground"/>
    <d v="2026-05-29T00:00:00"/>
    <x v="7"/>
    <m/>
    <n v="53"/>
    <s v="Completed on Track"/>
    <s v="Received"/>
    <m/>
    <s v="N/A"/>
    <s v="Yes"/>
    <n v="56455"/>
    <s v="Yes"/>
    <s v="Completed"/>
    <d v="2026-06-01T00:00:00"/>
    <s v="No"/>
    <s v="Not Submitted"/>
    <s v="Pending Tillman QC Form"/>
    <s v="Pending Tillman QC Form"/>
    <n v="4814"/>
    <n v="5133"/>
    <n v="-319"/>
    <n v="1.0662650602409638"/>
    <d v="2026-06-11T00:00:00"/>
    <d v="2026-07-01T00:00:00"/>
    <n v="1"/>
    <n v="1"/>
    <n v="1"/>
    <s v="4/30 NTP Received 7-17-26 tillman approved bury the route that is on private property and close the job."/>
    <x v="26"/>
  </r>
  <r>
    <x v="36"/>
    <x v="2"/>
    <d v="2026-05-29T00:00:00"/>
    <s v="Lopez Underground"/>
    <d v="2026-04-29T00:00:00"/>
    <x v="7"/>
    <m/>
    <n v="89"/>
    <s v="Completed on Track"/>
    <s v="Received"/>
    <m/>
    <s v="N/A"/>
    <s v="Yes"/>
    <n v="70666"/>
    <s v="Yes"/>
    <s v="Completed"/>
    <d v="2026-05-08T00:00:00"/>
    <s v="Yes"/>
    <d v="2026-06-17T00:00:00"/>
    <s v="6/24 Failed QC"/>
    <d v="2026-06-24T00:00:00"/>
    <n v="6549"/>
    <n v="6536"/>
    <n v="13"/>
    <n v="0.99801496411665902"/>
    <d v="2026-05-12T00:00:00"/>
    <d v="2026-05-21T00:00:00"/>
    <n v="1"/>
    <n v="1"/>
    <n v="1"/>
    <s v="4/14 NTP Received"/>
    <x v="27"/>
  </r>
  <r>
    <x v="37"/>
    <x v="2"/>
    <d v="2026-06-14T00:00:00"/>
    <s v="Lopez Underground"/>
    <d v="2026-05-29T00:00:00"/>
    <x v="7"/>
    <m/>
    <n v="76"/>
    <s v="Completed on Track"/>
    <s v="Received"/>
    <m/>
    <s v="N/A"/>
    <s v="Yes"/>
    <n v="72914"/>
    <s v="Yes"/>
    <s v="Completed"/>
    <d v="2026-06-01T00:00:00"/>
    <s v="Yes"/>
    <d v="2026-06-17T00:00:00"/>
    <d v="2026-07-10T00:00:00"/>
    <d v="2026-07-10T00:00:00"/>
    <n v="5649"/>
    <n v="5777"/>
    <n v="-128"/>
    <n v="1.022658877677465"/>
    <d v="2026-06-04T00:00:00"/>
    <d v="2026-06-12T00:00:00"/>
    <n v="0"/>
    <n v="0"/>
    <n v="0"/>
    <s v="4/30 NTP Received"/>
    <x v="28"/>
  </r>
  <r>
    <x v="38"/>
    <x v="2"/>
    <d v="2026-08-31T00:00:00"/>
    <s v="Gulfstream"/>
    <d v="2026-07-28T00:00:00"/>
    <x v="7"/>
    <s v="FM112876"/>
    <n v="77"/>
    <s v="Completed on Track"/>
    <s v="Received"/>
    <m/>
    <s v="N/A"/>
    <s v="Yes"/>
    <n v="68598"/>
    <s v="Yes"/>
    <s v="Completed"/>
    <d v="2026-07-29T00:00:00"/>
    <s v="No"/>
    <s v="Not Submitted"/>
    <s v="Pending Tillman QC Form"/>
    <s v="Pending Tillman QC Form"/>
    <n v="5803"/>
    <n v="5753"/>
    <n v="50"/>
    <n v="0.9913837670170601"/>
    <d v="2026-08-19T00:00:00"/>
    <d v="2026-10-07T00:00:00"/>
    <n v="0"/>
    <n v="0"/>
    <n v="0"/>
    <s v="7/17 NTP Received. 10-6-26 Path walked out and complete."/>
    <x v="10"/>
  </r>
  <r>
    <x v="39"/>
    <x v="2"/>
    <d v="2026-09-30T00:00:00"/>
    <s v="Lopez Underground"/>
    <d v="2026-07-28T00:00:00"/>
    <x v="7"/>
    <s v="FM112879"/>
    <n v="79"/>
    <s v="Completed on Track"/>
    <s v="Received"/>
    <m/>
    <s v="N/A"/>
    <s v="Yes"/>
    <n v="80274"/>
    <s v="Yes"/>
    <s v="Completed"/>
    <d v="2026-07-29T00:00:00"/>
    <s v="No"/>
    <s v="Not Submitted"/>
    <s v="Pending Tillman QC Form"/>
    <s v="Pending Tillman QC Form"/>
    <n v="6786"/>
    <n v="6598"/>
    <n v="188"/>
    <n v="0.97229590333038607"/>
    <d v="2026-08-07T00:00:00"/>
    <d v="2026-08-12T00:00:00"/>
    <n v="0"/>
    <n v="0"/>
    <n v="0"/>
    <s v="7/24 NTP Package Recived"/>
    <x v="29"/>
  </r>
  <r>
    <x v="40"/>
    <x v="2"/>
    <d v="2026-07-30T00:00:00"/>
    <s v="Gulfstream"/>
    <d v="2026-07-16T00:00:00"/>
    <x v="7"/>
    <s v="FM112751"/>
    <n v="48"/>
    <s v="Completed on Track"/>
    <s v="Received"/>
    <m/>
    <s v="N/A"/>
    <s v="Yes"/>
    <n v="50669"/>
    <s v="Yes"/>
    <s v="Completed"/>
    <d v="2026-07-17T00:00:00"/>
    <s v="No"/>
    <s v="Not Submitted"/>
    <s v="Pending Tillman QC Form"/>
    <s v="Pending Tillman QC Form"/>
    <n v="3850"/>
    <n v="3834"/>
    <n v="16"/>
    <n v="0.99584415584415586"/>
    <d v="2026-07-23T00:00:00"/>
    <d v="2026-08-28T00:00:00"/>
    <n v="0"/>
    <n v="0"/>
    <n v="0"/>
    <s v="5/29 NTP Received"/>
    <x v="30"/>
  </r>
  <r>
    <x v="41"/>
    <x v="2"/>
    <d v="2026-06-30T00:00:00"/>
    <s v="Lopez Underground"/>
    <d v="2026-05-14T00:00:00"/>
    <x v="7"/>
    <m/>
    <n v="69"/>
    <s v="Completed on Track"/>
    <s v="Received"/>
    <m/>
    <s v="N/A"/>
    <s v="Yes"/>
    <n v="72896"/>
    <s v="Yes"/>
    <s v="Completed"/>
    <d v="2026-05-15T00:00:00"/>
    <s v="No"/>
    <s v="Not Submitted"/>
    <s v="Pending Tillman QC Form"/>
    <s v="Pending Tillman QC Form"/>
    <n v="6189"/>
    <n v="6050"/>
    <n v="139"/>
    <n v="0.97754079819033768"/>
    <d v="2026-05-27T00:00:00"/>
    <d v="2026-07-16T00:00:00"/>
    <n v="1"/>
    <n v="1"/>
    <n v="1"/>
    <s v="5/8 NTP Package Received"/>
    <x v="11"/>
  </r>
  <r>
    <x v="42"/>
    <x v="2"/>
    <d v="2026-06-30T00:00:00"/>
    <s v="Lopez Underground"/>
    <d v="2026-05-27T00:00:00"/>
    <x v="7"/>
    <m/>
    <n v="60"/>
    <s v="Completed on Track"/>
    <s v="Received"/>
    <m/>
    <s v="N/A"/>
    <s v="Yes"/>
    <n v="70151.5"/>
    <s v="Yes"/>
    <s v="Completed"/>
    <d v="2026-05-28T00:00:00"/>
    <s v="No"/>
    <s v="Not Submitted"/>
    <s v="Pending Tillman QC Form"/>
    <s v="Pending Tillman QC Form"/>
    <n v="5673"/>
    <n v="5183"/>
    <n v="490"/>
    <n v="0.91362594747047421"/>
    <d v="2026-06-24T00:00:00"/>
    <d v="2026-07-16T00:00:00"/>
    <n v="1"/>
    <n v="1"/>
    <n v="1"/>
    <s v="5/8 NTP Package Received"/>
    <x v="29"/>
  </r>
  <r>
    <x v="43"/>
    <x v="2"/>
    <d v="2026-06-30T00:00:00"/>
    <s v="Lopez Underground"/>
    <d v="2026-05-27T00:00:00"/>
    <x v="7"/>
    <m/>
    <n v="70"/>
    <s v="Completed on Track"/>
    <s v="Received"/>
    <m/>
    <s v="N/A"/>
    <s v="Yes"/>
    <n v="65362"/>
    <s v="Yes"/>
    <s v="Completed"/>
    <d v="2026-05-28T00:00:00"/>
    <s v="No"/>
    <s v="Not Submitted"/>
    <s v="Pending Tillman QC Form"/>
    <s v="Pending Tillman QC Form"/>
    <n v="5460"/>
    <n v="5325"/>
    <n v="135"/>
    <n v="0.97527472527472525"/>
    <d v="2026-06-16T00:00:00"/>
    <d v="2026-08-28T00:00:00"/>
    <n v="1"/>
    <n v="1"/>
    <n v="1"/>
    <s v="5/8 NTP Package Received"/>
    <x v="31"/>
  </r>
  <r>
    <x v="44"/>
    <x v="2"/>
    <d v="2026-06-30T00:00:00"/>
    <s v="Lopez Underground"/>
    <d v="2026-05-14T00:00:00"/>
    <x v="7"/>
    <m/>
    <n v="71"/>
    <s v="Completed on Track"/>
    <s v="Received"/>
    <m/>
    <s v="N/A"/>
    <s v="Yes"/>
    <n v="91537.75"/>
    <s v="Yes"/>
    <s v="Completed"/>
    <d v="2026-05-15T00:00:00"/>
    <s v="No"/>
    <s v="Not Submitted"/>
    <s v="Pending Tillman QC Form"/>
    <s v="Pending Tillman QC Form"/>
    <n v="7255"/>
    <n v="7248"/>
    <n v="7"/>
    <n v="0.99903514817367334"/>
    <d v="2026-06-01T00:00:00"/>
    <d v="2026-08-28T00:00:00"/>
    <n v="1"/>
    <n v="1"/>
    <n v="1"/>
    <s v="4/14 NTP Received"/>
    <x v="32"/>
  </r>
  <r>
    <x v="45"/>
    <x v="2"/>
    <d v="2026-06-30T00:00:00"/>
    <s v="Lopez Underground"/>
    <d v="2026-05-29T00:00:00"/>
    <x v="7"/>
    <m/>
    <n v="71"/>
    <s v="Completed on Track"/>
    <s v="Received"/>
    <m/>
    <s v="N/A"/>
    <s v="Yes"/>
    <n v="68762"/>
    <s v="Yes"/>
    <s v="Completed"/>
    <d v="2026-06-01T00:00:00"/>
    <s v="No"/>
    <s v="Not Submitted"/>
    <s v="Pending Tillman QC Form"/>
    <s v="Pending Tillman QC Form"/>
    <n v="5624"/>
    <n v="5577"/>
    <n v="47"/>
    <n v="0.99164295874822195"/>
    <d v="2026-06-17T00:00:00"/>
    <d v="2026-07-10T00:00:00"/>
    <n v="1"/>
    <n v="1"/>
    <n v="1"/>
    <s v="4/14 NTP Received"/>
    <x v="29"/>
  </r>
  <r>
    <x v="46"/>
    <x v="2"/>
    <d v="2026-06-22T00:00:00"/>
    <s v="Lopez Underground"/>
    <d v="2026-05-29T00:00:00"/>
    <x v="7"/>
    <m/>
    <n v="56"/>
    <s v="Completed on Track"/>
    <s v="Received"/>
    <m/>
    <s v="N/A"/>
    <s v="Yes"/>
    <n v="55504"/>
    <s v="Yes"/>
    <s v="Completed"/>
    <d v="2026-06-01T00:00:00"/>
    <s v="No"/>
    <s v="Not Submitted"/>
    <s v="Pending Tillman QC Form"/>
    <s v="Pending Tillman QC Form"/>
    <n v="4652"/>
    <n v="4625"/>
    <n v="27"/>
    <n v="0.99419604471195189"/>
    <d v="2026-06-16T00:00:00"/>
    <d v="2026-06-23T00:00:00"/>
    <n v="1"/>
    <n v="1"/>
    <n v="1"/>
    <s v="5/8 NTP Package Received"/>
    <x v="11"/>
  </r>
  <r>
    <x v="47"/>
    <x v="2"/>
    <d v="2026-06-30T00:00:00"/>
    <s v="Lopez Underground"/>
    <d v="2026-05-29T00:00:00"/>
    <x v="7"/>
    <m/>
    <n v="74"/>
    <s v="Completed on Track"/>
    <s v="Received"/>
    <m/>
    <s v="N/A"/>
    <s v="Yes"/>
    <n v="70534.5"/>
    <s v="Yes"/>
    <s v="Completed"/>
    <d v="2026-06-01T00:00:00"/>
    <s v="No"/>
    <s v="Not Submitted"/>
    <s v="Pending Tillman QC Form"/>
    <s v="Pending Tillman QC Form"/>
    <n v="5756"/>
    <n v="5626"/>
    <n v="130"/>
    <n v="0.97741487143849892"/>
    <d v="2026-06-18T00:00:00"/>
    <d v="2026-08-28T00:00:00"/>
    <n v="1"/>
    <n v="1"/>
    <n v="1"/>
    <s v="5/8 NTP Package Received"/>
    <x v="33"/>
  </r>
  <r>
    <x v="48"/>
    <x v="2"/>
    <d v="2026-06-14T00:00:00"/>
    <s v="Lopez Underground"/>
    <d v="2026-05-29T00:00:00"/>
    <x v="7"/>
    <m/>
    <n v="85"/>
    <s v="Completed on Track"/>
    <s v="Received"/>
    <m/>
    <s v="N/A"/>
    <s v="Yes"/>
    <n v="64590"/>
    <s v="Yes"/>
    <s v="Completed"/>
    <d v="2026-06-01T00:00:00"/>
    <s v="Yes"/>
    <d v="2026-06-17T00:00:00"/>
    <s v="Pending Tillman QC Form"/>
    <s v="Pending Tillman QC Form"/>
    <n v="5218"/>
    <n v="5194"/>
    <n v="24"/>
    <n v="0.99540053660406291"/>
    <d v="2026-06-04T00:00:00"/>
    <d v="2026-06-12T00:00:00"/>
    <n v="1"/>
    <n v="1"/>
    <n v="1"/>
    <s v="4/30 NTP Received"/>
    <x v="29"/>
  </r>
  <r>
    <x v="49"/>
    <x v="2"/>
    <d v="2026-06-30T00:00:00"/>
    <s v="Lightspeed In-House"/>
    <d v="2026-08-17T00:00:00"/>
    <x v="7"/>
    <s v="FM113030"/>
    <n v="56"/>
    <s v="Completed on Track"/>
    <s v="Received"/>
    <m/>
    <s v="N/A"/>
    <s v="Yes"/>
    <n v="50042"/>
    <s v="Yes"/>
    <s v="Completed"/>
    <d v="2026-08-21T00:00:00"/>
    <s v="No"/>
    <s v="Not Submitted"/>
    <s v="Pending Tillman QC Form"/>
    <s v="Pending Tillman QC Form"/>
    <n v="4159"/>
    <n v="4159"/>
    <n v="0"/>
    <n v="1"/>
    <d v="2026-08-28T00:00:00"/>
    <d v="2026-09-17T00:00:00"/>
    <n v="1"/>
    <n v="1"/>
    <n v="1"/>
    <s v="4/30 NTP Received."/>
    <x v="25"/>
  </r>
  <r>
    <x v="50"/>
    <x v="2"/>
    <d v="2026-06-22T00:00:00"/>
    <s v="Lightspeed In-House"/>
    <d v="2026-05-19T00:00:00"/>
    <x v="7"/>
    <m/>
    <n v="28"/>
    <s v="Completed on Track"/>
    <s v="Received"/>
    <m/>
    <s v="N/A"/>
    <s v="Yes"/>
    <n v="27694"/>
    <s v="Yes"/>
    <s v="Completed"/>
    <d v="2026-05-20T00:00:00"/>
    <s v="No"/>
    <s v="Not Submitted"/>
    <s v="Pending Tillman QC Form"/>
    <s v="Pending Tillman QC Form"/>
    <n v="2238"/>
    <n v="2269"/>
    <n v="-31"/>
    <n v="1.0138516532618409"/>
    <d v="2026-06-08T00:00:00"/>
    <d v="2026-06-22T00:00:00"/>
    <n v="1"/>
    <n v="1"/>
    <n v="1"/>
    <s v="5/8 NTP Package Received"/>
    <x v="11"/>
  </r>
  <r>
    <x v="51"/>
    <x v="2"/>
    <d v="2026-07-06T00:00:00"/>
    <s v="Alpha Omega"/>
    <d v="2026-06-10T00:00:00"/>
    <x v="7"/>
    <m/>
    <n v="0"/>
    <s v="Completed on Track"/>
    <s v="Received"/>
    <m/>
    <s v="N/A"/>
    <s v="Yes"/>
    <n v="35456.550000000003"/>
    <s v="Yes"/>
    <s v="Completed"/>
    <d v="2026-06-12T00:00:00"/>
    <s v="No"/>
    <s v="Not Submitted"/>
    <s v="Pending Tillman QC Form"/>
    <s v="Pending Tillman QC Form"/>
    <n v="2635"/>
    <n v="2631"/>
    <n v="4"/>
    <n v="0.99848197343453515"/>
    <d v="2026-06-25T00:00:00"/>
    <d v="2026-07-21T00:00:00"/>
    <n v="0"/>
    <n v="0"/>
    <n v="0"/>
    <s v="5/22 NTP Package Received--Pending Fiber Details Splicing Document"/>
    <x v="11"/>
  </r>
  <r>
    <x v="52"/>
    <x v="2"/>
    <d v="2026-07-30T00:00:00"/>
    <s v="Lopez Underground"/>
    <d v="2026-07-10T00:00:00"/>
    <x v="7"/>
    <s v="FM112420"/>
    <n v="0"/>
    <s v="Completed on Track"/>
    <s v="Received"/>
    <m/>
    <s v="N/A"/>
    <s v="Yes"/>
    <n v="72557.350000000006"/>
    <s v="Yes"/>
    <s v="Completed"/>
    <d v="2026-07-10T00:00:00"/>
    <s v="No"/>
    <s v="Not Submitted"/>
    <s v="Pending Tillman QC Form"/>
    <s v="Pending Tillman QC Form"/>
    <n v="5666"/>
    <n v="5757"/>
    <n v="-91"/>
    <n v="1.0160607130250618"/>
    <d v="2026-07-27T00:00:00"/>
    <d v="2026-09-16T00:00:00"/>
    <n v="0"/>
    <n v="0"/>
    <n v="0"/>
    <s v="6/15 NTP Package Received"/>
    <x v="34"/>
  </r>
  <r>
    <x v="53"/>
    <x v="2"/>
    <d v="2026-09-30T00:00:00"/>
    <s v="Lightspeed In-House"/>
    <d v="2026-07-28T00:00:00"/>
    <x v="7"/>
    <s v="FM112884"/>
    <n v="0"/>
    <s v="Completed on Track"/>
    <s v="Received"/>
    <m/>
    <s v="N/A"/>
    <s v="Yes"/>
    <n v="17689.150000000001"/>
    <s v="Yes"/>
    <s v="Completed"/>
    <d v="2026-07-29T00:00:00"/>
    <s v="No"/>
    <s v="Not Submitted"/>
    <s v="Pending Tillman QC Form"/>
    <s v="Pending Tillman QC Form"/>
    <n v="949"/>
    <n v="952"/>
    <n v="-3"/>
    <n v="1.0031612223393045"/>
    <d v="2026-08-19T00:00:00"/>
    <d v="2026-09-08T00:00:00"/>
    <n v="0"/>
    <n v="0"/>
    <n v="0"/>
    <s v="7/24 NTP Package Recived"/>
    <x v="35"/>
  </r>
  <r>
    <x v="54"/>
    <x v="2"/>
    <d v="2026-07-26T00:00:00"/>
    <s v="HAS Global"/>
    <d v="2026-06-11T00:00:00"/>
    <x v="7"/>
    <m/>
    <n v="0"/>
    <s v="Completed on Track"/>
    <s v="Received"/>
    <m/>
    <s v="N/A"/>
    <s v="Yes"/>
    <n v="31327.7"/>
    <s v="Yes"/>
    <s v="Completed"/>
    <d v="2026-06-16T00:00:00"/>
    <s v="No"/>
    <s v="Not Submitted"/>
    <s v="Pending Tillman QC Form"/>
    <s v="Pending Tillman QC Form"/>
    <n v="2342"/>
    <n v="2421"/>
    <n v="-79"/>
    <n v="1.0337318531169941"/>
    <d v="2026-07-09T00:00:00"/>
    <d v="2026-07-22T00:00:00"/>
    <n v="0"/>
    <n v="0"/>
    <n v="0"/>
    <s v="6/11 NTP Package Received."/>
    <x v="11"/>
  </r>
  <r>
    <x v="55"/>
    <x v="2"/>
    <d v="2026-07-18T00:00:00"/>
    <s v="HAS Global"/>
    <d v="2026-06-11T00:00:00"/>
    <x v="7"/>
    <m/>
    <n v="0"/>
    <s v="Completed on Track"/>
    <s v="Received"/>
    <m/>
    <s v="N/A"/>
    <s v="Yes"/>
    <n v="27837.25"/>
    <s v="Yes"/>
    <s v="Completed"/>
    <d v="2026-06-16T00:00:00"/>
    <s v="No"/>
    <s v="Not Submitted"/>
    <s v="Pending Tillman QC Form"/>
    <s v="Pending Tillman QC Form"/>
    <n v="2367"/>
    <n v="2367"/>
    <n v="0"/>
    <n v="1"/>
    <d v="2026-06-25T00:00:00"/>
    <d v="2026-07-08T00:00:00"/>
    <n v="0"/>
    <n v="0"/>
    <n v="0"/>
    <s v="6/1 NTP Package Received. 8-6-26 tillman okd bill for tchr47 x 6 for the trip charge becuase they already had someone splicing it."/>
    <x v="11"/>
  </r>
  <r>
    <x v="56"/>
    <x v="2"/>
    <d v="2026-07-31T00:00:00"/>
    <s v="Gulfstream"/>
    <d v="2026-07-09T00:00:00"/>
    <x v="7"/>
    <s v="FM112413"/>
    <n v="0"/>
    <s v="Completed on Track"/>
    <s v="Received"/>
    <m/>
    <s v="N/A"/>
    <s v="Yes"/>
    <n v="21849.3"/>
    <s v="Yes"/>
    <s v="Completed"/>
    <d v="2026-07-15T00:00:00"/>
    <s v="No"/>
    <s v="Not Submitted"/>
    <s v="Pending Tillman QC Form"/>
    <s v="Pending Tillman QC Form"/>
    <n v="1618"/>
    <n v="1646"/>
    <n v="-28"/>
    <n v="1.0173053152039555"/>
    <d v="2026-07-21T00:00:00"/>
    <d v="2026-08-05T00:00:00"/>
    <n v="0"/>
    <n v="0"/>
    <n v="0"/>
    <s v="7/6 NTP Packafe Received"/>
    <x v="11"/>
  </r>
  <r>
    <x v="57"/>
    <x v="2"/>
    <d v="2026-07-18T00:00:00"/>
    <s v="APT Communications  "/>
    <d v="2026-06-23T00:00:00"/>
    <x v="7"/>
    <s v="FM112152"/>
    <n v="72"/>
    <s v="Completed on Track"/>
    <s v="Not Required"/>
    <m/>
    <s v="N/A"/>
    <s v="Yes"/>
    <n v="60744.4"/>
    <s v="Yes"/>
    <s v="Completed"/>
    <d v="2026-06-24T00:00:00"/>
    <s v="No"/>
    <s v="Not Submitted"/>
    <s v="Pending Tillman QC Form"/>
    <s v="Pending Tillman QC Form"/>
    <n v="5950"/>
    <n v="5332"/>
    <n v="618"/>
    <n v="0.89613445378151257"/>
    <d v="2026-07-13T00:00:00"/>
    <d v="2026-07-24T00:00:00"/>
    <n v="0"/>
    <n v="0"/>
    <n v="0"/>
    <s v="6/5 NTP Package Received."/>
    <x v="11"/>
  </r>
  <r>
    <x v="58"/>
    <x v="3"/>
    <d v="2026-10-31T00:00:00"/>
    <s v="BICOM"/>
    <d v="2026-08-13T00:00:00"/>
    <x v="9"/>
    <m/>
    <n v="0"/>
    <s v="Completed on Track"/>
    <s v="Received"/>
    <m/>
    <d v="2026-08-17T00:00:00"/>
    <s v="Yes"/>
    <n v="68022.75"/>
    <s v="Yes"/>
    <s v="Completed"/>
    <d v="2026-08-17T00:00:00"/>
    <s v="No"/>
    <s v="Not Submitted"/>
    <s v="Pending Tillman QC Form"/>
    <s v="Pending Tillman QC Form"/>
    <n v="4564"/>
    <n v="4419"/>
    <n v="145"/>
    <n v="0.96822962313759864"/>
    <d v="2026-08-26T00:00:00"/>
    <d v="2026-10-06T00:00:00"/>
    <n v="0"/>
    <n v="0"/>
    <n v="0"/>
    <s v="8/4 PO Received/.Locates called 8/17/Locates not clear (Sewer, Water) 8-24/CX started 8/25 Drill broke down/ Cx continuing 8-26/crossing US1 ON HOLD, DOT doing work. "/>
    <x v="10"/>
  </r>
  <r>
    <x v="59"/>
    <x v="3"/>
    <d v="2026-10-23T00:00:00"/>
    <s v="BICOM"/>
    <d v="2026-09-01T00:00:00"/>
    <x v="9"/>
    <m/>
    <n v="0"/>
    <s v="Completed on Track"/>
    <s v="Received"/>
    <m/>
    <s v="N/A"/>
    <s v="Yes"/>
    <n v="9232.4"/>
    <s v="Yes"/>
    <s v="Completed"/>
    <d v="2026-09-03T00:00:00"/>
    <s v="No"/>
    <s v="Not Submitted"/>
    <s v="Pending Tillman QC Form"/>
    <s v="Pending Tillman QC Form"/>
    <n v="7261"/>
    <n v="7434"/>
    <n v="-173"/>
    <n v="1.0238259192948629"/>
    <d v="2026-09-01T00:00:00"/>
    <d v="2026-10-06T00:00:00"/>
    <n v="0"/>
    <n v="0"/>
    <n v="0"/>
    <s v="6/10 NTP Package Received With Permit. Partial Build with BHC-FSW-04-E"/>
    <x v="10"/>
  </r>
  <r>
    <x v="60"/>
    <x v="4"/>
    <d v="2026-05-29T00:00:00"/>
    <s v="Yosep AER"/>
    <d v="2026-01-07T00:00:00"/>
    <x v="10"/>
    <m/>
    <n v="53"/>
    <s v="Completed on Track"/>
    <s v="Received"/>
    <m/>
    <d v="2026-01-07T00:00:00"/>
    <s v="Yes"/>
    <n v="51528.05"/>
    <s v="Yes"/>
    <s v="Completed"/>
    <d v="2026-01-02T00:00:00"/>
    <s v="Yes"/>
    <d v="2026-06-19T00:00:00"/>
    <d v="2026-06-26T00:00:00"/>
    <d v="2026-07-17T00:00:00"/>
    <n v="4005"/>
    <n v="4047"/>
    <n v="-42"/>
    <n v="1.0104868913857679"/>
    <d v="2026-03-31T00:00:00"/>
    <d v="2026-06-02T00:00:00"/>
    <n v="1"/>
    <n v="1"/>
    <n v="1"/>
    <s v="12/24 NTP Package Received. Assigned to Yosep 1/7/26"/>
    <x v="36"/>
  </r>
  <r>
    <x v="61"/>
    <x v="4"/>
    <d v="2026-10-31T00:00:00"/>
    <s v="Yosep AER"/>
    <d v="2026-01-07T00:00:00"/>
    <x v="10"/>
    <m/>
    <n v="73"/>
    <s v="Completed on Track"/>
    <s v="Received"/>
    <m/>
    <d v="2026-03-11T00:00:00"/>
    <s v="Yes"/>
    <n v="99925.7"/>
    <s v="Yes"/>
    <s v="Completed"/>
    <d v="2026-06-09T00:00:00"/>
    <s v="Yes"/>
    <d v="2026-07-09T00:00:00"/>
    <s v="Pending Tillman QC Form"/>
    <s v="Pending Tillman QC Form"/>
    <n v="7660"/>
    <n v="7703"/>
    <n v="-43"/>
    <n v="1.0056135770234986"/>
    <d v="2026-06-11T00:00:00"/>
    <d v="2026-07-06T00:00:00"/>
    <n v="1"/>
    <n v="1"/>
    <n v="1"/>
    <s v="12/24 NTP Package Received. Assigned to Yosep 1/7/26"/>
    <x v="37"/>
  </r>
  <r>
    <x v="62"/>
    <x v="4"/>
    <d v="2026-12-31T00:00:00"/>
    <s v="Yosep AER"/>
    <d v="2026-01-07T00:00:00"/>
    <x v="11"/>
    <m/>
    <n v="87"/>
    <s v="Completed on Track"/>
    <s v="Received"/>
    <m/>
    <d v="2026-06-25T00:00:00"/>
    <s v="Yes"/>
    <n v="108458.4"/>
    <s v="Yes"/>
    <s v="Completed"/>
    <d v="2026-06-17T00:00:00"/>
    <s v="Yes"/>
    <d v="2026-08-27T00:00:00"/>
    <s v="Pending Tillman QC Form"/>
    <s v="Pending Tillman QC Form"/>
    <n v="8596"/>
    <n v="8403"/>
    <n v="193"/>
    <n v="0.97754769660307117"/>
    <d v="2026-06-30T00:00:00"/>
    <d v="2026-07-29T00:00:00"/>
    <n v="1"/>
    <n v="1"/>
    <n v="1"/>
    <s v="12/24 NTP Package Received. Assigned to Yosep 1/7/26"/>
    <x v="11"/>
  </r>
  <r>
    <x v="63"/>
    <x v="4"/>
    <d v="2026-10-31T00:00:00"/>
    <s v="Yosep AER"/>
    <d v="2026-01-07T00:00:00"/>
    <x v="11"/>
    <m/>
    <n v="70"/>
    <s v="Completed on Track"/>
    <s v="Received"/>
    <m/>
    <s v="N/A"/>
    <s v="Yes"/>
    <n v="70105.25"/>
    <s v="Yes"/>
    <s v="Completed"/>
    <d v="2026-07-10T00:00:00"/>
    <s v="Yes"/>
    <s v="Not Submitted"/>
    <s v="Pending Tillman QC Form"/>
    <s v="Pending Tillman QC Form"/>
    <n v="5648"/>
    <n v="5650"/>
    <n v="-2"/>
    <n v="1.0003541076487252"/>
    <d v="2026-07-23T00:00:00"/>
    <d v="2026-08-28T00:00:00"/>
    <n v="1"/>
    <n v="1"/>
    <n v="1"/>
    <s v="12/24 NTP Package Received. Assigned to Yosep 1/7/26"/>
    <x v="11"/>
  </r>
  <r>
    <x v="64"/>
    <x v="4"/>
    <d v="2026-12-31T00:00:00"/>
    <s v="Yosep AER"/>
    <d v="2026-01-07T00:00:00"/>
    <x v="11"/>
    <m/>
    <n v="77"/>
    <s v="Completed on Track"/>
    <s v="Received"/>
    <m/>
    <s v="N/A"/>
    <s v="Yes"/>
    <n v="78047.350000000006"/>
    <s v="Yes"/>
    <s v="Completed"/>
    <d v="2026-08-07T00:00:00"/>
    <s v="Yes"/>
    <d v="2026-10-01T00:00:00"/>
    <s v="Failed QC 10/5/2026"/>
    <s v="Pending Tillman QC Form"/>
    <n v="6238"/>
    <n v="6300"/>
    <n v="-62"/>
    <n v="1.0099390830394357"/>
    <d v="2026-08-14T00:00:00"/>
    <d v="2026-09-30T00:00:00"/>
    <n v="1"/>
    <n v="1"/>
    <n v="1"/>
    <s v="12/24 NTP Package Received. Assigned to Yosep 1/7/26"/>
    <x v="10"/>
  </r>
  <r>
    <x v="65"/>
    <x v="4"/>
    <d v="2026-12-31T00:00:00"/>
    <s v="Yosep AER"/>
    <d v="2026-01-07T00:00:00"/>
    <x v="11"/>
    <m/>
    <n v="52"/>
    <s v="Completed on Track"/>
    <s v="Received"/>
    <m/>
    <s v="N/A"/>
    <s v="Yes"/>
    <n v="91411.65"/>
    <s v="Yes"/>
    <s v="Completed"/>
    <d v="2026-08-26T00:00:00"/>
    <s v="Yes"/>
    <d v="2026-10-01T00:00:00"/>
    <s v="Failed QC 10/5/2026"/>
    <s v="Pending Tillman QC Form"/>
    <n v="5926"/>
    <n v="5982"/>
    <n v="-56"/>
    <n v="1.0094498818764766"/>
    <d v="2026-08-28T00:00:00"/>
    <d v="2026-09-10T00:00:00"/>
    <n v="0"/>
    <n v="0"/>
    <n v="0"/>
    <s v="12/24 NTP Package Received."/>
    <x v="11"/>
  </r>
  <r>
    <x v="66"/>
    <x v="4"/>
    <d v="2026-05-31T00:00:00"/>
    <s v="Yosep AER"/>
    <d v="2026-01-07T00:00:00"/>
    <x v="11"/>
    <m/>
    <n v="0"/>
    <s v="Completed on Track"/>
    <s v="Received"/>
    <m/>
    <s v="N/A"/>
    <s v="Yes"/>
    <n v="50239.7"/>
    <s v="Yes"/>
    <s v="Completed"/>
    <d v="2026-01-02T00:00:00"/>
    <s v="Yes"/>
    <d v="2026-09-18T00:00:00"/>
    <s v="Failed QC 9/25/2026"/>
    <d v="2026-09-23T00:00:00"/>
    <n v="3682"/>
    <n v="3730"/>
    <n v="-48"/>
    <n v="1.0130363932645301"/>
    <d v="2026-05-13T00:00:00"/>
    <d v="2026-08-13T00:00:00"/>
    <n v="0.5"/>
    <n v="0.5"/>
    <n v="0"/>
    <s v="12/24 NTP Package Received. 5/5 PO Received. Phase 1 Failed QC Report Uploaded Into SiteTracker."/>
    <x v="38"/>
  </r>
  <r>
    <x v="67"/>
    <x v="5"/>
    <d v="2026-08-28T00:00:00"/>
    <s v="R&amp;F Underground Construction Inc"/>
    <d v="2026-05-29T00:00:00"/>
    <x v="12"/>
    <m/>
    <n v="35"/>
    <s v="Completed on Track"/>
    <s v="Received"/>
    <m/>
    <d v="2026-06-10T00:00:00"/>
    <s v="Yes"/>
    <n v="98498"/>
    <s v="Yes"/>
    <s v="Completed"/>
    <d v="2026-06-10T00:00:00"/>
    <s v="Yes"/>
    <d v="2026-09-25T00:00:00"/>
    <d v="2026-10-07T00:00:00"/>
    <d v="2026-10-07T00:00:00"/>
    <n v="7699"/>
    <n v="7300"/>
    <n v="399"/>
    <n v="0.94817508767372383"/>
    <d v="2026-06-22T00:00:00"/>
    <d v="2026-08-28T00:00:00"/>
    <n v="1"/>
    <n v="1"/>
    <n v="1"/>
    <s v="5/29 NTP Package Received--PO Received 6/1"/>
    <x v="39"/>
  </r>
  <r>
    <x v="68"/>
    <x v="5"/>
    <d v="2026-08-28T00:00:00"/>
    <s v="HDD Underground / R&amp;F Underground Construction Inc"/>
    <d v="2026-06-05T00:00:00"/>
    <x v="13"/>
    <m/>
    <n v="87"/>
    <s v="Completed on Track"/>
    <s v="Received"/>
    <m/>
    <d v="2026-06-05T00:00:00"/>
    <s v="Yes"/>
    <n v="77365.5"/>
    <s v="Yes"/>
    <s v="Completed"/>
    <d v="2026-06-05T00:00:00"/>
    <s v="Yes"/>
    <d v="2026-09-25T00:00:00"/>
    <d v="2026-10-07T00:00:00"/>
    <d v="2026-10-07T00:00:00"/>
    <n v="6321"/>
    <n v="6271"/>
    <n v="50"/>
    <n v="0.99208985919949377"/>
    <d v="2026-06-18T00:00:00"/>
    <d v="2026-08-04T00:00:00"/>
    <n v="1"/>
    <n v="1"/>
    <n v="1"/>
    <s v="6/24 Job reassgned to R&amp;F after HDD was removed from the project -- 6/4 NTP Package Received"/>
    <x v="39"/>
  </r>
  <r>
    <x v="69"/>
    <x v="5"/>
    <d v="2026-08-28T00:00:00"/>
    <s v="Legant Livings"/>
    <d v="2026-06-08T00:00:00"/>
    <x v="12"/>
    <m/>
    <n v="58"/>
    <s v="Completed on Track"/>
    <s v="Received"/>
    <m/>
    <d v="2026-06-08T00:00:00"/>
    <s v="Yes"/>
    <n v="78994.5"/>
    <s v="Yes"/>
    <s v="Completed"/>
    <d v="2026-06-05T00:00:00"/>
    <s v="Yes"/>
    <d v="2026-09-25T00:00:00"/>
    <d v="2026-10-07T00:00:00"/>
    <s v="Pending Tillman QC Form"/>
    <n v="6258"/>
    <n v="5944"/>
    <n v="314"/>
    <n v="0.94982422499201025"/>
    <d v="2026-06-22T00:00:00"/>
    <d v="2026-07-23T00:00:00"/>
    <n v="1"/>
    <n v="0"/>
    <n v="0"/>
    <s v="5/29 NTP Package Received--PO Received 6/1"/>
    <x v="39"/>
  </r>
  <r>
    <x v="70"/>
    <x v="5"/>
    <d v="2026-08-28T00:00:00"/>
    <s v="Legant Livings"/>
    <d v="2026-06-08T00:00:00"/>
    <x v="12"/>
    <m/>
    <n v="85"/>
    <s v="Completed on Track"/>
    <s v="Received"/>
    <m/>
    <d v="2026-06-08T00:00:00"/>
    <s v="Yes"/>
    <n v="62709"/>
    <s v="Yes"/>
    <s v="Completed"/>
    <d v="2026-06-05T00:00:00"/>
    <s v="Yes"/>
    <d v="2026-09-25T00:00:00"/>
    <s v="Failed QC 10/6/2026"/>
    <s v="Pending Tillman QC Form"/>
    <n v="5055"/>
    <n v="5140"/>
    <n v="-85"/>
    <n v="1.0168150346191889"/>
    <d v="2026-06-15T00:00:00"/>
    <d v="2026-08-20T00:00:00"/>
    <n v="1"/>
    <n v="0"/>
    <n v="0"/>
    <s v="5/29 NTP Package Received--PO Received 6/1"/>
    <x v="39"/>
  </r>
  <r>
    <x v="71"/>
    <x v="5"/>
    <d v="2026-08-28T00:00:00"/>
    <s v="Power Connect"/>
    <d v="2026-06-24T00:00:00"/>
    <x v="13"/>
    <s v="MAN112114"/>
    <n v="69"/>
    <s v="Completed on Track"/>
    <s v="Received"/>
    <m/>
    <d v="2026-06-25T00:00:00"/>
    <s v="Yes"/>
    <n v="99986.2"/>
    <s v="Yes"/>
    <s v="Completed"/>
    <d v="2026-06-25T00:00:00"/>
    <s v="Yes"/>
    <d v="2026-09-25T00:00:00"/>
    <s v="Failed QC 10/5/2026"/>
    <s v="Pending Tillman QC Form"/>
    <n v="8137"/>
    <n v="8054"/>
    <n v="83"/>
    <n v="0.98979968047191835"/>
    <d v="2026-08-03T00:00:00"/>
    <d v="2026-08-12T00:00:00"/>
    <n v="0"/>
    <n v="0"/>
    <n v="0"/>
    <s v="6/18 NTP Package Received...6-29-26 permit called in"/>
    <x v="39"/>
  </r>
  <r>
    <x v="72"/>
    <x v="5"/>
    <d v="2026-10-27T00:00:00"/>
    <s v="Brothers"/>
    <d v="2026-08-27T00:00:00"/>
    <x v="5"/>
    <m/>
    <n v="90"/>
    <s v="Completed on Track"/>
    <s v="Received"/>
    <m/>
    <d v="2026-09-02T00:00:00"/>
    <s v="Yes"/>
    <n v="78625.899999999994"/>
    <s v="Yes"/>
    <s v="Completed"/>
    <d v="2026-09-21T00:00:00"/>
    <s v="No"/>
    <s v="Not Submitted"/>
    <s v="Pending Tillman QC Form"/>
    <s v="Pending Tillman QC Form"/>
    <n v="6218"/>
    <n v="5826"/>
    <n v="392"/>
    <n v="0.93695722097137346"/>
    <d v="2026-09-17T00:00:00"/>
    <d v="2026-10-09T00:00:00"/>
    <n v="0"/>
    <n v="0"/>
    <n v="0"/>
    <s v="8/24 NTP Package and PO Received."/>
    <x v="10"/>
  </r>
  <r>
    <x v="73"/>
    <x v="5"/>
    <d v="2026-10-27T00:00:00"/>
    <s v="Brothers"/>
    <d v="2026-08-27T00:00:00"/>
    <x v="5"/>
    <m/>
    <n v="68"/>
    <s v="Completed on Track"/>
    <s v="Received"/>
    <m/>
    <d v="2026-09-02T00:00:00"/>
    <s v="Yes"/>
    <n v="73595.5"/>
    <s v="Yes"/>
    <s v="Completed"/>
    <d v="2026-09-02T00:00:00"/>
    <s v="No"/>
    <s v="Not Submitted"/>
    <s v="Pending Tillman QC Form"/>
    <s v="Pending Tillman QC Form"/>
    <n v="5646"/>
    <n v="5626"/>
    <n v="20"/>
    <n v="0.9964576691462983"/>
    <d v="2026-09-21T00:00:00"/>
    <d v="2026-09-28T00:00:00"/>
    <n v="0"/>
    <n v="0"/>
    <n v="0"/>
    <s v="8/24 NTP Package and PO Received."/>
    <x v="10"/>
  </r>
  <r>
    <x v="74"/>
    <x v="5"/>
    <d v="2026-08-28T00:00:00"/>
    <s v="Power Connect"/>
    <d v="2026-06-08T00:00:00"/>
    <x v="12"/>
    <m/>
    <n v="0"/>
    <s v="Completed on Track"/>
    <s v="Received"/>
    <m/>
    <d v="2026-06-08T00:00:00"/>
    <s v="Yes"/>
    <n v="419"/>
    <s v="Yes"/>
    <s v="Completed"/>
    <d v="2026-06-05T00:00:00"/>
    <s v="Yes"/>
    <d v="2026-09-25T00:00:00"/>
    <d v="2026-10-06T00:00:00"/>
    <d v="2026-10-06T00:00:00"/>
    <n v="72"/>
    <n v="58"/>
    <n v="14"/>
    <n v="0.80555555555555558"/>
    <d v="2026-08-05T00:00:00"/>
    <d v="2026-08-05T00:00:00"/>
    <n v="1"/>
    <n v="0"/>
    <n v="0"/>
    <s v="5/29 NTP Package Received--PO Received 6/1"/>
    <x v="39"/>
  </r>
  <r>
    <x v="75"/>
    <x v="5"/>
    <d v="2026-09-30T00:00:00"/>
    <s v="Power Connect"/>
    <d v="2026-09-21T00:00:00"/>
    <x v="0"/>
    <m/>
    <n v="0"/>
    <s v="Completed on Track"/>
    <s v="Received"/>
    <m/>
    <s v="N/A"/>
    <s v="Yes"/>
    <n v="24396.5"/>
    <s v="Yes"/>
    <s v="Completed"/>
    <d v="2026-09-21T00:00:00"/>
    <s v="No"/>
    <s v="Not Submitted"/>
    <s v="Pending Tillman QC Form"/>
    <s v="Pending Tillman QC Form"/>
    <n v="2286"/>
    <n v="1957"/>
    <n v="329"/>
    <n v="0.85608048993875763"/>
    <d v="2026-09-24T00:00:00"/>
    <d v="2026-09-28T00:00:00"/>
    <n v="0"/>
    <n v="0"/>
    <n v="0"/>
    <s v="9/18 NTP Package and PO Received."/>
    <x v="10"/>
  </r>
  <r>
    <x v="76"/>
    <x v="5"/>
    <d v="2026-10-27T00:00:00"/>
    <s v="Brothers"/>
    <d v="2026-08-27T00:00:00"/>
    <x v="5"/>
    <m/>
    <n v="0"/>
    <s v="Completed on Track"/>
    <s v="Received"/>
    <m/>
    <s v="N/A"/>
    <s v="Yes"/>
    <n v="73440.100000000006"/>
    <s v="Yes"/>
    <s v="Completed"/>
    <d v="2026-09-07T00:00:00"/>
    <s v="No"/>
    <s v="Not Submitted"/>
    <s v="Pending Tillman QC Form"/>
    <s v="Pending Tillman QC Form"/>
    <n v="5871"/>
    <n v="5903"/>
    <n v="-32"/>
    <n v="1.0054505195026402"/>
    <d v="2026-09-28T00:00:00"/>
    <d v="2026-10-01T00:00:00"/>
    <n v="0"/>
    <n v="0"/>
    <n v="0"/>
    <s v="8/26 NTP Package and PO Received."/>
    <x v="10"/>
  </r>
  <r>
    <x v="77"/>
    <x v="5"/>
    <d v="2026-09-25T00:00:00"/>
    <s v="Brothers"/>
    <d v="2026-07-20T00:00:00"/>
    <x v="5"/>
    <m/>
    <n v="83"/>
    <s v="Completed on Track"/>
    <s v="Received"/>
    <m/>
    <d v="2026-07-29T00:00:00"/>
    <s v="Yes"/>
    <n v="63582"/>
    <s v="Yes"/>
    <s v="Completed"/>
    <d v="2026-07-29T00:00:00"/>
    <s v="No"/>
    <s v="Not Submitted"/>
    <s v="Pending Tillman QC Form"/>
    <d v="2026-10-07T00:00:00"/>
    <n v="5259"/>
    <n v="5241"/>
    <n v="18"/>
    <n v="0.99657729606389045"/>
    <d v="2026-08-24T00:00:00"/>
    <d v="2026-09-02T00:00:00"/>
    <n v="1"/>
    <n v="1"/>
    <n v="1"/>
    <s v="7/20 NTP and PO Received."/>
    <x v="40"/>
  </r>
  <r>
    <x v="78"/>
    <x v="5"/>
    <d v="2026-09-25T00:00:00"/>
    <s v="ASM Utilities"/>
    <d v="2026-07-20T00:00:00"/>
    <x v="14"/>
    <m/>
    <n v="63"/>
    <s v="Completed -Missed TSD"/>
    <s v="Received"/>
    <m/>
    <d v="2026-07-21T00:00:00"/>
    <s v="Yes"/>
    <n v="78078"/>
    <s v="Yes"/>
    <s v="Completed"/>
    <d v="2026-07-27T00:00:00"/>
    <s v="No"/>
    <s v="Not Submitted"/>
    <s v="Pending Tillman QC Form"/>
    <s v="Pending Tillman QC Form"/>
    <n v="6335"/>
    <n v="6762"/>
    <n v="-427"/>
    <n v="1.0674033149171271"/>
    <d v="2026-09-11T00:00:00"/>
    <d v="2026-10-02T00:00:00"/>
    <n v="1"/>
    <n v="1"/>
    <n v="0"/>
    <s v="7/13 NTP Package Received. 7/17 PO Received And Approved."/>
    <x v="10"/>
  </r>
  <r>
    <x v="79"/>
    <x v="5"/>
    <d v="2026-09-25T00:00:00"/>
    <s v="Lightspeed In-House"/>
    <d v="2026-07-20T00:00:00"/>
    <x v="3"/>
    <m/>
    <n v="93"/>
    <s v="Completed on Track"/>
    <s v="Received"/>
    <m/>
    <d v="2026-07-21T00:00:00"/>
    <s v="Yes"/>
    <n v="72479.5"/>
    <s v="Yes"/>
    <s v="Completed"/>
    <d v="2026-07-24T00:00:00"/>
    <s v="No"/>
    <s v="Not Submitted"/>
    <s v="Pending Tillman QC Form"/>
    <s v="Pending Tillman QC Form"/>
    <n v="5861"/>
    <n v="5935"/>
    <n v="-74"/>
    <n v="1.0126258317693226"/>
    <d v="2026-08-24T00:00:00"/>
    <d v="2026-09-28T00:00:00"/>
    <n v="1"/>
    <n v="1"/>
    <n v="1"/>
    <s v="7/13 NTP Package Received. 7/17 PO Received And Approved."/>
    <x v="10"/>
  </r>
  <r>
    <x v="80"/>
    <x v="5"/>
    <d v="2026-09-25T00:00:00"/>
    <s v="Brothers"/>
    <d v="2026-07-20T00:00:00"/>
    <x v="5"/>
    <s v="PPM113028"/>
    <n v="67"/>
    <s v="Completed on Track"/>
    <s v="Received"/>
    <m/>
    <d v="2026-07-23T00:00:00"/>
    <s v="Yes"/>
    <n v="86106.8"/>
    <s v="Yes"/>
    <s v="Completed"/>
    <d v="2026-07-23T00:00:00"/>
    <s v="No"/>
    <s v="Not Submitted"/>
    <s v="Pending Tillman QC Form"/>
    <s v="Pending Tillman QC Form"/>
    <n v="7115"/>
    <n v="7040"/>
    <n v="75"/>
    <n v="0.98945888966971185"/>
    <d v="2026-08-13T00:00:00"/>
    <d v="2026-09-25T00:00:00"/>
    <n v="1"/>
    <n v="1"/>
    <n v="1"/>
    <s v="7/14 NTP Package Received"/>
    <x v="10"/>
  </r>
  <r>
    <x v="81"/>
    <x v="5"/>
    <d v="2026-09-25T00:00:00"/>
    <s v="Lightspeed In-House"/>
    <d v="2026-07-16T00:00:00"/>
    <x v="13"/>
    <s v="PPM112719"/>
    <n v="91"/>
    <s v="Completed on Track"/>
    <s v="Received"/>
    <m/>
    <s v="N/A"/>
    <s v="Yes"/>
    <n v="79458"/>
    <s v="Yes"/>
    <s v="Completed"/>
    <d v="2026-07-17T00:00:00"/>
    <s v="No"/>
    <s v="Not Submitted"/>
    <s v="Pending Tillman QC Form"/>
    <s v="Pending Tillman QC Form"/>
    <n v="6519"/>
    <n v="6118"/>
    <n v="401"/>
    <n v="0.93848749808252796"/>
    <d v="2026-08-13T00:00:00"/>
    <d v="2026-09-08T00:00:00"/>
    <n v="0"/>
    <n v="0"/>
    <n v="0"/>
    <s v="7/13 NTP Package Received. 7/17 PO Received And Approved., Actual VERIFED FOOTAGE wheeled out 6118, SOW incorrect"/>
    <x v="10"/>
  </r>
  <r>
    <x v="82"/>
    <x v="5"/>
    <d v="2026-09-25T00:00:00"/>
    <s v="ASM Utilities"/>
    <d v="2026-07-16T00:00:00"/>
    <x v="13"/>
    <s v="PPM112721"/>
    <n v="83"/>
    <s v="Completed on Track"/>
    <s v="Received"/>
    <m/>
    <d v="2026-09-07T00:00:00"/>
    <s v="Yes"/>
    <n v="79947"/>
    <s v="Yes"/>
    <s v="Completed"/>
    <d v="2026-07-27T00:00:00"/>
    <s v="No"/>
    <s v="Not Submitted"/>
    <s v="Pending Tillman QC Form"/>
    <s v="Pending Tillman QC Form"/>
    <n v="6058"/>
    <n v="6169"/>
    <n v="-111"/>
    <n v="1.0183228788379004"/>
    <d v="2026-08-17T00:00:00"/>
    <d v="2026-09-25T00:00:00"/>
    <n v="1"/>
    <n v="1"/>
    <n v="1"/>
    <s v="7/14 NTP Package Received"/>
    <x v="10"/>
  </r>
  <r>
    <x v="83"/>
    <x v="5"/>
    <d v="2026-09-25T00:00:00"/>
    <s v="ASM Utilities"/>
    <d v="2026-07-16T00:00:00"/>
    <x v="13"/>
    <s v="PPM112722"/>
    <n v="93"/>
    <s v="Completed on Track"/>
    <s v="Received"/>
    <m/>
    <s v="N/A"/>
    <s v="Yes"/>
    <n v="74446.5"/>
    <s v="Yes"/>
    <s v="Completed"/>
    <d v="2026-07-27T00:00:00"/>
    <s v="No"/>
    <s v="Not Submitted"/>
    <s v="Pending Tillman QC Form"/>
    <s v="Pending Tillman QC Form"/>
    <n v="5775"/>
    <n v="5444"/>
    <n v="331"/>
    <n v="0.94268398268398268"/>
    <d v="2026-08-11T00:00:00"/>
    <d v="2026-10-01T00:00:00"/>
    <n v="1"/>
    <n v="1"/>
    <n v="1"/>
    <s v="7/14 NTP Package Received"/>
    <x v="10"/>
  </r>
  <r>
    <x v="84"/>
    <x v="5"/>
    <d v="2026-09-25T00:00:00"/>
    <s v="Brothers"/>
    <d v="2026-08-11T00:00:00"/>
    <x v="5"/>
    <s v="PPM113024"/>
    <n v="44"/>
    <s v="Completed on Track"/>
    <s v="Received"/>
    <m/>
    <d v="2026-08-17T00:00:00"/>
    <s v="Yes"/>
    <n v="84001.5"/>
    <s v="Yes"/>
    <s v="Completed"/>
    <d v="2026-08-17T00:00:00"/>
    <s v="No"/>
    <s v="Not Submitted"/>
    <s v="Pending Tillman QC Form"/>
    <s v="Pending Tillman QC Form"/>
    <n v="6969"/>
    <n v="6980"/>
    <n v="-11"/>
    <n v="1.0015784187114363"/>
    <d v="2026-08-31T00:00:00"/>
    <d v="2026-09-10T00:00:00"/>
    <n v="1"/>
    <n v="1"/>
    <n v="1"/>
    <s v="7/31 NTP Package Received."/>
    <x v="41"/>
  </r>
  <r>
    <x v="85"/>
    <x v="5"/>
    <d v="2026-10-27T00:00:00"/>
    <s v="Sosa Line"/>
    <d v="2026-09-18T00:00:00"/>
    <x v="0"/>
    <m/>
    <n v="64"/>
    <s v="Completed on Track"/>
    <s v="Received"/>
    <m/>
    <s v="N/A"/>
    <s v="Yes"/>
    <n v="88399.4"/>
    <s v="Yes"/>
    <s v="Completed"/>
    <d v="2026-09-22T00:00:00"/>
    <s v="No"/>
    <s v="Not Submitted"/>
    <s v="Pending Tillman QC Form"/>
    <s v="Pending Tillman QC Form"/>
    <n v="6946"/>
    <n v="6979"/>
    <n v="-33"/>
    <n v="1.004750935790383"/>
    <d v="2026-09-29T00:00:00"/>
    <d v="2026-10-05T00:00:00"/>
    <n v="0"/>
    <n v="0"/>
    <n v="0"/>
    <s v="8/25 NTP Package and PO Received."/>
    <x v="10"/>
  </r>
  <r>
    <x v="86"/>
    <x v="5"/>
    <d v="2026-09-25T00:00:00"/>
    <s v="Brothers"/>
    <d v="2026-07-20T00:00:00"/>
    <x v="5"/>
    <s v="PPM112758"/>
    <n v="0"/>
    <s v="Completed on Track"/>
    <s v="Received"/>
    <m/>
    <d v="2026-07-22T00:00:00"/>
    <s v="Yes"/>
    <n v="71505.7"/>
    <s v="Yes"/>
    <s v="Completed"/>
    <d v="2026-07-22T00:00:00"/>
    <s v="No"/>
    <s v="Not Submitted"/>
    <s v="Pending Tillman QC Form"/>
    <s v="Pending Tillman QC Form"/>
    <n v="5642"/>
    <n v="5699"/>
    <n v="-57"/>
    <n v="1.0101028004253811"/>
    <d v="2026-08-07T00:00:00"/>
    <d v="2026-09-09T00:00:00"/>
    <n v="0"/>
    <n v="0"/>
    <n v="0"/>
    <s v="7/13 NTP Package Received"/>
    <x v="42"/>
  </r>
  <r>
    <x v="87"/>
    <x v="5"/>
    <d v="2026-09-25T00:00:00"/>
    <s v="Power Connect"/>
    <d v="2026-07-16T00:00:00"/>
    <x v="13"/>
    <s v="PPM112720"/>
    <n v="0"/>
    <s v="Completed on Track"/>
    <s v="Received"/>
    <m/>
    <s v="N/A"/>
    <s v="Yes"/>
    <n v="25127.05"/>
    <s v="Yes"/>
    <s v="Completed"/>
    <d v="2026-07-17T00:00:00"/>
    <s v="No"/>
    <s v="Not Submitted"/>
    <s v="Pending Tillman QC Form"/>
    <s v="Pending Tillman QC Form"/>
    <n v="2013"/>
    <n v="2039"/>
    <n v="-26"/>
    <n v="1.0129160457029309"/>
    <d v="2026-09-08T00:00:00"/>
    <d v="2026-09-09T00:00:00"/>
    <n v="0"/>
    <n v="0"/>
    <n v="0"/>
    <s v="7/14 NTP Package Received"/>
    <x v="39"/>
  </r>
  <r>
    <x v="88"/>
    <x v="6"/>
    <d v="2026-07-31T00:00:00"/>
    <s v="HD Cable"/>
    <d v="2026-07-07T00:00:00"/>
    <x v="7"/>
    <m/>
    <n v="68"/>
    <s v="Completed on Track"/>
    <s v="Received"/>
    <m/>
    <s v="N/A"/>
    <s v="Yes"/>
    <n v="62074"/>
    <s v="Yes"/>
    <s v="Completed"/>
    <d v="2026-07-08T00:00:00"/>
    <s v="No"/>
    <s v="Not Submitted"/>
    <s v="8/28 Failed QC"/>
    <s v="8/28 Failed QC"/>
    <n v="5495"/>
    <n v="5365"/>
    <n v="130"/>
    <n v="0.97634212920837127"/>
    <d v="2026-07-20T00:00:00"/>
    <d v="2026-07-31T00:00:00"/>
    <n v="0"/>
    <n v="0"/>
    <n v="0"/>
    <s v="6/17 NTP Package Received."/>
    <x v="43"/>
  </r>
  <r>
    <x v="89"/>
    <x v="6"/>
    <d v="2026-05-30T00:00:00"/>
    <s v="GN Systems"/>
    <d v="2026-04-30T00:00:00"/>
    <x v="7"/>
    <m/>
    <n v="79"/>
    <s v="Completed on Track"/>
    <s v="Received"/>
    <m/>
    <s v="N/A"/>
    <s v="Yes"/>
    <n v="73533"/>
    <s v="Yes"/>
    <s v="Completed"/>
    <d v="2026-05-05T00:00:00"/>
    <s v="Yes"/>
    <d v="2026-06-17T00:00:00"/>
    <d v="2026-08-10T00:00:00"/>
    <d v="2026-08-10T00:00:00"/>
    <n v="5974"/>
    <n v="5911"/>
    <n v="63"/>
    <n v="0.98945430197522599"/>
    <d v="2026-06-01T00:00:00"/>
    <d v="2026-06-03T00:00:00"/>
    <n v="0"/>
    <n v="0"/>
    <n v="0"/>
    <s v="4/29 NTP Package Received."/>
    <x v="44"/>
  </r>
  <r>
    <x v="90"/>
    <x v="6"/>
    <d v="2026-05-30T00:00:00"/>
    <s v="Lopez Underground"/>
    <d v="2026-07-07T00:00:00"/>
    <x v="7"/>
    <m/>
    <n v="89"/>
    <s v="Completed on Track"/>
    <s v="Received"/>
    <m/>
    <s v="N/A"/>
    <s v="Yes"/>
    <n v="81150"/>
    <s v="Yes"/>
    <s v="Completed"/>
    <d v="2026-05-06T00:00:00"/>
    <s v="No"/>
    <s v="Not Submitted"/>
    <s v="Pending Tillman QC Form"/>
    <s v="Pending Tillman QC Form"/>
    <n v="6825"/>
    <n v="6741"/>
    <n v="84"/>
    <n v="0.98769230769230765"/>
    <d v="2026-08-13T00:00:00"/>
    <d v="2026-08-24T00:00:00"/>
    <n v="0"/>
    <n v="0"/>
    <n v="0"/>
    <s v="4/21 NTP Received."/>
    <x v="44"/>
  </r>
  <r>
    <x v="91"/>
    <x v="6"/>
    <d v="2026-09-30T00:00:00"/>
    <s v="GN Systems"/>
    <d v="2026-08-20T00:00:00"/>
    <x v="2"/>
    <s v="FM113092"/>
    <n v="78"/>
    <s v="Completed on Track"/>
    <s v="Received"/>
    <m/>
    <s v="N/A"/>
    <s v="Yes"/>
    <n v="72242"/>
    <s v="Yes"/>
    <s v="Completed"/>
    <d v="2026-09-09T00:00:00"/>
    <s v="No"/>
    <s v="Not Submitted"/>
    <s v="Pending Tillman QC Form"/>
    <s v="Pending Tillman QC Form"/>
    <n v="5890"/>
    <n v="5834"/>
    <n v="56"/>
    <n v="0.99049235993208828"/>
    <d v="2026-09-24T00:00:00"/>
    <d v="2026-10-07T00:00:00"/>
    <n v="0"/>
    <n v="0"/>
    <n v="0"/>
    <s v="7/24 PO Received."/>
    <x v="10"/>
  </r>
  <r>
    <x v="92"/>
    <x v="6"/>
    <d v="2026-09-30T00:00:00"/>
    <s v="GN Systems"/>
    <d v="2026-08-20T00:00:00"/>
    <x v="2"/>
    <s v="FM113094"/>
    <n v="49"/>
    <s v="Completed on Track"/>
    <s v="Received"/>
    <m/>
    <s v="N/A"/>
    <s v="Yes"/>
    <n v="62657"/>
    <s v="Yes"/>
    <s v="Completed"/>
    <d v="2026-09-09T00:00:00"/>
    <s v="No"/>
    <s v="Not Submitted"/>
    <s v="Pending Tillman QC Form"/>
    <s v="Pending Tillman QC Form"/>
    <n v="5185"/>
    <n v="4940"/>
    <n v="245"/>
    <n v="0.95274831243973002"/>
    <d v="2026-09-21T00:00:00"/>
    <d v="2026-09-22T00:00:00"/>
    <n v="0"/>
    <n v="0"/>
    <n v="0"/>
    <s v="7/31 NTP Package Received."/>
    <x v="45"/>
  </r>
  <r>
    <x v="93"/>
    <x v="6"/>
    <d v="2026-05-30T00:00:00"/>
    <s v="Lightspeed In-House"/>
    <d v="2026-04-28T00:00:00"/>
    <x v="7"/>
    <m/>
    <n v="0"/>
    <s v="Completed on Track"/>
    <s v="Received"/>
    <m/>
    <s v="N/A"/>
    <s v="Yes"/>
    <n v="33518.699999999997"/>
    <s v="Yes"/>
    <s v="Completed"/>
    <d v="2026-04-28T00:00:00"/>
    <s v="No"/>
    <s v="Not Submitted"/>
    <s v="Pending Tillman QC Form"/>
    <s v="Pending Tillman QC Form"/>
    <n v="3693"/>
    <n v="3896"/>
    <n v="-203"/>
    <n v="1.0549688600054157"/>
    <d v="2026-05-04T00:00:00"/>
    <d v="2026-08-28T00:00:00"/>
    <n v="0"/>
    <n v="0"/>
    <n v="0"/>
    <s v="4/21 NTP Received. Failed Gig List Received From Tillman on 8/28."/>
    <x v="46"/>
  </r>
  <r>
    <x v="94"/>
    <x v="7"/>
    <d v="2025-11-30T00:00:00"/>
    <s v="Lightspeed In-House"/>
    <d v="2025-05-02T00:00:00"/>
    <x v="0"/>
    <s v="PPM92370"/>
    <n v="0"/>
    <s v="Completed on Track"/>
    <s v="Received"/>
    <m/>
    <d v="2025-03-26T00:00:00"/>
    <s v="Yes"/>
    <n v="23800.25"/>
    <s v="Yes"/>
    <s v="Completed"/>
    <d v="2025-03-27T00:00:00"/>
    <s v="Yes"/>
    <d v="2026-04-22T00:00:00"/>
    <d v="2026-06-23T00:00:00"/>
    <s v="Pending Tillman QC Form"/>
    <n v="1697"/>
    <n v="1815"/>
    <n v="-118"/>
    <n v="1.0695344725987035"/>
    <d v="2025-05-14T00:00:00"/>
    <d v="2025-11-07T00:00:00"/>
    <n v="1"/>
    <n v="0"/>
    <n v="0"/>
    <s v="4.22 JW // Requested PH1 QC"/>
    <x v="47"/>
  </r>
  <r>
    <x v="95"/>
    <x v="7"/>
    <d v="2026-07-15T00:00:00"/>
    <s v="APT Communications/Kattleone"/>
    <s v="TBD"/>
    <x v="0"/>
    <s v="PPM105151"/>
    <n v="380"/>
    <s v="Completed on Track"/>
    <s v="Not Required"/>
    <m/>
    <d v="2025-11-03T00:00:00"/>
    <s v="Yes"/>
    <n v="117414"/>
    <s v="Yes"/>
    <s v="Completed"/>
    <d v="2025-11-03T00:00:00"/>
    <s v="Yes"/>
    <d v="2026-05-01T00:00:00"/>
    <s v="Pending Tillman QC Form"/>
    <s v="Pending Tillman QC Form"/>
    <n v="9181"/>
    <n v="9179"/>
    <n v="2"/>
    <n v="0.99978215880623023"/>
    <d v="2025-12-01T00:00:00"/>
    <s v="11/22/2026--MDU work still pending"/>
    <n v="1"/>
    <n v="0"/>
    <n v="0"/>
    <s v="3.16 JW // Unable to closeout job // Pending MDU  installation and removeable of FPs "/>
    <x v="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s v="D-HPP630"/>
    <s v="Clearwater"/>
    <d v="2026-10-30T00:00:00"/>
    <x v="0"/>
    <d v="2026-05-29T00:00:00"/>
    <s v="Marcelo Zaldivar"/>
    <m/>
    <n v="67"/>
    <s v="On Track"/>
    <s v="Received"/>
    <m/>
    <m/>
    <s v="Yes"/>
    <n v="100866"/>
    <s v="Yes"/>
    <s v="Completed"/>
    <d v="2026-06-02T00:00:00"/>
    <m/>
    <m/>
    <m/>
    <m/>
    <n v="9021"/>
    <n v="8341"/>
    <n v="680"/>
    <n v="0.92462033034031699"/>
    <d v="2026-06-22T00:00:00"/>
    <d v="2026-07-27T00:00:00"/>
    <n v="0"/>
    <n v="0"/>
    <n v="0"/>
  </r>
  <r>
    <s v="D-HPP631"/>
    <s v="Clearwater"/>
    <d v="2026-10-30T00:00:00"/>
    <x v="0"/>
    <d v="2026-05-28T00:00:00"/>
    <s v="Treyvon Tillman"/>
    <m/>
    <n v="93"/>
    <s v="On Track"/>
    <s v="Received"/>
    <m/>
    <m/>
    <s v="Yes"/>
    <n v="104934"/>
    <s v="Yes"/>
    <s v="Completed"/>
    <d v="2026-06-03T00:00:00"/>
    <m/>
    <m/>
    <m/>
    <m/>
    <n v="8701"/>
    <n v="7811"/>
    <n v="890"/>
    <n v="0.89771290656246405"/>
    <d v="2026-06-18T00:00:00"/>
    <d v="2026-08-27T00:00:00"/>
    <n v="0"/>
    <n v="0"/>
    <n v="0"/>
  </r>
  <r>
    <s v="D-HPP637"/>
    <s v="Clearwater"/>
    <d v="2026-10-30T00:00:00"/>
    <x v="1"/>
    <d v="2026-05-29T00:00:00"/>
    <s v="Treyvon Tillman"/>
    <m/>
    <n v="40"/>
    <s v="On Track"/>
    <s v="Received"/>
    <m/>
    <d v="2026-06-09T00:00:00"/>
    <s v="Yes"/>
    <n v="91774"/>
    <s v="Yes"/>
    <s v="In Process"/>
    <d v="2026-05-29T00:00:00"/>
    <m/>
    <m/>
    <m/>
    <m/>
    <n v="7530"/>
    <n v="7204"/>
    <n v="326"/>
    <n v="0.95670650730411688"/>
    <d v="2026-07-14T00:00:00"/>
    <m/>
    <n v="0"/>
    <n v="0"/>
    <n v="0"/>
  </r>
  <r>
    <s v="FB-HPP612-2"/>
    <s v="Clearwater"/>
    <d v="2026-10-10T00:00:00"/>
    <x v="2"/>
    <m/>
    <s v="Anthony Adum"/>
    <m/>
    <n v="0"/>
    <s v="On Track"/>
    <s v="Received"/>
    <m/>
    <m/>
    <s v="No"/>
    <n v="649"/>
    <s v="Yes"/>
    <s v="Not Started"/>
    <m/>
    <m/>
    <m/>
    <m/>
    <m/>
    <n v="0"/>
    <m/>
    <n v="0"/>
    <n v="0"/>
    <m/>
    <m/>
    <n v="0"/>
    <n v="0"/>
    <n v="0"/>
  </r>
  <r>
    <s v="D-HNP108/D-H0102E"/>
    <s v="St Petersburg"/>
    <d v="2026-02-27T00:00:00"/>
    <x v="3"/>
    <d v="2025-12-27T00:00:00"/>
    <s v="Johnnie Williams"/>
    <s v="PPM91941"/>
    <n v="89"/>
    <s v="On Track"/>
    <s v="Received"/>
    <m/>
    <d v="2026-01-06T00:00:00"/>
    <s v="Yes"/>
    <n v="72131.5"/>
    <s v="Yes"/>
    <s v="In Process"/>
    <d v="2025-12-23T00:00:00"/>
    <m/>
    <m/>
    <m/>
    <m/>
    <n v="6182"/>
    <n v="5899"/>
    <n v="283"/>
    <n v="0.95422193464898086"/>
    <d v="2025-08-22T00:00:00"/>
    <m/>
    <n v="0"/>
    <n v="0"/>
    <n v="0"/>
  </r>
  <r>
    <m/>
    <m/>
    <m/>
    <x v="2"/>
    <m/>
    <m/>
    <m/>
    <m/>
    <m/>
    <m/>
    <m/>
    <m/>
    <m/>
    <m/>
    <m/>
    <m/>
    <m/>
    <m/>
    <m/>
    <m/>
    <m/>
    <m/>
    <m/>
    <m/>
    <m/>
    <m/>
    <m/>
    <m/>
    <m/>
    <m/>
  </r>
  <r>
    <m/>
    <m/>
    <m/>
    <x v="2"/>
    <m/>
    <m/>
    <m/>
    <m/>
    <m/>
    <m/>
    <m/>
    <m/>
    <m/>
    <m/>
    <m/>
    <m/>
    <m/>
    <m/>
    <m/>
    <m/>
    <m/>
    <m/>
    <m/>
    <m/>
    <m/>
    <m/>
    <m/>
    <m/>
    <m/>
    <m/>
  </r>
  <r>
    <s v="Market 1 NTP Number Pinellas"/>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LC505"/>
    <s v="Pinellas"/>
    <d v="2026-10-25T00:00:00"/>
    <x v="0"/>
    <d v="2026-09-30T00:00:00"/>
    <s v="Joshua Pacheco"/>
    <m/>
    <n v="41"/>
    <s v="On Track"/>
    <s v="Received"/>
    <s v="Pending Locates"/>
    <d v="2026-07-22T00:00:00"/>
    <s v="Yes"/>
    <n v="78963.5"/>
    <s v="Yes"/>
    <s v="Locates Called"/>
    <d v="2026-07-22T00:00:00"/>
    <m/>
    <m/>
    <m/>
    <m/>
    <n v="5973"/>
    <m/>
    <n v="5973"/>
    <n v="0"/>
    <m/>
    <m/>
    <n v="0"/>
    <n v="0"/>
    <n v="0"/>
  </r>
  <r>
    <s v="D-HLC508"/>
    <s v="Pinellas"/>
    <d v="2026-09-25T00:00:00"/>
    <x v="5"/>
    <d v="2026-07-20T00:00:00"/>
    <s v="Danny Combs"/>
    <m/>
    <n v="69"/>
    <s v="Completed -Missed TSD"/>
    <s v="Received"/>
    <m/>
    <m/>
    <s v="Yes"/>
    <n v="84458.5"/>
    <s v="Yes"/>
    <s v="Completed"/>
    <d v="2026-07-27T00:00:00"/>
    <m/>
    <m/>
    <m/>
    <m/>
    <n v="6831"/>
    <n v="5274"/>
    <n v="1557"/>
    <n v="0.77206851119894593"/>
    <d v="2026-09-16T00:00:00"/>
    <d v="2026-10-01T00:00:00"/>
    <n v="1"/>
    <n v="1"/>
    <n v="0"/>
  </r>
  <r>
    <s v="D-HLC509"/>
    <s v="Pinellas"/>
    <d v="2026-10-30T00:00:00"/>
    <x v="0"/>
    <d v="2026-09-23T00:00:00"/>
    <s v="Anthony Adum"/>
    <m/>
    <n v="72"/>
    <s v="On Track"/>
    <s v="Received"/>
    <s v="Pending Locates"/>
    <m/>
    <s v="No"/>
    <n v="69525.5"/>
    <s v="Yes"/>
    <s v="Locates Called"/>
    <d v="2026-09-23T00:00:00"/>
    <m/>
    <m/>
    <m/>
    <m/>
    <n v="5407"/>
    <m/>
    <n v="5407"/>
    <n v="0"/>
    <m/>
    <m/>
    <n v="0"/>
    <n v="0"/>
    <n v="0"/>
  </r>
  <r>
    <s v="D-HLC510"/>
    <s v="Pinellas"/>
    <d v="2026-10-25T00:00:00"/>
    <x v="1"/>
    <d v="2026-07-20T00:00:00"/>
    <s v="Treyvon Tillman"/>
    <m/>
    <n v="102"/>
    <s v="On Track"/>
    <s v="Received"/>
    <m/>
    <d v="2026-07-21T00:00:00"/>
    <s v="Yes"/>
    <n v="59181"/>
    <s v="Yes"/>
    <s v="In Process"/>
    <d v="2026-07-27T00:00:00"/>
    <m/>
    <m/>
    <m/>
    <m/>
    <n v="4718"/>
    <n v="3520"/>
    <n v="1198"/>
    <n v="0.74607884696905469"/>
    <d v="2026-09-18T00:00:00"/>
    <m/>
    <n v="0"/>
    <n v="0"/>
    <n v="0"/>
  </r>
  <r>
    <s v="D-HLC514"/>
    <s v="Pinellas"/>
    <d v="2026-09-25T00:00:00"/>
    <x v="6"/>
    <d v="2026-07-16T00:00:00"/>
    <s v="Joshua Pacheco"/>
    <s v="PPM112724"/>
    <n v="83"/>
    <s v="Completed"/>
    <s v="Received"/>
    <s v="Pending Locates"/>
    <d v="2026-07-20T00:00:00"/>
    <s v="Yes"/>
    <n v="87651"/>
    <s v="Yes"/>
    <s v="Completed"/>
    <d v="2026-07-20T00:00:00"/>
    <m/>
    <m/>
    <m/>
    <m/>
    <n v="7199"/>
    <n v="6948"/>
    <n v="251"/>
    <n v="0.96513404639533273"/>
    <d v="2026-09-22T00:00:00"/>
    <d v="2026-10-01T00:00:00"/>
    <n v="1"/>
    <n v="1"/>
    <n v="0"/>
  </r>
  <r>
    <s v="D-HLC515"/>
    <s v="Pinellas"/>
    <d v="2026-09-25T00:00:00"/>
    <x v="7"/>
    <d v="2026-08-07T00:00:00"/>
    <s v="Joshua Pacheco"/>
    <m/>
    <n v="18"/>
    <s v="Completed"/>
    <s v="Received"/>
    <s v="Pending Locates"/>
    <d v="2026-08-12T00:00:00"/>
    <s v="Yes"/>
    <n v="80560"/>
    <s v="Yes"/>
    <s v="Completed"/>
    <d v="2026-08-12T00:00:00"/>
    <m/>
    <m/>
    <m/>
    <m/>
    <n v="6416"/>
    <n v="6040"/>
    <n v="376"/>
    <n v="0.94139650872817959"/>
    <d v="2026-09-10T00:00:00"/>
    <d v="2026-09-24T00:00:00"/>
    <n v="1"/>
    <n v="1"/>
    <n v="0"/>
  </r>
  <r>
    <s v="D-HLC516"/>
    <s v="Pinellas"/>
    <d v="2026-09-25T00:00:00"/>
    <x v="8"/>
    <d v="2026-08-07T00:00:00"/>
    <s v="Joshua Pacheco"/>
    <m/>
    <n v="90"/>
    <s v="Completed"/>
    <s v="Received"/>
    <s v="Pending Locates"/>
    <d v="2026-08-03T00:00:00"/>
    <s v="Yes"/>
    <n v="113855.5"/>
    <s v="Yes"/>
    <s v="Completed"/>
    <d v="2026-08-26T00:00:00"/>
    <m/>
    <m/>
    <m/>
    <m/>
    <n v="8970"/>
    <n v="8050"/>
    <n v="920"/>
    <n v="0.89743589743589747"/>
    <d v="2026-09-09T00:00:00"/>
    <d v="2026-10-05T00:00:00"/>
    <n v="1"/>
    <n v="1"/>
    <n v="0"/>
  </r>
  <r>
    <s v="D-HLC520"/>
    <s v="Pinellas"/>
    <d v="2026-10-27T00:00:00"/>
    <x v="9"/>
    <d v="2026-10-06T00:00:00"/>
    <s v="Johnnie Williams"/>
    <m/>
    <n v="101"/>
    <s v="On Track"/>
    <s v="Received"/>
    <s v="Pending Locates"/>
    <d v="2026-09-10T00:00:00"/>
    <s v="Yes"/>
    <n v="72023"/>
    <s v="Yes"/>
    <s v="Not Started"/>
    <m/>
    <m/>
    <m/>
    <m/>
    <m/>
    <n v="5644"/>
    <m/>
    <n v="5644"/>
    <n v="0"/>
    <m/>
    <m/>
    <n v="0"/>
    <n v="0"/>
    <n v="0"/>
  </r>
  <r>
    <s v="D-HLC521"/>
    <s v="Pinellas"/>
    <d v="2026-10-27T00:00:00"/>
    <x v="8"/>
    <d v="2026-09-02T00:00:00"/>
    <s v="Joshua Pacheco"/>
    <m/>
    <n v="108"/>
    <s v="On Track"/>
    <s v="Received"/>
    <s v="Pending Locates"/>
    <m/>
    <s v="Yes"/>
    <n v="105904.5"/>
    <s v="Yes"/>
    <s v="Locates Called"/>
    <d v="2026-09-08T00:00:00"/>
    <m/>
    <m/>
    <m/>
    <m/>
    <n v="8808"/>
    <m/>
    <n v="8808"/>
    <n v="0"/>
    <m/>
    <m/>
    <n v="0"/>
    <n v="0"/>
    <n v="0"/>
  </r>
  <r>
    <s v="D-HLC522"/>
    <s v="Pinellas"/>
    <d v="2026-10-27T00:00:00"/>
    <x v="8"/>
    <d v="2026-09-02T00:00:00"/>
    <s v="Joshua Pacheco"/>
    <m/>
    <n v="71"/>
    <s v="On Track"/>
    <s v="Received"/>
    <s v="Pending Locates"/>
    <m/>
    <s v="Yes"/>
    <n v="79435.5"/>
    <s v="Yes"/>
    <s v="Locates Called"/>
    <d v="2026-09-09T00:00:00"/>
    <m/>
    <m/>
    <m/>
    <m/>
    <n v="6374"/>
    <m/>
    <n v="6374"/>
    <n v="0"/>
    <m/>
    <m/>
    <n v="0"/>
    <n v="0"/>
    <n v="0"/>
  </r>
  <r>
    <s v="D-HLC523"/>
    <s v="Pinellas"/>
    <d v="2026-10-27T00:00:00"/>
    <x v="10"/>
    <d v="2026-09-04T00:00:00"/>
    <s v="Johnnie Williams"/>
    <m/>
    <n v="92"/>
    <s v="On Track"/>
    <s v="Received"/>
    <s v="Pending Locates"/>
    <m/>
    <s v="Yes"/>
    <n v="66908"/>
    <s v="Yes"/>
    <s v="Locates Called"/>
    <d v="2026-09-26T00:00:00"/>
    <m/>
    <m/>
    <m/>
    <m/>
    <n v="5350"/>
    <m/>
    <n v="5350"/>
    <n v="0"/>
    <m/>
    <m/>
    <n v="0"/>
    <n v="0"/>
    <n v="0"/>
  </r>
  <r>
    <s v="D-HLC524"/>
    <s v="Pinellas"/>
    <d v="2026-10-27T00:00:00"/>
    <x v="7"/>
    <d v="2026-09-03T00:00:00"/>
    <s v="Joshua Pacheco"/>
    <m/>
    <n v="89"/>
    <s v="On Track"/>
    <s v="Received"/>
    <s v="Pending Locates"/>
    <m/>
    <s v="Yes"/>
    <n v="86487"/>
    <s v="Yes"/>
    <s v="Locates Called"/>
    <d v="2026-09-16T00:00:00"/>
    <m/>
    <m/>
    <m/>
    <m/>
    <n v="7078"/>
    <m/>
    <n v="7078"/>
    <n v="0"/>
    <d v="2026-10-08T00:00:00"/>
    <m/>
    <n v="0"/>
    <n v="0"/>
    <n v="0"/>
  </r>
  <r>
    <s v="D-HLC525"/>
    <s v="Pinellas"/>
    <d v="2026-10-30T00:00:00"/>
    <x v="2"/>
    <m/>
    <m/>
    <m/>
    <n v="77"/>
    <s v="On Track"/>
    <s v="Received"/>
    <m/>
    <m/>
    <s v="Yes"/>
    <n v="92514.5"/>
    <s v="Yes"/>
    <s v="Not Started"/>
    <m/>
    <m/>
    <m/>
    <m/>
    <m/>
    <n v="7434"/>
    <m/>
    <n v="7434"/>
    <n v="0"/>
    <m/>
    <m/>
    <n v="0"/>
    <n v="0"/>
    <n v="0"/>
  </r>
  <r>
    <s v="D-HLC527"/>
    <s v="Pinellas"/>
    <d v="2026-10-30T00:00:00"/>
    <x v="2"/>
    <m/>
    <m/>
    <m/>
    <n v="69"/>
    <s v="On Track"/>
    <s v="Received"/>
    <m/>
    <m/>
    <s v="Yes"/>
    <n v="41647.5"/>
    <s v="Yes"/>
    <s v="Not Started"/>
    <m/>
    <m/>
    <m/>
    <m/>
    <m/>
    <n v="3170"/>
    <m/>
    <n v="3170"/>
    <n v="0"/>
    <m/>
    <m/>
    <n v="0"/>
    <n v="0"/>
    <n v="0"/>
  </r>
  <r>
    <s v="D-HLC538"/>
    <s v="Pinellas"/>
    <d v="2026-10-27T00:00:00"/>
    <x v="6"/>
    <d v="2026-09-23T00:00:00"/>
    <s v="Johnnie Williams"/>
    <m/>
    <n v="37"/>
    <s v="On Track"/>
    <s v="Received"/>
    <s v="Pending Locates"/>
    <m/>
    <s v="Yes"/>
    <n v="105048"/>
    <s v="Yes"/>
    <s v="Locates Called"/>
    <d v="2026-09-23T00:00:00"/>
    <m/>
    <m/>
    <m/>
    <m/>
    <n v="8401"/>
    <m/>
    <n v="8401"/>
    <n v="0"/>
    <m/>
    <m/>
    <n v="0"/>
    <n v="0"/>
    <n v="0"/>
  </r>
  <r>
    <s v="D-HLC540"/>
    <s v="Pinellas"/>
    <d v="2026-10-27T00:00:00"/>
    <x v="11"/>
    <d v="2026-10-02T00:00:00"/>
    <s v="Matthew Nunes"/>
    <m/>
    <n v="110"/>
    <s v="On Track"/>
    <s v="Received"/>
    <m/>
    <m/>
    <s v="Yes"/>
    <n v="54275"/>
    <s v="Yes"/>
    <s v="Locates Called"/>
    <d v="2026-10-02T00:00:00"/>
    <m/>
    <m/>
    <m/>
    <m/>
    <n v="4386"/>
    <m/>
    <n v="4386"/>
    <n v="0"/>
    <m/>
    <m/>
    <n v="0"/>
    <n v="0"/>
    <n v="0"/>
  </r>
  <r>
    <s v="D-HLC541"/>
    <s v="Pinellas"/>
    <d v="2026-10-30T00:00:00"/>
    <x v="2"/>
    <m/>
    <m/>
    <m/>
    <n v="50"/>
    <s v="On Track"/>
    <s v="Received"/>
    <m/>
    <m/>
    <s v="Yes"/>
    <n v="82194.5"/>
    <s v="Yes"/>
    <s v="Not Started"/>
    <m/>
    <m/>
    <m/>
    <m/>
    <m/>
    <n v="6948"/>
    <m/>
    <n v="6948"/>
    <n v="0"/>
    <m/>
    <m/>
    <n v="0"/>
    <n v="0"/>
    <n v="0"/>
  </r>
  <r>
    <s v="D-HLC547"/>
    <s v="Pinellas"/>
    <d v="2026-10-27T00:00:00"/>
    <x v="5"/>
    <d v="2026-10-02T00:00:00"/>
    <s v="Matthew Nunes"/>
    <m/>
    <n v="51"/>
    <s v="On Track"/>
    <s v="Received"/>
    <m/>
    <m/>
    <s v="Yes"/>
    <n v="53744.5"/>
    <s v="Yes"/>
    <s v="Locates Called"/>
    <d v="2026-10-02T00:00:00"/>
    <m/>
    <m/>
    <m/>
    <m/>
    <n v="4212"/>
    <m/>
    <n v="4212"/>
    <n v="0"/>
    <m/>
    <m/>
    <n v="0"/>
    <n v="0"/>
    <n v="0"/>
  </r>
  <r>
    <s v="D-HPP837"/>
    <s v="Pinellas"/>
    <d v="2026-10-27T00:00:00"/>
    <x v="12"/>
    <d v="2026-09-03T00:00:00"/>
    <s v="Danny Combs"/>
    <m/>
    <n v="23"/>
    <s v="On Track"/>
    <s v="Received"/>
    <m/>
    <m/>
    <s v="Yes"/>
    <n v="62033"/>
    <s v="Yes"/>
    <s v="Locates Called"/>
    <d v="2026-09-08T00:00:00"/>
    <m/>
    <m/>
    <m/>
    <m/>
    <n v="4828"/>
    <m/>
    <n v="4828"/>
    <n v="0"/>
    <m/>
    <m/>
    <n v="0"/>
    <n v="0"/>
    <n v="0"/>
  </r>
  <r>
    <s v="D-HPP838"/>
    <s v="Pinellas"/>
    <d v="2026-10-27T00:00:00"/>
    <x v="12"/>
    <d v="2026-09-03T00:00:00"/>
    <s v="Danny Combs"/>
    <m/>
    <n v="77"/>
    <s v="On Track"/>
    <s v="Received"/>
    <s v="Pending Locates"/>
    <m/>
    <s v="Yes"/>
    <n v="64431"/>
    <s v="Yes"/>
    <s v="Locates Called"/>
    <d v="2026-09-08T00:00:00"/>
    <m/>
    <m/>
    <m/>
    <m/>
    <n v="4931"/>
    <m/>
    <n v="4931"/>
    <n v="0"/>
    <m/>
    <m/>
    <n v="0"/>
    <n v="0"/>
    <n v="0"/>
  </r>
  <r>
    <s v="D-HPP839"/>
    <s v="Pinellas"/>
    <d v="2026-10-27T00:00:00"/>
    <x v="12"/>
    <d v="2026-09-03T00:00:00"/>
    <s v="Danny Combs"/>
    <m/>
    <n v="65"/>
    <s v="On Track"/>
    <s v="Received"/>
    <s v="Pending Locates"/>
    <m/>
    <s v="Yes"/>
    <n v="80031"/>
    <s v="Yes"/>
    <s v="In Process"/>
    <d v="2026-09-08T00:00:00"/>
    <m/>
    <m/>
    <m/>
    <m/>
    <n v="6185"/>
    <n v="5196"/>
    <n v="6185"/>
    <n v="0.84009700889248184"/>
    <d v="2026-09-29T00:00:00"/>
    <m/>
    <n v="0"/>
    <n v="0"/>
    <n v="0"/>
  </r>
  <r>
    <s v="D-HPP852"/>
    <s v="Pinellas"/>
    <d v="2026-10-27T00:00:00"/>
    <x v="9"/>
    <d v="2026-10-07T00:00:00"/>
    <s v="Treyvon Tillman"/>
    <m/>
    <n v="62"/>
    <s v="On Track"/>
    <s v="Received"/>
    <s v="Pending Locates"/>
    <m/>
    <s v="Yes"/>
    <n v="95912"/>
    <s v="Yes"/>
    <s v="Locates Called"/>
    <d v="2026-10-06T00:00:00"/>
    <m/>
    <m/>
    <m/>
    <m/>
    <n v="7541"/>
    <m/>
    <n v="7541"/>
    <n v="0"/>
    <m/>
    <m/>
    <n v="0"/>
    <n v="0"/>
    <n v="0"/>
  </r>
  <r>
    <s v="D-HPP853"/>
    <s v="Pinellas"/>
    <d v="2026-10-27T00:00:00"/>
    <x v="9"/>
    <d v="2026-08-27T00:00:00"/>
    <s v="Treyvon Tillman"/>
    <m/>
    <n v="44"/>
    <s v="On Track"/>
    <s v="Received"/>
    <s v="Pending Locates"/>
    <m/>
    <s v="Yes"/>
    <n v="89669"/>
    <s v="Yes"/>
    <s v="Locates Called"/>
    <d v="2026-10-09T00:00:00"/>
    <m/>
    <m/>
    <m/>
    <m/>
    <n v="7072"/>
    <m/>
    <n v="7072"/>
    <n v="0"/>
    <m/>
    <m/>
    <n v="0"/>
    <n v="0"/>
    <n v="0"/>
  </r>
  <r>
    <s v="D-HPP855"/>
    <s v="Pinellas"/>
    <d v="2026-10-27T00:00:00"/>
    <x v="9"/>
    <d v="2026-08-27T00:00:00"/>
    <s v="Treyvon Tillman"/>
    <m/>
    <n v="110"/>
    <s v="On Track"/>
    <s v="Received"/>
    <s v="Pending Locates"/>
    <m/>
    <s v="Yes"/>
    <n v="96644.5"/>
    <s v="Yes"/>
    <s v="Locates Called"/>
    <d v="2026-10-06T00:00:00"/>
    <m/>
    <m/>
    <m/>
    <m/>
    <n v="8090"/>
    <m/>
    <n v="8090"/>
    <n v="0"/>
    <m/>
    <m/>
    <n v="0"/>
    <n v="0"/>
    <n v="0"/>
  </r>
  <r>
    <s v="D-HPP856"/>
    <s v="Pinellas"/>
    <d v="2026-10-27T00:00:00"/>
    <x v="0"/>
    <d v="2026-09-23T00:00:00"/>
    <s v="Treyvon Tillman"/>
    <m/>
    <n v="45"/>
    <s v="On Track"/>
    <s v="Received"/>
    <s v="Pending Locates"/>
    <m/>
    <s v="Yes"/>
    <n v="99698.5"/>
    <s v="Yes"/>
    <s v="Locates Called"/>
    <d v="2026-09-24T00:00:00"/>
    <m/>
    <m/>
    <m/>
    <m/>
    <n v="8469"/>
    <m/>
    <n v="8469"/>
    <n v="0"/>
    <m/>
    <m/>
    <n v="0"/>
    <n v="0"/>
    <n v="0"/>
  </r>
  <r>
    <s v="D-HPP857"/>
    <s v="Pinellas"/>
    <d v="2026-10-27T00:00:00"/>
    <x v="13"/>
    <d v="2026-09-23T00:00:00"/>
    <s v="Treyvon Tillman"/>
    <m/>
    <n v="90"/>
    <s v="On Track"/>
    <s v="Received"/>
    <s v="Pending Locates"/>
    <m/>
    <s v="Yes"/>
    <n v="111605.5"/>
    <s v="Yes"/>
    <s v="Locates Called"/>
    <d v="2026-09-29T00:00:00"/>
    <m/>
    <m/>
    <m/>
    <m/>
    <n v="9260"/>
    <m/>
    <n v="9260"/>
    <n v="0"/>
    <m/>
    <m/>
    <n v="0"/>
    <n v="0"/>
    <n v="0"/>
  </r>
  <r>
    <s v="D-HPP860"/>
    <s v="Pinellas"/>
    <d v="2026-10-27T00:00:00"/>
    <x v="0"/>
    <d v="2026-08-27T00:00:00"/>
    <s v="Anthony Adum"/>
    <m/>
    <n v="95"/>
    <s v="On Track"/>
    <s v="Received"/>
    <s v="Pending Locates"/>
    <d v="2026-09-02T00:00:00"/>
    <s v="Yes"/>
    <n v="69986"/>
    <s v="Yes"/>
    <s v="Locates Called"/>
    <d v="2026-09-19T00:00:00"/>
    <m/>
    <m/>
    <m/>
    <m/>
    <n v="5310"/>
    <m/>
    <n v="5310"/>
    <n v="0"/>
    <m/>
    <m/>
    <n v="0"/>
    <n v="0"/>
    <n v="0"/>
  </r>
  <r>
    <s v="D-HPP882"/>
    <s v="Pinellas"/>
    <d v="2026-10-27T00:00:00"/>
    <x v="9"/>
    <d v="2026-08-28T00:00:00"/>
    <s v="Danny Combs"/>
    <m/>
    <n v="64"/>
    <s v="On Track"/>
    <s v="Received"/>
    <s v="Pending Locates"/>
    <m/>
    <s v="Yes"/>
    <n v="69701"/>
    <s v="Yes"/>
    <s v="Locates Called"/>
    <d v="2026-10-09T00:00:00"/>
    <m/>
    <m/>
    <m/>
    <m/>
    <n v="5357"/>
    <m/>
    <n v="5357"/>
    <n v="0"/>
    <m/>
    <m/>
    <n v="0"/>
    <n v="0"/>
    <n v="0"/>
  </r>
  <r>
    <s v="D-HPP883"/>
    <s v="Pinellas"/>
    <d v="2026-10-27T00:00:00"/>
    <x v="9"/>
    <d v="2026-08-28T00:00:00"/>
    <s v="Danny Combs"/>
    <m/>
    <n v="90"/>
    <s v="On Track"/>
    <s v="Received"/>
    <s v="Pending Locates"/>
    <m/>
    <s v="Yes"/>
    <n v="92174.5"/>
    <s v="Yes"/>
    <s v="Locates Called"/>
    <d v="2026-10-09T00:00:00"/>
    <m/>
    <m/>
    <m/>
    <m/>
    <n v="7153"/>
    <n v="2088"/>
    <n v="7153"/>
    <n v="0.29190549419823852"/>
    <d v="2026-09-22T00:00:00"/>
    <m/>
    <n v="0"/>
    <n v="0"/>
    <n v="0"/>
  </r>
  <r>
    <s v="D-HPP884"/>
    <s v="Pinellas"/>
    <d v="2026-10-27T00:00:00"/>
    <x v="12"/>
    <d v="2026-09-17T00:00:00"/>
    <s v="Danny Combs"/>
    <m/>
    <n v="72"/>
    <s v="On Track"/>
    <s v="Received"/>
    <s v="Pending Locates"/>
    <m/>
    <s v="Yes"/>
    <n v="105926.5"/>
    <s v="Yes"/>
    <s v="Locates Called"/>
    <d v="2026-10-01T00:00:00"/>
    <m/>
    <m/>
    <m/>
    <m/>
    <n v="8767"/>
    <m/>
    <n v="8767"/>
    <n v="0"/>
    <m/>
    <m/>
    <n v="0"/>
    <n v="0"/>
    <n v="0"/>
  </r>
  <r>
    <s v="FB-HLC521"/>
    <s v="Pinellas"/>
    <d v="2026-10-27T00:00:00"/>
    <x v="8"/>
    <d v="2026-09-02T00:00:00"/>
    <s v="Joshua Pacheco"/>
    <m/>
    <n v="0"/>
    <s v="On Track"/>
    <s v="Received"/>
    <m/>
    <m/>
    <s v="Yes"/>
    <n v="2524"/>
    <s v="Yes"/>
    <s v="Locates Called"/>
    <d v="2026-09-08T00:00:00"/>
    <m/>
    <m/>
    <m/>
    <m/>
    <n v="184"/>
    <m/>
    <n v="184"/>
    <n v="0"/>
    <m/>
    <m/>
    <n v="0"/>
    <n v="0"/>
    <n v="0"/>
  </r>
  <r>
    <s v="FB-HLC524"/>
    <s v="Pinellas"/>
    <d v="2026-10-27T00:00:00"/>
    <x v="9"/>
    <d v="2026-09-04T00:00:00"/>
    <s v="Johnnie Williams"/>
    <m/>
    <n v="0"/>
    <s v="On Track"/>
    <s v="Received"/>
    <m/>
    <m/>
    <s v="Yes"/>
    <n v="16946.900000000001"/>
    <s v="Yes"/>
    <s v="Locates Called"/>
    <d v="2026-09-05T00:00:00"/>
    <m/>
    <m/>
    <m/>
    <m/>
    <n v="1294"/>
    <m/>
    <n v="1294"/>
    <n v="0"/>
    <m/>
    <m/>
    <n v="0"/>
    <n v="0"/>
    <n v="0"/>
  </r>
  <r>
    <s v="FB-HLC538"/>
    <s v="Pinellas"/>
    <d v="2026-11-27T00:00:00"/>
    <x v="11"/>
    <d v="2026-09-18T00:00:00"/>
    <s v="Johnnie Williams"/>
    <m/>
    <n v="0"/>
    <s v="On Track"/>
    <s v="Received"/>
    <m/>
    <m/>
    <s v="Yes"/>
    <n v="41225.599999999999"/>
    <s v="Yes"/>
    <s v="In Process"/>
    <d v="2026-09-22T00:00:00"/>
    <m/>
    <m/>
    <m/>
    <m/>
    <n v="3216"/>
    <n v="1739"/>
    <n v="3216"/>
    <n v="0.54073383084577109"/>
    <d v="2026-10-06T00:00:00"/>
    <m/>
    <n v="0"/>
    <n v="0"/>
    <n v="0"/>
  </r>
  <r>
    <s v="FB-HPP854"/>
    <s v="Pinellas"/>
    <d v="2026-10-27T00:00:00"/>
    <x v="0"/>
    <d v="2026-08-27T00:00:00"/>
    <s v="Anthony Adum"/>
    <m/>
    <n v="0"/>
    <s v="On Track"/>
    <s v="Received"/>
    <s v="Pending Locates"/>
    <d v="2026-09-02T00:00:00"/>
    <s v="Yes"/>
    <n v="77452.2"/>
    <s v="Yes"/>
    <s v="Locates Called"/>
    <d v="2026-09-21T00:00:00"/>
    <m/>
    <m/>
    <m/>
    <m/>
    <n v="6142"/>
    <n v="1679"/>
    <n v="4463"/>
    <n v="0.27336372517095409"/>
    <d v="2026-09-29T00:00:00"/>
    <m/>
    <n v="0"/>
    <n v="0"/>
    <n v="0"/>
  </r>
  <r>
    <m/>
    <m/>
    <m/>
    <x v="2"/>
    <m/>
    <m/>
    <m/>
    <m/>
    <m/>
    <m/>
    <m/>
    <m/>
    <m/>
    <m/>
    <m/>
    <m/>
    <m/>
    <m/>
    <m/>
    <m/>
    <m/>
    <m/>
    <m/>
    <m/>
    <m/>
    <m/>
    <m/>
    <m/>
    <m/>
    <m/>
  </r>
  <r>
    <m/>
    <m/>
    <m/>
    <x v="2"/>
    <m/>
    <m/>
    <m/>
    <m/>
    <m/>
    <m/>
    <m/>
    <m/>
    <m/>
    <m/>
    <m/>
    <m/>
    <m/>
    <m/>
    <m/>
    <m/>
    <m/>
    <m/>
    <m/>
    <m/>
    <m/>
    <m/>
    <m/>
    <m/>
    <m/>
    <m/>
  </r>
  <r>
    <s v="Market 2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FB-HWP376"/>
    <s v="Lakeland"/>
    <d v="2025-12-15T00:00:00"/>
    <x v="0"/>
    <d v="2025-10-06T00:00:00"/>
    <s v="Miguel Herrero"/>
    <s v="PLK102584"/>
    <n v="0"/>
    <s v="On Track"/>
    <s v="Received"/>
    <s v="On Hold Per Tillman"/>
    <s v="N/A"/>
    <s v="Yes"/>
    <n v="54857.5"/>
    <s v="Yes"/>
    <s v="In Process"/>
    <d v="2025-10-03T00:00:00"/>
    <m/>
    <m/>
    <m/>
    <m/>
    <n v="4104"/>
    <n v="3928"/>
    <n v="176"/>
    <n v="0.9571150097465887"/>
    <d v="2025-10-08T00:00:00"/>
    <m/>
    <n v="0"/>
    <n v="0"/>
    <n v="0"/>
  </r>
  <r>
    <s v="FB-HWP881"/>
    <s v="Lakeland"/>
    <d v="2026-04-30T00:00:00"/>
    <x v="14"/>
    <m/>
    <s v="Eric"/>
    <s v="PLK105476"/>
    <n v="0"/>
    <s v="On Track"/>
    <s v="Received"/>
    <s v="On Hold Per Tillman"/>
    <m/>
    <s v="Yes"/>
    <n v="255.05"/>
    <s v="Yes"/>
    <s v="Locates Called"/>
    <m/>
    <m/>
    <m/>
    <m/>
    <m/>
    <n v="3"/>
    <m/>
    <n v="3"/>
    <n v="0"/>
    <m/>
    <m/>
    <n v="0"/>
    <n v="0"/>
    <n v="0"/>
  </r>
  <r>
    <m/>
    <m/>
    <m/>
    <x v="2"/>
    <m/>
    <m/>
    <m/>
    <m/>
    <m/>
    <m/>
    <m/>
    <m/>
    <m/>
    <m/>
    <m/>
    <m/>
    <m/>
    <m/>
    <m/>
    <m/>
    <m/>
    <m/>
    <m/>
    <m/>
    <m/>
    <m/>
    <m/>
    <m/>
    <m/>
    <m/>
  </r>
  <r>
    <m/>
    <m/>
    <m/>
    <x v="2"/>
    <m/>
    <m/>
    <m/>
    <m/>
    <m/>
    <m/>
    <m/>
    <m/>
    <m/>
    <m/>
    <m/>
    <m/>
    <m/>
    <m/>
    <m/>
    <m/>
    <m/>
    <m/>
    <m/>
    <m/>
    <m/>
    <m/>
    <m/>
    <m/>
    <m/>
    <m/>
  </r>
  <r>
    <s v="Market 3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LX101"/>
    <s v="Bradenton"/>
    <d v="2026-11-18T00:00:00"/>
    <x v="15"/>
    <d v="2026-09-27T00:00:00"/>
    <s v="Allen Johns"/>
    <m/>
    <n v="75"/>
    <s v="On Track"/>
    <s v="Received"/>
    <m/>
    <d v="2026-09-27T00:00:00"/>
    <s v="Yes"/>
    <n v="73339.600000000006"/>
    <s v="Yes"/>
    <s v="In Process"/>
    <d v="2026-09-27T00:00:00"/>
    <m/>
    <m/>
    <m/>
    <m/>
    <n v="5791"/>
    <n v="1706"/>
    <n v="4085"/>
    <n v="0.2945950613020204"/>
    <d v="2026-10-05T00:00:00"/>
    <m/>
    <n v="0"/>
    <n v="0"/>
    <n v="0"/>
  </r>
  <r>
    <s v="D-HLX102"/>
    <s v="Bradenton"/>
    <d v="2026-11-18T00:00:00"/>
    <x v="15"/>
    <m/>
    <s v="Allen Johns"/>
    <m/>
    <n v="75"/>
    <s v="On Track"/>
    <s v="Received"/>
    <m/>
    <m/>
    <s v="No"/>
    <m/>
    <s v="Yes"/>
    <s v="Not Started"/>
    <m/>
    <m/>
    <m/>
    <m/>
    <m/>
    <n v="5465"/>
    <m/>
    <n v="5465"/>
    <n v="0"/>
    <m/>
    <m/>
    <n v="0"/>
    <n v="0"/>
    <n v="0"/>
  </r>
  <r>
    <s v="D-HLX103"/>
    <s v="Bradenton"/>
    <d v="2026-11-18T00:00:00"/>
    <x v="15"/>
    <m/>
    <s v="Allen Johns"/>
    <m/>
    <n v="86"/>
    <s v="On Track"/>
    <s v="Received"/>
    <m/>
    <m/>
    <s v="No"/>
    <m/>
    <s v="Yes"/>
    <s v="Not Started"/>
    <m/>
    <m/>
    <m/>
    <m/>
    <m/>
    <n v="5520"/>
    <m/>
    <n v="5520"/>
    <n v="0"/>
    <m/>
    <m/>
    <n v="0"/>
    <n v="0"/>
    <n v="0"/>
  </r>
  <r>
    <s v="D-HLX104"/>
    <s v="Bradenton"/>
    <d v="2026-11-18T00:00:00"/>
    <x v="15"/>
    <m/>
    <s v="Allen Johns"/>
    <m/>
    <n v="83"/>
    <s v="On Track"/>
    <s v="Received"/>
    <m/>
    <m/>
    <s v="No"/>
    <m/>
    <s v="Yes"/>
    <s v="Not Started"/>
    <m/>
    <m/>
    <m/>
    <m/>
    <m/>
    <n v="6204"/>
    <m/>
    <n v="6204"/>
    <n v="0"/>
    <m/>
    <m/>
    <n v="0"/>
    <n v="0"/>
    <n v="0"/>
  </r>
  <r>
    <s v="D-HLX105"/>
    <s v="Bradenton"/>
    <d v="2026-11-18T00:00:00"/>
    <x v="15"/>
    <m/>
    <s v="Allen Johns"/>
    <m/>
    <n v="36"/>
    <s v="On Track"/>
    <s v="Received"/>
    <m/>
    <m/>
    <s v="No"/>
    <m/>
    <s v="Yes"/>
    <s v="Not Started"/>
    <m/>
    <m/>
    <m/>
    <m/>
    <m/>
    <n v="3700"/>
    <m/>
    <n v="3700"/>
    <n v="0"/>
    <m/>
    <m/>
    <n v="0"/>
    <n v="0"/>
    <n v="0"/>
  </r>
  <r>
    <s v="D-HLX106"/>
    <s v="Bradenton"/>
    <d v="2026-11-18T00:00:00"/>
    <x v="15"/>
    <m/>
    <s v="Allen Johns"/>
    <m/>
    <n v="67"/>
    <s v="On Track"/>
    <s v="Received"/>
    <m/>
    <m/>
    <s v="No"/>
    <m/>
    <s v="Yes"/>
    <s v="Not Started"/>
    <m/>
    <m/>
    <m/>
    <m/>
    <m/>
    <n v="5013"/>
    <m/>
    <n v="5013"/>
    <n v="0"/>
    <m/>
    <m/>
    <n v="0"/>
    <n v="0"/>
    <n v="0"/>
  </r>
  <r>
    <s v="D-HLX107"/>
    <s v="Bradenton"/>
    <d v="2026-11-18T00:00:00"/>
    <x v="15"/>
    <m/>
    <s v="Allen Johns"/>
    <m/>
    <n v="47"/>
    <s v="On Track"/>
    <s v="Received"/>
    <m/>
    <m/>
    <s v="No"/>
    <m/>
    <s v="Yes"/>
    <s v="Not Started"/>
    <m/>
    <m/>
    <m/>
    <m/>
    <m/>
    <n v="4414"/>
    <m/>
    <n v="4414"/>
    <n v="0"/>
    <m/>
    <m/>
    <n v="0"/>
    <n v="0"/>
    <n v="0"/>
  </r>
  <r>
    <s v="D-HLX108"/>
    <s v="Bradenton"/>
    <d v="2026-11-18T00:00:00"/>
    <x v="15"/>
    <m/>
    <s v="Allen Johns"/>
    <m/>
    <n v="69"/>
    <s v="On Track"/>
    <s v="Received"/>
    <m/>
    <m/>
    <s v="Yes"/>
    <n v="65485.9"/>
    <s v="Yes"/>
    <s v="Locates Called"/>
    <d v="2026-09-22T00:00:00"/>
    <m/>
    <m/>
    <m/>
    <m/>
    <n v="4613"/>
    <m/>
    <n v="4613"/>
    <n v="0"/>
    <m/>
    <m/>
    <n v="0"/>
    <n v="0"/>
    <n v="0"/>
  </r>
  <r>
    <s v="FB-HOE179"/>
    <s v="Bradenton"/>
    <d v="2026-01-18T00:00:00"/>
    <x v="15"/>
    <d v="2026-04-13T00:00:00"/>
    <s v="Cody"/>
    <s v="MAN104758"/>
    <n v="0"/>
    <s v="On Track"/>
    <s v="Received"/>
    <m/>
    <m/>
    <s v="Yes"/>
    <n v="18171.599999999999"/>
    <s v="Yes"/>
    <s v="Locates Called"/>
    <d v="2026-04-14T00:00:00"/>
    <m/>
    <m/>
    <m/>
    <m/>
    <n v="1514"/>
    <m/>
    <n v="1514"/>
    <n v="0"/>
    <m/>
    <m/>
    <n v="0"/>
    <n v="0"/>
    <n v="0"/>
  </r>
  <r>
    <s v="FB-HLX101"/>
    <s v="Bradenton"/>
    <d v="2026-11-18T00:00:00"/>
    <x v="2"/>
    <m/>
    <m/>
    <m/>
    <n v="0"/>
    <s v="On Track"/>
    <s v="Received"/>
    <m/>
    <m/>
    <s v="Yes"/>
    <n v="21152.35"/>
    <s v="Yes"/>
    <s v="Not Started"/>
    <m/>
    <m/>
    <m/>
    <m/>
    <m/>
    <n v="1469"/>
    <m/>
    <n v="1469"/>
    <n v="0"/>
    <m/>
    <m/>
    <n v="0"/>
    <n v="0"/>
    <n v="0"/>
  </r>
  <r>
    <s v="Plantation Bay - 4"/>
    <s v="Bradenton"/>
    <d v="2026-07-30T00:00:00"/>
    <x v="16"/>
    <d v="2026-08-17T00:00:00"/>
    <s v="Brenton Copelin"/>
    <s v="FM112414"/>
    <n v="88"/>
    <s v="On Track"/>
    <s v="Not Required"/>
    <m/>
    <d v="2026-08-17T00:00:00"/>
    <s v="Yes"/>
    <n v="101036.5"/>
    <s v="Yes"/>
    <s v="In Process"/>
    <d v="2026-07-21T00:00:00"/>
    <m/>
    <m/>
    <m/>
    <m/>
    <n v="9133"/>
    <n v="8984"/>
    <n v="149"/>
    <n v="0.98368553596846597"/>
    <d v="2026-09-10T00:00:00"/>
    <m/>
    <n v="1"/>
    <n v="1"/>
    <n v="0"/>
  </r>
  <r>
    <s v="BHCD-FPW-03-E"/>
    <s v="Fort Myers"/>
    <d v="2026-07-30T00:00:00"/>
    <x v="17"/>
    <d v="2026-06-23T00:00:00"/>
    <s v="Joshua"/>
    <m/>
    <n v="0"/>
    <s v="On Track"/>
    <s v="Received"/>
    <m/>
    <m/>
    <s v="Yes"/>
    <n v="43061.3"/>
    <s v="Yes"/>
    <s v="In Process"/>
    <d v="2026-04-14T00:00:00"/>
    <m/>
    <m/>
    <m/>
    <m/>
    <n v="11789"/>
    <n v="10232"/>
    <n v="1557"/>
    <n v="0.8679277292391212"/>
    <d v="2026-07-07T00:00:00"/>
    <m/>
    <n v="0"/>
    <n v="0"/>
    <n v="0"/>
  </r>
  <r>
    <s v="D-HDF708"/>
    <s v="Fort Myers"/>
    <d v="2026-02-28T00:00:00"/>
    <x v="18"/>
    <d v="2026-01-16T00:00:00"/>
    <s v="Joshua"/>
    <s v="MAN104766"/>
    <n v="88"/>
    <s v="On Track"/>
    <s v="Pending"/>
    <s v="Permits"/>
    <d v="2025-12-30T00:00:00"/>
    <s v="Yes"/>
    <n v="79638"/>
    <s v="Yes"/>
    <s v="In Process"/>
    <d v="2026-01-06T00:00:00"/>
    <m/>
    <m/>
    <m/>
    <m/>
    <n v="6613"/>
    <n v="6302"/>
    <n v="311"/>
    <n v="0.95297141993043999"/>
    <d v="2026-01-20T00:00:00"/>
    <m/>
    <n v="0"/>
    <n v="0"/>
    <n v="0"/>
  </r>
  <r>
    <s v="D-HDF709"/>
    <s v="Fort Myers"/>
    <d v="2026-11-18T00:00:00"/>
    <x v="2"/>
    <m/>
    <m/>
    <m/>
    <n v="80"/>
    <s v="On Track"/>
    <s v="Received"/>
    <m/>
    <m/>
    <s v="Yes"/>
    <n v="71500"/>
    <s v="Yes"/>
    <s v="Not Started"/>
    <m/>
    <m/>
    <m/>
    <m/>
    <m/>
    <n v="5625"/>
    <m/>
    <n v="5625"/>
    <n v="0"/>
    <m/>
    <m/>
    <m/>
    <m/>
    <m/>
  </r>
  <r>
    <s v="D-HDF712"/>
    <s v="Fort Myers"/>
    <d v="2026-02-28T00:00:00"/>
    <x v="18"/>
    <d v="2026-02-02T00:00:00"/>
    <s v="Joshua"/>
    <s v="MAN108516"/>
    <n v="86"/>
    <s v="On Track"/>
    <s v="Pending"/>
    <s v="Permits"/>
    <d v="2026-02-03T00:00:00"/>
    <s v="Yes"/>
    <n v="97494"/>
    <s v="Yes"/>
    <s v="In Process"/>
    <d v="2026-02-09T00:00:00"/>
    <m/>
    <m/>
    <m/>
    <m/>
    <n v="8265"/>
    <n v="8140"/>
    <n v="125"/>
    <n v="0.98487598306110102"/>
    <d v="2026-02-11T00:00:00"/>
    <m/>
    <n v="0"/>
    <n v="0"/>
    <n v="0"/>
  </r>
  <r>
    <s v="D-HDF717"/>
    <s v="Fort Myers"/>
    <d v="2026-10-30T00:00:00"/>
    <x v="19"/>
    <d v="2026-10-09T00:00:00"/>
    <s v="Scott"/>
    <m/>
    <n v="86"/>
    <s v="On Track"/>
    <s v="Received"/>
    <m/>
    <d v="2026-09-29T00:00:00"/>
    <s v="Yes"/>
    <n v="83702"/>
    <s v="Yes"/>
    <s v="Locates Called"/>
    <d v="2026-10-06T00:00:00"/>
    <m/>
    <m/>
    <m/>
    <m/>
    <n v="6907"/>
    <m/>
    <n v="6907"/>
    <n v="0"/>
    <m/>
    <m/>
    <n v="0"/>
    <n v="0"/>
    <n v="0"/>
  </r>
  <r>
    <s v="D-HDF740"/>
    <s v="Fort Myers"/>
    <d v="2026-05-29T00:00:00"/>
    <x v="18"/>
    <d v="2026-01-21T00:00:00"/>
    <s v="Joshua"/>
    <s v="MAN104770"/>
    <n v="26"/>
    <s v="On Track"/>
    <s v="Pending"/>
    <s v="Permits"/>
    <m/>
    <s v="Yes"/>
    <n v="35576"/>
    <s v="Yes"/>
    <s v="In Process"/>
    <d v="2026-01-06T00:00:00"/>
    <m/>
    <m/>
    <m/>
    <m/>
    <n v="3150"/>
    <n v="2970"/>
    <n v="180"/>
    <n v="0.94285714285714284"/>
    <d v="2026-01-21T00:00:00"/>
    <m/>
    <n v="0"/>
    <n v="0"/>
    <n v="0"/>
  </r>
  <r>
    <s v="D-HPW326"/>
    <s v="Fort Myers"/>
    <d v="2026-09-30T00:00:00"/>
    <x v="17"/>
    <d v="2026-08-21T00:00:00"/>
    <s v="Joshua"/>
    <s v="FM113100"/>
    <n v="81"/>
    <s v="On Track"/>
    <s v="Received"/>
    <m/>
    <m/>
    <s v="Yes"/>
    <n v="77302"/>
    <s v="Yes"/>
    <s v="Locates Called"/>
    <d v="2026-09-11T00:00:00"/>
    <m/>
    <m/>
    <m/>
    <m/>
    <n v="6384"/>
    <m/>
    <n v="6384"/>
    <n v="0"/>
    <m/>
    <m/>
    <n v="0"/>
    <n v="0"/>
    <n v="0"/>
  </r>
  <r>
    <s v="D-HPW327"/>
    <s v="Fort Myers"/>
    <d v="2026-09-30T00:00:00"/>
    <x v="17"/>
    <d v="2026-08-21T00:00:00"/>
    <s v="Joshua"/>
    <s v="FM113101"/>
    <n v="85"/>
    <s v="On Track"/>
    <s v="Received"/>
    <m/>
    <m/>
    <s v="Yes"/>
    <n v="78787"/>
    <s v="Yes"/>
    <s v="Locates Called"/>
    <d v="2026-09-03T00:00:00"/>
    <m/>
    <m/>
    <m/>
    <m/>
    <n v="6242"/>
    <m/>
    <n v="6242"/>
    <n v="0"/>
    <m/>
    <m/>
    <n v="0"/>
    <n v="0"/>
    <n v="0"/>
  </r>
  <r>
    <s v="D-HPW328"/>
    <s v="Fort Myers"/>
    <d v="2026-09-30T00:00:00"/>
    <x v="17"/>
    <d v="2026-08-21T00:00:00"/>
    <s v="Joshua"/>
    <s v="FM113102"/>
    <n v="84"/>
    <s v="On Track"/>
    <s v="Received"/>
    <m/>
    <m/>
    <s v="Yes"/>
    <n v="45941.5"/>
    <s v="Yes"/>
    <s v="Locates Called"/>
    <d v="2026-09-10T00:00:00"/>
    <m/>
    <m/>
    <m/>
    <m/>
    <n v="3794"/>
    <m/>
    <n v="3794"/>
    <n v="0"/>
    <m/>
    <m/>
    <n v="0"/>
    <n v="0"/>
    <n v="0"/>
  </r>
  <r>
    <s v="D-HPW329"/>
    <s v="Fort Myers"/>
    <d v="2026-09-30T00:00:00"/>
    <x v="17"/>
    <d v="2026-08-21T00:00:00"/>
    <s v="Joshua"/>
    <s v="FM113103"/>
    <n v="71"/>
    <s v="On Track"/>
    <s v="Received"/>
    <m/>
    <m/>
    <s v="Yes"/>
    <n v="71012.5"/>
    <s v="Yes"/>
    <s v="Locates Called"/>
    <d v="2026-09-03T00:00:00"/>
    <m/>
    <m/>
    <m/>
    <m/>
    <n v="5739"/>
    <m/>
    <n v="5739"/>
    <n v="0"/>
    <m/>
    <m/>
    <n v="0"/>
    <n v="0"/>
    <n v="0"/>
  </r>
  <r>
    <s v="D-HPW330"/>
    <s v="Fort Myers"/>
    <d v="2026-09-30T00:00:00"/>
    <x v="17"/>
    <d v="2026-08-21T00:00:00"/>
    <s v="Joshua"/>
    <s v="FM113104"/>
    <n v="80"/>
    <s v="On Track"/>
    <s v="Received"/>
    <m/>
    <m/>
    <s v="Yes"/>
    <n v="78742"/>
    <s v="Yes"/>
    <s v="In Process"/>
    <d v="2026-08-12T00:00:00"/>
    <m/>
    <m/>
    <m/>
    <m/>
    <n v="6179"/>
    <n v="2958"/>
    <n v="3221"/>
    <n v="0.47871823919728113"/>
    <d v="2026-08-27T00:00:00"/>
    <m/>
    <n v="0"/>
    <n v="0"/>
    <n v="0"/>
  </r>
  <r>
    <s v="D-HPW349"/>
    <s v="Fort Myers"/>
    <d v="2026-08-26T00:00:00"/>
    <x v="20"/>
    <d v="2026-09-09T00:00:00"/>
    <s v="Scott"/>
    <s v="FM112767"/>
    <n v="80"/>
    <s v="On Track"/>
    <s v="Received"/>
    <m/>
    <m/>
    <s v="Yes"/>
    <n v="77657.7"/>
    <s v="Yes"/>
    <s v="Locates Called"/>
    <d v="2026-09-29T00:00:00"/>
    <m/>
    <m/>
    <m/>
    <m/>
    <n v="6243"/>
    <m/>
    <n v="6243"/>
    <n v="0"/>
    <m/>
    <m/>
    <n v="0"/>
    <n v="0"/>
    <n v="0"/>
  </r>
  <r>
    <s v="D-HPW350"/>
    <s v="Fort Myers"/>
    <d v="2026-09-30T00:00:00"/>
    <x v="21"/>
    <d v="2026-09-23T00:00:00"/>
    <s v="Scott"/>
    <s v="FM113097"/>
    <n v="76"/>
    <s v="On Track"/>
    <s v="Received"/>
    <m/>
    <m/>
    <s v="Yes"/>
    <n v="88272"/>
    <s v="Yes"/>
    <s v="Locates Called"/>
    <d v="2026-09-26T00:00:00"/>
    <m/>
    <m/>
    <m/>
    <m/>
    <n v="7206"/>
    <n v="2730"/>
    <n v="4476"/>
    <n v="0.37885095753538717"/>
    <d v="2026-10-05T00:00:00"/>
    <m/>
    <n v="0"/>
    <n v="0"/>
    <n v="0"/>
  </r>
  <r>
    <s v="D-HPW351"/>
    <s v="Fort Myers"/>
    <d v="2026-09-30T00:00:00"/>
    <x v="22"/>
    <d v="2026-09-23T00:00:00"/>
    <s v="Joshua"/>
    <s v="FM113098"/>
    <n v="83"/>
    <s v="On Track"/>
    <s v="Received"/>
    <m/>
    <m/>
    <s v="Yes"/>
    <n v="57368"/>
    <s v="Yes"/>
    <s v="Locates Called"/>
    <d v="2026-09-29T00:00:00"/>
    <m/>
    <m/>
    <m/>
    <m/>
    <n v="4517"/>
    <m/>
    <n v="4517"/>
    <n v="0"/>
    <m/>
    <m/>
    <n v="0"/>
    <n v="0"/>
    <n v="0"/>
  </r>
  <r>
    <s v="D-HPW361"/>
    <s v="Fort Myers"/>
    <d v="2026-07-26T00:00:00"/>
    <x v="20"/>
    <d v="2026-08-20T00:00:00"/>
    <s v="Scott"/>
    <s v="FM113099"/>
    <n v="82"/>
    <s v="On Track"/>
    <s v="Received"/>
    <m/>
    <m/>
    <s v="Yes"/>
    <n v="85513"/>
    <s v="Yes"/>
    <s v="In Process"/>
    <d v="2026-09-21T00:00:00"/>
    <m/>
    <m/>
    <m/>
    <m/>
    <n v="6678"/>
    <n v="3060"/>
    <n v="3618"/>
    <n v="0.4582210242587601"/>
    <d v="2026-09-09T00:00:00"/>
    <m/>
    <n v="0"/>
    <n v="0"/>
    <n v="0"/>
  </r>
  <r>
    <s v="D-HTG208"/>
    <s v="Fort Myers"/>
    <d v="2026-06-30T00:00:00"/>
    <x v="17"/>
    <d v="2026-04-29T00:00:00"/>
    <s v="Joshua"/>
    <m/>
    <n v="74"/>
    <s v="On Track"/>
    <s v="Received"/>
    <m/>
    <m/>
    <s v="Yes"/>
    <n v="92274"/>
    <s v="Yes"/>
    <s v="In Process"/>
    <d v="2026-04-30T00:00:00"/>
    <m/>
    <m/>
    <m/>
    <m/>
    <n v="8145"/>
    <n v="8102"/>
    <n v="43"/>
    <n v="0.99472068753836707"/>
    <d v="2026-05-07T00:00:00"/>
    <m/>
    <n v="0"/>
    <n v="0"/>
    <n v="0"/>
  </r>
  <r>
    <s v="D-HTG211"/>
    <s v="Fort Myers"/>
    <d v="2026-11-18T00:00:00"/>
    <x v="21"/>
    <d v="2026-10-09T00:00:00"/>
    <s v="Scott"/>
    <m/>
    <n v="68"/>
    <s v="On Track"/>
    <s v="Received"/>
    <m/>
    <m/>
    <s v="No"/>
    <n v="76637.05"/>
    <s v="Yes"/>
    <s v="Not Started"/>
    <m/>
    <m/>
    <m/>
    <m/>
    <m/>
    <n v="6224"/>
    <m/>
    <n v="6224"/>
    <n v="0"/>
    <m/>
    <m/>
    <n v="0"/>
    <n v="0"/>
    <n v="0"/>
  </r>
  <r>
    <s v="D-HTG212"/>
    <s v="Fort Myers"/>
    <d v="2026-08-30T00:00:00"/>
    <x v="23"/>
    <d v="2026-07-28T00:00:00"/>
    <s v="Joshua"/>
    <s v="FM112875"/>
    <n v="85"/>
    <s v="On Track"/>
    <s v="Received"/>
    <m/>
    <m/>
    <s v="Yes"/>
    <n v="64416.5"/>
    <s v="Yes"/>
    <s v="In Process"/>
    <d v="2026-07-29T00:00:00"/>
    <m/>
    <m/>
    <m/>
    <m/>
    <n v="5445"/>
    <n v="4690"/>
    <n v="755"/>
    <n v="0.86134067952249771"/>
    <d v="2026-08-11T00:00:00"/>
    <m/>
    <n v="0"/>
    <n v="0"/>
    <n v="0"/>
  </r>
  <r>
    <s v="D-HTG213"/>
    <s v="Fort Myers"/>
    <d v="2026-09-30T00:00:00"/>
    <x v="24"/>
    <d v="2026-07-28T00:00:00"/>
    <s v="Joshua"/>
    <s v="FM112877"/>
    <n v="46"/>
    <s v="On Track"/>
    <s v="Received"/>
    <m/>
    <m/>
    <s v="Yes"/>
    <n v="54627.5"/>
    <s v="Yes"/>
    <s v="In Process"/>
    <d v="2026-07-29T00:00:00"/>
    <m/>
    <m/>
    <m/>
    <m/>
    <n v="4834"/>
    <n v="4752"/>
    <n v="82"/>
    <n v="0.98303682250724034"/>
    <d v="2026-08-13T00:00:00"/>
    <m/>
    <n v="0"/>
    <n v="0"/>
    <n v="0"/>
  </r>
  <r>
    <s v="D-HTG214"/>
    <s v="Fort Myers"/>
    <d v="2026-09-30T00:00:00"/>
    <x v="24"/>
    <d v="2026-07-28T00:00:00"/>
    <s v="Joshua"/>
    <s v="FM112878"/>
    <n v="82"/>
    <s v="On Track"/>
    <s v="Received"/>
    <m/>
    <m/>
    <s v="Yes"/>
    <n v="77688.5"/>
    <s v="Yes"/>
    <s v="Locates Called"/>
    <d v="2026-07-29T00:00:00"/>
    <m/>
    <m/>
    <m/>
    <m/>
    <n v="6136"/>
    <m/>
    <n v="6136"/>
    <n v="0"/>
    <m/>
    <m/>
    <n v="0"/>
    <n v="0"/>
    <n v="0"/>
  </r>
  <r>
    <s v="D-HTG215"/>
    <s v="Fort Myers"/>
    <d v="2026-08-30T00:00:00"/>
    <x v="23"/>
    <d v="2026-07-16T00:00:00"/>
    <s v="Joshua"/>
    <s v="FM112727"/>
    <n v="56"/>
    <s v="On Track"/>
    <s v="Received"/>
    <m/>
    <m/>
    <s v="Yes"/>
    <n v="55008"/>
    <s v="Yes"/>
    <s v="In Process"/>
    <d v="2026-07-17T00:00:00"/>
    <m/>
    <m/>
    <m/>
    <m/>
    <n v="4625"/>
    <n v="4596"/>
    <n v="29"/>
    <n v="0.99372972972972973"/>
    <d v="2026-07-28T00:00:00"/>
    <m/>
    <n v="0"/>
    <n v="0"/>
    <n v="0"/>
  </r>
  <r>
    <s v="D-HTG217"/>
    <s v="Fort Myers"/>
    <d v="2026-09-30T00:00:00"/>
    <x v="17"/>
    <d v="2026-07-28T00:00:00"/>
    <s v="Joshua"/>
    <s v="FM112881"/>
    <n v="77"/>
    <s v="On Track"/>
    <s v="Received"/>
    <m/>
    <m/>
    <s v="Yes"/>
    <n v="76557.5"/>
    <s v="Yes"/>
    <s v="In Process"/>
    <d v="2026-07-29T00:00:00"/>
    <m/>
    <m/>
    <m/>
    <m/>
    <n v="6200"/>
    <n v="6081"/>
    <n v="119"/>
    <n v="0.98080645161290325"/>
    <d v="2026-08-11T00:00:00"/>
    <m/>
    <n v="0"/>
    <n v="0"/>
    <n v="0"/>
  </r>
  <r>
    <s v="D-HTG230"/>
    <s v="Fort Myers"/>
    <d v="2026-07-30T00:00:00"/>
    <x v="22"/>
    <d v="2026-07-16T00:00:00"/>
    <s v="Joshua"/>
    <s v="FM112752"/>
    <n v="79"/>
    <s v="On Track"/>
    <s v="Received"/>
    <m/>
    <m/>
    <s v="Yes"/>
    <n v="89293.95"/>
    <s v="Yes"/>
    <s v="In Process"/>
    <d v="2026-07-17T00:00:00"/>
    <m/>
    <m/>
    <m/>
    <m/>
    <n v="7494"/>
    <n v="7415"/>
    <n v="79"/>
    <n v="0.98945823325326931"/>
    <d v="2026-07-28T00:00:00"/>
    <m/>
    <n v="0"/>
    <n v="0"/>
    <n v="0"/>
  </r>
  <r>
    <s v="D-HTG231"/>
    <s v="Fort Myers"/>
    <d v="2026-08-30T00:00:00"/>
    <x v="22"/>
    <d v="2026-07-28T00:00:00"/>
    <s v="Joshua"/>
    <s v="FM112883"/>
    <n v="90"/>
    <s v="On Track"/>
    <s v="Received"/>
    <m/>
    <m/>
    <s v="Yes"/>
    <n v="90888"/>
    <s v="Yes"/>
    <s v="In Process"/>
    <d v="2026-07-29T00:00:00"/>
    <m/>
    <m/>
    <m/>
    <m/>
    <n v="7881"/>
    <n v="6923"/>
    <n v="958"/>
    <n v="0.87844182210379396"/>
    <d v="2026-08-12T00:00:00"/>
    <m/>
    <n v="0"/>
    <n v="0"/>
    <n v="0"/>
  </r>
  <r>
    <s v="D-HTG242"/>
    <s v="Fort Myers"/>
    <d v="2026-12-30T00:00:00"/>
    <x v="25"/>
    <d v="2026-10-09T00:00:00"/>
    <s v="Joshua"/>
    <m/>
    <n v="66"/>
    <s v="On Track"/>
    <s v="Received"/>
    <m/>
    <m/>
    <s v="Yes"/>
    <n v="38841"/>
    <s v="Yes"/>
    <s v="Not Started"/>
    <m/>
    <m/>
    <m/>
    <m/>
    <m/>
    <n v="3106"/>
    <m/>
    <n v="3106"/>
    <n v="0"/>
    <m/>
    <m/>
    <n v="0"/>
    <n v="0"/>
    <n v="0"/>
  </r>
  <r>
    <s v="D-HTG307"/>
    <s v="Fort Myers"/>
    <d v="2026-06-30T00:00:00"/>
    <x v="17"/>
    <d v="2026-06-11T00:00:00"/>
    <s v="Joshua"/>
    <m/>
    <n v="62"/>
    <s v="On Track"/>
    <s v="Received"/>
    <m/>
    <m/>
    <s v="Yes"/>
    <n v="48766"/>
    <s v="Yes"/>
    <s v="In Process"/>
    <d v="2026-06-12T00:00:00"/>
    <m/>
    <m/>
    <m/>
    <m/>
    <n v="4009"/>
    <n v="3230"/>
    <n v="779"/>
    <n v="0.80568720379146919"/>
    <d v="2026-09-16T00:00:00"/>
    <m/>
    <n v="0"/>
    <n v="0"/>
    <n v="0"/>
  </r>
  <r>
    <s v="FB-HTG285"/>
    <s v="Fort Myers"/>
    <d v="2026-10-30T00:00:00"/>
    <x v="19"/>
    <d v="2026-10-08T00:00:00"/>
    <s v="Scott"/>
    <m/>
    <n v="0"/>
    <s v="On Track"/>
    <s v="Received"/>
    <m/>
    <s v="na"/>
    <s v="Yes"/>
    <n v="1721.7"/>
    <s v="Yes"/>
    <s v="Not Started"/>
    <d v="2026-10-08T00:00:00"/>
    <m/>
    <m/>
    <m/>
    <m/>
    <n v="79"/>
    <m/>
    <n v="79"/>
    <n v="0"/>
    <m/>
    <m/>
    <n v="0"/>
    <n v="0"/>
    <n v="0"/>
  </r>
  <r>
    <s v="FB-HTG288"/>
    <s v="Fort Myers"/>
    <d v="2026-06-30T00:00:00"/>
    <x v="20"/>
    <d v="2026-06-11T00:00:00"/>
    <s v="Joshua"/>
    <m/>
    <n v="0"/>
    <s v="On Track"/>
    <s v="Received"/>
    <m/>
    <m/>
    <s v="Yes"/>
    <n v="75219.199999999997"/>
    <s v="Yes"/>
    <s v="In Process"/>
    <d v="2026-06-16T00:00:00"/>
    <m/>
    <m/>
    <m/>
    <m/>
    <n v="5902"/>
    <n v="5737"/>
    <n v="165"/>
    <n v="0.97204337512707562"/>
    <d v="2026-07-07T00:00:00"/>
    <m/>
    <n v="0"/>
    <n v="0"/>
    <n v="0"/>
  </r>
  <r>
    <s v="FB-HTG302"/>
    <s v="Fort Myers"/>
    <d v="2026-10-30T00:00:00"/>
    <x v="19"/>
    <d v="2026-10-08T00:00:00"/>
    <s v="Scott"/>
    <m/>
    <n v="0"/>
    <s v="On Track"/>
    <s v="Received"/>
    <m/>
    <s v="na"/>
    <s v="Yes"/>
    <n v="1549.65"/>
    <s v="Yes"/>
    <s v="Not Started"/>
    <d v="2026-10-08T00:00:00"/>
    <m/>
    <m/>
    <m/>
    <m/>
    <n v="82"/>
    <m/>
    <n v="82"/>
    <n v="0"/>
    <m/>
    <m/>
    <n v="0"/>
    <n v="0"/>
    <n v="0"/>
  </r>
  <r>
    <s v="Promenades At The Forum"/>
    <s v="Fort Myers"/>
    <d v="2026-05-30T00:00:00"/>
    <x v="26"/>
    <m/>
    <m/>
    <m/>
    <n v="402"/>
    <s v="On Track"/>
    <s v="Not Required"/>
    <m/>
    <d v="2026-03-11T00:00:00"/>
    <s v="Yes"/>
    <n v="438978.5"/>
    <s v="Yes"/>
    <s v="Locates Called"/>
    <d v="2026-03-10T00:00:00"/>
    <m/>
    <m/>
    <m/>
    <m/>
    <n v="30807"/>
    <m/>
    <n v="30807"/>
    <n v="0"/>
    <m/>
    <m/>
    <n v="0"/>
    <n v="0"/>
    <n v="0"/>
  </r>
  <r>
    <s v="D-HSF401"/>
    <s v="Port Charlotte"/>
    <d v="2026-09-30T00:00:00"/>
    <x v="24"/>
    <d v="2026-08-20T00:00:00"/>
    <s v="Joshua"/>
    <s v="FM113091"/>
    <n v="79"/>
    <s v="On Track"/>
    <s v="Received"/>
    <m/>
    <m/>
    <s v="Yes"/>
    <n v="75443.75"/>
    <s v="Yes"/>
    <s v="In Process"/>
    <d v="2026-08-25T00:00:00"/>
    <m/>
    <m/>
    <m/>
    <m/>
    <n v="5953"/>
    <n v="1603"/>
    <n v="4350"/>
    <n v="0.26927599529648916"/>
    <d v="2026-09-25T00:00:00"/>
    <m/>
    <n v="0"/>
    <n v="0"/>
    <n v="0"/>
  </r>
  <r>
    <s v="D-HSF420"/>
    <s v="Port Charlotte"/>
    <d v="2026-09-30T00:00:00"/>
    <x v="18"/>
    <d v="2026-08-20T00:00:00"/>
    <s v="Brenton Copelin"/>
    <s v="FM113095"/>
    <n v="49"/>
    <s v="On Track"/>
    <s v="Received"/>
    <m/>
    <m/>
    <s v="Yes"/>
    <n v="58273.5"/>
    <s v="No"/>
    <s v="In Process"/>
    <d v="2026-09-09T00:00:00"/>
    <m/>
    <m/>
    <m/>
    <m/>
    <n v="4709"/>
    <n v="4362"/>
    <n v="347"/>
    <n v="0.92631131875132722"/>
    <d v="2026-09-23T00:00:00"/>
    <m/>
    <n v="0"/>
    <n v="0"/>
    <n v="0"/>
  </r>
  <r>
    <s v="FB-HSF606"/>
    <s v="Port Charlotte"/>
    <d v="2026-03-30T00:00:00"/>
    <x v="2"/>
    <m/>
    <m/>
    <m/>
    <n v="0"/>
    <s v="On Track"/>
    <s v="Pending"/>
    <s v="SOW Pending"/>
    <m/>
    <s v="No"/>
    <m/>
    <s v="No"/>
    <s v="Not Started"/>
    <m/>
    <m/>
    <m/>
    <m/>
    <m/>
    <m/>
    <m/>
    <n v="0"/>
    <n v="0"/>
    <m/>
    <m/>
    <n v="0"/>
    <n v="0"/>
    <n v="0"/>
  </r>
  <r>
    <s v="FB-HSF675"/>
    <s v="Port Charlotte"/>
    <d v="2026-03-30T00:00:00"/>
    <x v="2"/>
    <m/>
    <m/>
    <m/>
    <n v="0"/>
    <s v="On Track"/>
    <s v="Pending"/>
    <s v="SOW Pending"/>
    <m/>
    <s v="No"/>
    <m/>
    <s v="No"/>
    <s v="Not Started"/>
    <m/>
    <m/>
    <m/>
    <m/>
    <m/>
    <m/>
    <m/>
    <n v="0"/>
    <n v="0"/>
    <m/>
    <m/>
    <n v="0"/>
    <n v="0"/>
    <n v="0"/>
  </r>
  <r>
    <m/>
    <m/>
    <m/>
    <x v="2"/>
    <m/>
    <m/>
    <m/>
    <m/>
    <m/>
    <m/>
    <m/>
    <m/>
    <m/>
    <m/>
    <m/>
    <m/>
    <m/>
    <m/>
    <m/>
    <m/>
    <m/>
    <m/>
    <m/>
    <m/>
    <m/>
    <m/>
    <m/>
    <m/>
    <m/>
    <m/>
  </r>
  <r>
    <m/>
    <m/>
    <m/>
    <x v="2"/>
    <m/>
    <m/>
    <m/>
    <m/>
    <m/>
    <m/>
    <m/>
    <m/>
    <m/>
    <m/>
    <m/>
    <m/>
    <m/>
    <m/>
    <m/>
    <m/>
    <m/>
    <m/>
    <m/>
    <m/>
    <m/>
    <m/>
    <m/>
    <m/>
    <m/>
    <m/>
  </r>
  <r>
    <s v="Market 4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EF115"/>
    <s v="Lee"/>
    <d v="2026-11-18T00:00:00"/>
    <x v="2"/>
    <m/>
    <m/>
    <m/>
    <n v="74"/>
    <s v="On Track"/>
    <s v="Received"/>
    <m/>
    <m/>
    <s v="No"/>
    <n v="42924"/>
    <s v="Yes"/>
    <s v="Not Started"/>
    <m/>
    <m/>
    <m/>
    <m/>
    <m/>
    <n v="3159"/>
    <m/>
    <n v="3159"/>
    <n v="0"/>
    <m/>
    <m/>
    <n v="0"/>
    <n v="0"/>
    <n v="0"/>
  </r>
  <r>
    <s v="D-HEF116"/>
    <s v="Lee"/>
    <d v="2026-11-18T00:00:00"/>
    <x v="2"/>
    <m/>
    <m/>
    <m/>
    <n v="87"/>
    <s v="On Track"/>
    <s v="Received"/>
    <m/>
    <m/>
    <s v="No"/>
    <n v="73538"/>
    <s v="Yes"/>
    <s v="Not Started"/>
    <m/>
    <m/>
    <m/>
    <m/>
    <m/>
    <n v="5678"/>
    <m/>
    <n v="5678"/>
    <n v="0"/>
    <m/>
    <m/>
    <n v="0"/>
    <n v="0"/>
    <n v="0"/>
  </r>
  <r>
    <s v="D-HLP401"/>
    <s v="Collier"/>
    <m/>
    <x v="2"/>
    <m/>
    <s v="Aldo Layedra"/>
    <m/>
    <n v="85"/>
    <s v="On Track"/>
    <s v="Pending"/>
    <s v="NTP Pending"/>
    <m/>
    <s v="No"/>
    <m/>
    <s v="No"/>
    <s v="Not Started"/>
    <m/>
    <m/>
    <m/>
    <m/>
    <m/>
    <n v="14927"/>
    <n v="0"/>
    <n v="14927"/>
    <n v="0"/>
    <m/>
    <m/>
    <n v="0"/>
    <n v="0"/>
    <n v="0"/>
  </r>
  <r>
    <s v="D-HLP403"/>
    <s v="Collier"/>
    <m/>
    <x v="2"/>
    <m/>
    <s v="Aldo Layedra"/>
    <m/>
    <n v="87"/>
    <s v="On Track"/>
    <s v="Pending"/>
    <s v="NTP Pending"/>
    <m/>
    <s v="No"/>
    <m/>
    <s v="No"/>
    <s v="Not Started"/>
    <m/>
    <m/>
    <m/>
    <m/>
    <m/>
    <n v="15088"/>
    <n v="0"/>
    <n v="15088"/>
    <n v="0"/>
    <m/>
    <m/>
    <n v="0"/>
    <n v="0"/>
    <n v="0"/>
  </r>
  <r>
    <s v="D-HLP404"/>
    <s v="Collier"/>
    <d v="2026-09-18T00:00:00"/>
    <x v="27"/>
    <m/>
    <s v="Aldo Layedra"/>
    <m/>
    <n v="87"/>
    <s v="On Track"/>
    <s v="Received"/>
    <m/>
    <m/>
    <s v="Yes"/>
    <m/>
    <s v="Yes"/>
    <s v="In Process"/>
    <d v="2026-08-04T00:00:00"/>
    <m/>
    <m/>
    <m/>
    <m/>
    <n v="17114"/>
    <n v="12706"/>
    <n v="4408"/>
    <n v="0.74243309571111371"/>
    <m/>
    <m/>
    <n v="0"/>
    <n v="0"/>
    <n v="0"/>
  </r>
  <r>
    <s v="D-HLP405"/>
    <s v="Collier"/>
    <m/>
    <x v="2"/>
    <m/>
    <s v="Aldo Layedra"/>
    <m/>
    <n v="76"/>
    <s v="On Track"/>
    <s v="Pending"/>
    <s v="NTP Pending"/>
    <m/>
    <s v="No"/>
    <m/>
    <s v="No"/>
    <s v="Not Started"/>
    <m/>
    <m/>
    <m/>
    <m/>
    <m/>
    <n v="0"/>
    <n v="0"/>
    <n v="0"/>
    <n v="0"/>
    <m/>
    <m/>
    <n v="0"/>
    <n v="0"/>
    <n v="0"/>
  </r>
  <r>
    <s v="D-HLP406"/>
    <s v="Collier"/>
    <m/>
    <x v="2"/>
    <m/>
    <s v="Aldo Layedra"/>
    <m/>
    <n v="86"/>
    <s v="On Track"/>
    <s v="Pending"/>
    <s v="NTP Pending"/>
    <m/>
    <s v="No"/>
    <m/>
    <s v="No"/>
    <s v="Not Started"/>
    <m/>
    <m/>
    <m/>
    <m/>
    <m/>
    <n v="14639"/>
    <n v="0"/>
    <n v="14639"/>
    <n v="0"/>
    <m/>
    <m/>
    <n v="0"/>
    <n v="0"/>
    <n v="0"/>
  </r>
  <r>
    <s v="D-HLP601"/>
    <s v="Collier"/>
    <m/>
    <x v="2"/>
    <m/>
    <s v="Aldo Layedra"/>
    <m/>
    <n v="83"/>
    <s v="On Track"/>
    <s v="Pending"/>
    <s v="NTP Pending"/>
    <m/>
    <s v="No"/>
    <m/>
    <s v="No"/>
    <s v="Not Started"/>
    <m/>
    <m/>
    <m/>
    <m/>
    <m/>
    <n v="5731"/>
    <n v="0"/>
    <n v="5731"/>
    <n v="0"/>
    <m/>
    <m/>
    <n v="0"/>
    <n v="0"/>
    <n v="0"/>
  </r>
  <r>
    <s v="D-HLP603"/>
    <s v="Collier"/>
    <m/>
    <x v="2"/>
    <m/>
    <s v="Aldo Layedra"/>
    <m/>
    <n v="84"/>
    <s v="On Track"/>
    <s v="Pending"/>
    <s v="NTP Pending"/>
    <m/>
    <s v="No"/>
    <m/>
    <s v="No"/>
    <s v="Not Started"/>
    <m/>
    <m/>
    <m/>
    <m/>
    <m/>
    <n v="6590"/>
    <n v="0"/>
    <n v="6590"/>
    <n v="0"/>
    <m/>
    <m/>
    <n v="0"/>
    <n v="0"/>
    <n v="0"/>
  </r>
  <r>
    <s v="D-HLP604"/>
    <s v="Collier"/>
    <m/>
    <x v="2"/>
    <m/>
    <s v="Aldo Layedra"/>
    <m/>
    <n v="87"/>
    <s v="On Track"/>
    <s v="Pending"/>
    <s v="NTP Pending"/>
    <m/>
    <s v="No"/>
    <m/>
    <s v="No"/>
    <s v="Not Started"/>
    <m/>
    <m/>
    <m/>
    <m/>
    <m/>
    <n v="6765"/>
    <n v="0"/>
    <n v="6765"/>
    <n v="0"/>
    <m/>
    <m/>
    <n v="0"/>
    <n v="0"/>
    <n v="0"/>
  </r>
  <r>
    <s v="D-HLP605"/>
    <s v="Collier"/>
    <m/>
    <x v="2"/>
    <m/>
    <s v="Aldo Layedra"/>
    <m/>
    <n v="79"/>
    <s v="On Track"/>
    <s v="Pending"/>
    <s v="NTP Pending"/>
    <m/>
    <s v="No"/>
    <m/>
    <s v="No"/>
    <s v="Not Started"/>
    <m/>
    <m/>
    <m/>
    <m/>
    <m/>
    <n v="5974"/>
    <n v="0"/>
    <n v="5974"/>
    <n v="0"/>
    <m/>
    <m/>
    <n v="0"/>
    <n v="0"/>
    <n v="0"/>
  </r>
  <r>
    <s v="D-HLP606"/>
    <s v="Collier"/>
    <m/>
    <x v="2"/>
    <m/>
    <s v="Aldo Layedra"/>
    <m/>
    <n v="82"/>
    <s v="On Track"/>
    <s v="Pending"/>
    <s v="NTP Pending"/>
    <m/>
    <s v="No"/>
    <m/>
    <s v="No"/>
    <s v="Not Started"/>
    <m/>
    <m/>
    <m/>
    <m/>
    <m/>
    <n v="5120"/>
    <n v="0"/>
    <n v="5120"/>
    <n v="0"/>
    <m/>
    <m/>
    <n v="0"/>
    <n v="0"/>
    <n v="0"/>
  </r>
  <r>
    <s v="D-HLP607"/>
    <s v="Collier"/>
    <d v="2026-10-15T00:00:00"/>
    <x v="28"/>
    <m/>
    <s v="Aldo Layedra"/>
    <m/>
    <n v="73"/>
    <s v="On Track"/>
    <s v="Pending"/>
    <s v="Pending Locates"/>
    <m/>
    <s v="Yes"/>
    <m/>
    <s v="Yes"/>
    <s v="Locates Called"/>
    <m/>
    <m/>
    <m/>
    <m/>
    <m/>
    <n v="4585"/>
    <n v="0"/>
    <n v="4585"/>
    <n v="0"/>
    <m/>
    <m/>
    <n v="0"/>
    <n v="0"/>
    <n v="0"/>
  </r>
  <r>
    <s v="D-HLP608"/>
    <s v="Collier"/>
    <d v="2026-10-15T00:00:00"/>
    <x v="28"/>
    <d v="2026-09-11T00:00:00"/>
    <s v="Randy Emmett"/>
    <m/>
    <n v="66"/>
    <s v="On Track"/>
    <s v="Received"/>
    <m/>
    <m/>
    <s v="Yes"/>
    <n v="66448"/>
    <s v="Yes"/>
    <s v="Not Started"/>
    <m/>
    <m/>
    <m/>
    <m/>
    <m/>
    <n v="5404"/>
    <n v="0"/>
    <n v="5404"/>
    <n v="0"/>
    <m/>
    <m/>
    <n v="0"/>
    <n v="0"/>
    <n v="0"/>
  </r>
  <r>
    <s v="D-HLP609"/>
    <s v="Collier"/>
    <m/>
    <x v="2"/>
    <m/>
    <s v="Aldo Layedra"/>
    <m/>
    <n v="80"/>
    <s v="On Track"/>
    <s v="Pending"/>
    <s v="NTP Pending"/>
    <m/>
    <s v="No"/>
    <m/>
    <s v="No"/>
    <s v="Not Started"/>
    <m/>
    <m/>
    <m/>
    <m/>
    <m/>
    <n v="5133"/>
    <n v="0"/>
    <n v="5133"/>
    <n v="0"/>
    <m/>
    <m/>
    <n v="0"/>
    <n v="0"/>
    <n v="0"/>
  </r>
  <r>
    <s v="D-HPW301"/>
    <s v="Lee"/>
    <d v="2026-09-20T00:00:00"/>
    <x v="27"/>
    <m/>
    <s v="Aldo Layedra"/>
    <m/>
    <n v="80"/>
    <s v="On Track"/>
    <s v="Pending"/>
    <s v="Pending Locates"/>
    <m/>
    <s v="Yes"/>
    <m/>
    <s v="Yes"/>
    <s v="Locates Called"/>
    <m/>
    <m/>
    <m/>
    <m/>
    <m/>
    <n v="6429"/>
    <n v="6015"/>
    <n v="414"/>
    <n v="0.93560429304713022"/>
    <m/>
    <m/>
    <n v="0"/>
    <n v="0"/>
    <n v="0"/>
  </r>
  <r>
    <s v="D-HPW302"/>
    <s v="Lee"/>
    <d v="2026-10-27T00:00:00"/>
    <x v="29"/>
    <m/>
    <s v="Aldo Layedra"/>
    <m/>
    <n v="77"/>
    <s v="On Track"/>
    <s v="Pending"/>
    <s v="Pending Re-Design"/>
    <m/>
    <s v="Yes"/>
    <m/>
    <s v="Yes"/>
    <m/>
    <m/>
    <m/>
    <m/>
    <m/>
    <m/>
    <n v="6460"/>
    <n v="655"/>
    <n v="5805"/>
    <n v="0.10139318885448917"/>
    <m/>
    <m/>
    <n v="0"/>
    <n v="0"/>
    <n v="0"/>
  </r>
  <r>
    <s v="D-HPW324"/>
    <s v="Lee"/>
    <d v="2026-09-21T00:00:00"/>
    <x v="30"/>
    <m/>
    <s v="Aldo Layedra"/>
    <m/>
    <n v="80"/>
    <s v="On Track"/>
    <s v="Received"/>
    <m/>
    <m/>
    <s v="Yes"/>
    <m/>
    <s v="Yes"/>
    <s v="In Process"/>
    <m/>
    <m/>
    <m/>
    <m/>
    <m/>
    <n v="6850"/>
    <n v="6849"/>
    <n v="1"/>
    <n v="0.99985401459854018"/>
    <m/>
    <m/>
    <n v="0"/>
    <n v="0"/>
    <n v="0"/>
  </r>
  <r>
    <s v="D-HPW339"/>
    <s v="Lee"/>
    <d v="2026-08-21T00:00:00"/>
    <x v="31"/>
    <m/>
    <s v="Aldo Layedra"/>
    <m/>
    <n v="83"/>
    <s v="On Track"/>
    <s v="Received"/>
    <m/>
    <m/>
    <s v="Yes"/>
    <m/>
    <s v="Yes"/>
    <s v="In Process"/>
    <d v="2026-08-25T00:00:00"/>
    <m/>
    <m/>
    <m/>
    <m/>
    <n v="6528"/>
    <n v="5795"/>
    <n v="733"/>
    <n v="0.88771446078431371"/>
    <m/>
    <m/>
    <n v="0"/>
    <n v="0"/>
    <n v="0"/>
  </r>
  <r>
    <s v="D-HPW341"/>
    <s v="Lee"/>
    <d v="2026-10-09T00:00:00"/>
    <x v="31"/>
    <m/>
    <s v="Aldo Layedra"/>
    <m/>
    <n v="78"/>
    <s v="On Track"/>
    <s v="Received"/>
    <m/>
    <m/>
    <s v="Yes"/>
    <m/>
    <s v="Yes"/>
    <s v="In Process"/>
    <d v="2026-09-01T00:00:00"/>
    <m/>
    <m/>
    <m/>
    <m/>
    <n v="6620"/>
    <n v="2876"/>
    <n v="3744"/>
    <n v="0.43444108761329303"/>
    <m/>
    <m/>
    <n v="0"/>
    <n v="0"/>
    <n v="0"/>
  </r>
  <r>
    <s v="D-HPW342"/>
    <s v="Lee"/>
    <m/>
    <x v="2"/>
    <m/>
    <s v="Aldo Layedra"/>
    <m/>
    <m/>
    <s v="On Track"/>
    <s v="Pending"/>
    <s v="NTP Pending"/>
    <m/>
    <s v="No"/>
    <m/>
    <s v="No"/>
    <s v="Not Started"/>
    <m/>
    <m/>
    <m/>
    <m/>
    <m/>
    <n v="7133"/>
    <n v="0"/>
    <n v="7133"/>
    <n v="0"/>
    <m/>
    <m/>
    <n v="0"/>
    <n v="0"/>
    <n v="0"/>
  </r>
  <r>
    <s v="D-HPW344"/>
    <s v="Lee"/>
    <d v="2026-10-27T00:00:00"/>
    <x v="31"/>
    <m/>
    <s v="Aldo Layedra"/>
    <m/>
    <n v="66"/>
    <s v="On Track"/>
    <s v="Pending"/>
    <s v="On Hold"/>
    <m/>
    <s v="Yes"/>
    <m/>
    <s v="Yes"/>
    <m/>
    <m/>
    <m/>
    <m/>
    <m/>
    <m/>
    <n v="5191"/>
    <n v="0"/>
    <n v="5191"/>
    <n v="0"/>
    <m/>
    <m/>
    <n v="0"/>
    <n v="0"/>
    <n v="0"/>
  </r>
  <r>
    <s v="D-HPW347"/>
    <s v="Lee"/>
    <d v="2026-10-27T00:00:00"/>
    <x v="31"/>
    <m/>
    <s v="Aldo Layedra"/>
    <m/>
    <n v="70"/>
    <s v="On Track"/>
    <s v="Received"/>
    <m/>
    <m/>
    <s v="Yes"/>
    <n v="64762"/>
    <s v="Yes"/>
    <s v="Locates Called"/>
    <d v="2026-09-28T00:00:00"/>
    <m/>
    <m/>
    <m/>
    <m/>
    <n v="5148"/>
    <n v="2662"/>
    <n v="2486"/>
    <n v="0.51709401709401714"/>
    <m/>
    <m/>
    <n v="0"/>
    <n v="0"/>
    <n v="0"/>
  </r>
  <r>
    <s v="D-HTG220"/>
    <s v="Lee"/>
    <d v="2026-10-27T00:00:00"/>
    <x v="31"/>
    <m/>
    <s v="Aldo Layedra"/>
    <m/>
    <n v="70"/>
    <s v="On Track"/>
    <s v="Pending"/>
    <s v="Reassigned"/>
    <m/>
    <s v="Yes"/>
    <m/>
    <s v="Yes"/>
    <m/>
    <m/>
    <m/>
    <m/>
    <m/>
    <m/>
    <n v="6468"/>
    <n v="0"/>
    <n v="6468"/>
    <n v="0"/>
    <m/>
    <m/>
    <n v="0"/>
    <n v="0"/>
    <n v="0"/>
  </r>
  <r>
    <s v="D-HTG222"/>
    <s v="Lee"/>
    <d v="2026-10-09T00:00:00"/>
    <x v="31"/>
    <m/>
    <s v="Aldo Layedra"/>
    <m/>
    <n v="78"/>
    <s v="On Track"/>
    <s v="Pending"/>
    <s v="Pending Locates"/>
    <m/>
    <s v="Yes"/>
    <m/>
    <s v="Yes"/>
    <s v="Locates Called"/>
    <d v="2026-08-20T00:00:00"/>
    <m/>
    <m/>
    <m/>
    <m/>
    <n v="6730"/>
    <n v="6374"/>
    <n v="356"/>
    <n v="0.94710252600297173"/>
    <d v="2026-09-16T00:00:00"/>
    <m/>
    <n v="0"/>
    <n v="0"/>
    <n v="0"/>
  </r>
  <r>
    <s v="D-HTG223"/>
    <s v="Lee"/>
    <d v="2026-10-09T00:00:00"/>
    <x v="31"/>
    <m/>
    <s v="Aldo Layedra"/>
    <m/>
    <n v="52"/>
    <s v="On Track"/>
    <s v="Pending"/>
    <s v="Pending Locates"/>
    <m/>
    <s v="Yes"/>
    <m/>
    <s v="Yes"/>
    <s v="Locates Called"/>
    <d v="2026-08-17T00:00:00"/>
    <m/>
    <m/>
    <m/>
    <m/>
    <n v="4785"/>
    <n v="773"/>
    <n v="4012"/>
    <n v="0.16154649947753397"/>
    <d v="2026-09-16T00:00:00"/>
    <m/>
    <n v="0"/>
    <n v="0"/>
    <n v="0"/>
  </r>
  <r>
    <s v="D-HTG301"/>
    <s v="Lee"/>
    <d v="2026-10-15T00:00:00"/>
    <x v="32"/>
    <m/>
    <s v="Aldo Layedra"/>
    <m/>
    <n v="81"/>
    <s v="On Track"/>
    <s v="Received"/>
    <m/>
    <m/>
    <s v="Yes"/>
    <m/>
    <s v="Yes"/>
    <m/>
    <m/>
    <m/>
    <m/>
    <m/>
    <m/>
    <n v="5811"/>
    <n v="1322"/>
    <n v="4489"/>
    <n v="0.22749956978144897"/>
    <d v="2026-10-02T00:00:00"/>
    <m/>
    <n v="0"/>
    <n v="0"/>
    <n v="0"/>
  </r>
  <r>
    <s v="D-HTG302"/>
    <s v="Lee"/>
    <d v="2026-10-27T00:00:00"/>
    <x v="33"/>
    <m/>
    <s v="Aldo Layedra"/>
    <m/>
    <n v="72"/>
    <s v="On Track"/>
    <s v="Pending"/>
    <s v="Pending Re-Design"/>
    <m/>
    <s v="Yes"/>
    <m/>
    <s v="Yes"/>
    <m/>
    <m/>
    <m/>
    <m/>
    <m/>
    <m/>
    <n v="5222"/>
    <n v="2357"/>
    <n v="2865"/>
    <n v="0.45135963232477977"/>
    <m/>
    <m/>
    <n v="0"/>
    <n v="0"/>
    <n v="0"/>
  </r>
  <r>
    <s v="D-HTG303"/>
    <s v="Lee"/>
    <m/>
    <x v="2"/>
    <m/>
    <s v="Aldo Layedra"/>
    <m/>
    <m/>
    <s v="On Track"/>
    <s v="Pending"/>
    <s v="NTP Pending"/>
    <m/>
    <s v="No"/>
    <m/>
    <s v="No"/>
    <s v="Not Started"/>
    <m/>
    <m/>
    <m/>
    <m/>
    <m/>
    <n v="6038"/>
    <n v="0"/>
    <n v="6038"/>
    <n v="0"/>
    <m/>
    <m/>
    <n v="0"/>
    <n v="0"/>
    <n v="0"/>
  </r>
  <r>
    <s v="D-HTG304"/>
    <s v="Lee"/>
    <d v="2026-11-18T00:00:00"/>
    <x v="31"/>
    <d v="2026-09-28T00:00:00"/>
    <s v="Aldo Layedra"/>
    <m/>
    <n v="71"/>
    <s v="On Track"/>
    <s v="Received"/>
    <m/>
    <m/>
    <s v="Yes"/>
    <n v="83654"/>
    <s v="Yes"/>
    <s v="Locates Called"/>
    <d v="2026-09-28T00:00:00"/>
    <m/>
    <m/>
    <m/>
    <m/>
    <n v="7094"/>
    <n v="2429"/>
    <n v="4665"/>
    <n v="0.34240202988440938"/>
    <m/>
    <m/>
    <n v="0"/>
    <n v="0"/>
    <n v="0"/>
  </r>
  <r>
    <s v="D-HTG306"/>
    <s v="Lee"/>
    <d v="2026-10-15T00:00:00"/>
    <x v="34"/>
    <m/>
    <s v="Aldo Layedra"/>
    <m/>
    <n v="29"/>
    <s v="On Track"/>
    <s v="Received"/>
    <m/>
    <m/>
    <s v="Yes"/>
    <m/>
    <s v="Yes"/>
    <s v="In Process"/>
    <m/>
    <m/>
    <m/>
    <m/>
    <m/>
    <n v="3727"/>
    <n v="3196"/>
    <n v="531"/>
    <n v="0.85752616045076469"/>
    <m/>
    <m/>
    <n v="0"/>
    <n v="0"/>
    <n v="0"/>
  </r>
  <r>
    <s v="D-HTG311"/>
    <s v="Lee"/>
    <m/>
    <x v="2"/>
    <m/>
    <s v="Aldo Layedra"/>
    <m/>
    <m/>
    <s v="On Track"/>
    <s v="Pending"/>
    <s v="NTP Pending"/>
    <m/>
    <s v="No"/>
    <m/>
    <s v="No"/>
    <s v="Not Started"/>
    <m/>
    <m/>
    <m/>
    <m/>
    <m/>
    <n v="1750"/>
    <n v="0"/>
    <n v="1750"/>
    <n v="0"/>
    <m/>
    <m/>
    <n v="0"/>
    <n v="0"/>
    <n v="0"/>
  </r>
  <r>
    <s v="D-HTG312"/>
    <s v="Lee"/>
    <m/>
    <x v="2"/>
    <m/>
    <s v="Aldo Layedra"/>
    <m/>
    <m/>
    <s v="On Track"/>
    <s v="Pending"/>
    <s v="NTP Pending"/>
    <m/>
    <s v="No"/>
    <m/>
    <s v="No"/>
    <s v="Not Started"/>
    <m/>
    <m/>
    <m/>
    <m/>
    <m/>
    <n v="2069"/>
    <n v="0"/>
    <n v="2069"/>
    <n v="0"/>
    <m/>
    <m/>
    <n v="0"/>
    <n v="0"/>
    <n v="0"/>
  </r>
  <r>
    <s v="D-HTG401"/>
    <s v="Lee"/>
    <d v="2026-09-21T00:00:00"/>
    <x v="31"/>
    <m/>
    <s v="Aldo Layedra"/>
    <m/>
    <n v="72"/>
    <s v="On Track"/>
    <s v="Received"/>
    <m/>
    <m/>
    <s v="Yes"/>
    <m/>
    <s v="Yes"/>
    <s v="In Process"/>
    <d v="2026-06-30T00:00:00"/>
    <m/>
    <m/>
    <m/>
    <m/>
    <n v="5521"/>
    <n v="2823"/>
    <n v="2698"/>
    <n v="0.51132041296866515"/>
    <m/>
    <m/>
    <n v="0"/>
    <n v="0"/>
    <n v="0"/>
  </r>
  <r>
    <s v="D-HTG404"/>
    <s v="Lee"/>
    <m/>
    <x v="2"/>
    <m/>
    <s v="Aldo Layedra"/>
    <m/>
    <m/>
    <s v="On Track"/>
    <s v="Pending"/>
    <s v="NTP Pending"/>
    <m/>
    <s v="No"/>
    <m/>
    <s v="No"/>
    <s v="Not Started"/>
    <m/>
    <m/>
    <m/>
    <m/>
    <m/>
    <n v="5990"/>
    <m/>
    <n v="5990"/>
    <n v="0"/>
    <m/>
    <m/>
    <n v="0"/>
    <n v="0"/>
    <n v="0"/>
  </r>
  <r>
    <s v="D-HTG405"/>
    <s v="Lee"/>
    <d v="2026-10-27T00:00:00"/>
    <x v="34"/>
    <m/>
    <s v="Aldo Layedra"/>
    <m/>
    <n v="25"/>
    <s v="On Track"/>
    <s v="Pending"/>
    <s v="Pending Re-Design"/>
    <m/>
    <s v="Yes"/>
    <m/>
    <s v="Yes"/>
    <m/>
    <m/>
    <m/>
    <m/>
    <m/>
    <m/>
    <n v="3802"/>
    <m/>
    <n v="3802"/>
    <n v="0"/>
    <m/>
    <m/>
    <n v="0"/>
    <n v="0"/>
    <n v="0"/>
  </r>
  <r>
    <s v="D-HTG406"/>
    <s v="Lee"/>
    <d v="2026-11-11T00:00:00"/>
    <x v="33"/>
    <m/>
    <s v="Aldo Layedra"/>
    <m/>
    <n v="75"/>
    <s v="On Track"/>
    <s v="Pending"/>
    <s v="Pending Re-Design"/>
    <m/>
    <s v="Yes"/>
    <m/>
    <s v="Yes"/>
    <m/>
    <m/>
    <m/>
    <m/>
    <m/>
    <m/>
    <n v="3452"/>
    <m/>
    <n v="3452"/>
    <n v="0"/>
    <m/>
    <m/>
    <n v="0"/>
    <n v="0"/>
    <n v="0"/>
  </r>
  <r>
    <s v="D-HTG407"/>
    <s v="Lee"/>
    <d v="2026-10-27T00:00:00"/>
    <x v="33"/>
    <m/>
    <s v="Aldo Layedra"/>
    <m/>
    <n v="77"/>
    <s v="On Track"/>
    <s v="Pending"/>
    <s v="Pending Re-Design"/>
    <m/>
    <s v="Yes"/>
    <m/>
    <s v="Yes"/>
    <s v="Locates Called"/>
    <d v="2026-10-05T00:00:00"/>
    <m/>
    <m/>
    <m/>
    <m/>
    <n v="6848"/>
    <m/>
    <n v="6848"/>
    <n v="0"/>
    <m/>
    <m/>
    <n v="0"/>
    <n v="0"/>
    <n v="0"/>
  </r>
  <r>
    <s v="D-HTG408"/>
    <s v="Lee"/>
    <m/>
    <x v="2"/>
    <m/>
    <s v="Aldo Layedra"/>
    <m/>
    <m/>
    <s v="On Track"/>
    <s v="Pending"/>
    <s v="NTP Pending"/>
    <m/>
    <s v="No"/>
    <m/>
    <s v="No"/>
    <s v="Not Started"/>
    <m/>
    <m/>
    <m/>
    <m/>
    <m/>
    <n v="1875"/>
    <m/>
    <n v="1875"/>
    <n v="0"/>
    <m/>
    <m/>
    <n v="0"/>
    <n v="0"/>
    <n v="0"/>
  </r>
  <r>
    <s v="D-HTG409"/>
    <s v="Lee"/>
    <m/>
    <x v="2"/>
    <m/>
    <s v="Aldo Layedra"/>
    <m/>
    <m/>
    <s v="On Track"/>
    <s v="Pending"/>
    <s v="NTP Pending"/>
    <m/>
    <s v="No"/>
    <m/>
    <s v="No"/>
    <s v="Not Started"/>
    <m/>
    <m/>
    <m/>
    <m/>
    <m/>
    <n v="2961"/>
    <m/>
    <n v="2961"/>
    <n v="0"/>
    <m/>
    <m/>
    <n v="0"/>
    <n v="0"/>
    <n v="0"/>
  </r>
  <r>
    <s v="D-HTG410"/>
    <s v="Lee"/>
    <m/>
    <x v="2"/>
    <m/>
    <s v="Aldo Layedra"/>
    <m/>
    <m/>
    <s v="On Track"/>
    <s v="Pending"/>
    <s v="NTP Pending"/>
    <m/>
    <s v="No"/>
    <m/>
    <s v="No"/>
    <s v="Not Started"/>
    <m/>
    <m/>
    <m/>
    <m/>
    <m/>
    <n v="1205"/>
    <m/>
    <n v="1205"/>
    <n v="0"/>
    <m/>
    <m/>
    <n v="0"/>
    <n v="0"/>
    <n v="0"/>
  </r>
  <r>
    <s v="D-HTG411"/>
    <s v="Lee"/>
    <m/>
    <x v="2"/>
    <m/>
    <s v="Aldo Layedra"/>
    <m/>
    <m/>
    <s v="On Track"/>
    <s v="Pending"/>
    <s v="NTP Pending"/>
    <m/>
    <s v="No"/>
    <m/>
    <s v="No"/>
    <s v="Not Started"/>
    <m/>
    <m/>
    <m/>
    <m/>
    <m/>
    <n v="3714"/>
    <m/>
    <n v="3714"/>
    <n v="0"/>
    <m/>
    <m/>
    <n v="0"/>
    <n v="0"/>
    <n v="0"/>
  </r>
  <r>
    <s v="FB-HLP410"/>
    <s v="Collier"/>
    <d v="2026-10-15T00:00:00"/>
    <x v="35"/>
    <m/>
    <s v="Aldo Layedra"/>
    <m/>
    <n v="0"/>
    <s v="On Track"/>
    <s v="Pending"/>
    <s v="On Hold"/>
    <m/>
    <s v="Yes"/>
    <m/>
    <s v="Yes"/>
    <m/>
    <m/>
    <m/>
    <m/>
    <m/>
    <m/>
    <n v="15253"/>
    <m/>
    <n v="15253"/>
    <n v="0"/>
    <m/>
    <m/>
    <n v="0"/>
    <n v="0"/>
    <n v="0"/>
  </r>
  <r>
    <s v="FB-HLP602"/>
    <s v="Collier"/>
    <d v="2026-09-25T00:00:00"/>
    <x v="36"/>
    <m/>
    <s v="Aldo Layedra"/>
    <m/>
    <n v="0"/>
    <s v="On Track"/>
    <s v="Pending"/>
    <s v="Pending Locates"/>
    <m/>
    <s v="Yes"/>
    <m/>
    <s v="Yes"/>
    <s v="Locates Called"/>
    <m/>
    <m/>
    <m/>
    <m/>
    <m/>
    <n v="3064"/>
    <n v="1284"/>
    <n v="1780"/>
    <n v="0.41906005221932113"/>
    <d v="2026-09-08T00:00:00"/>
    <m/>
    <n v="0"/>
    <n v="0"/>
    <n v="0"/>
  </r>
  <r>
    <s v="FB-HLP607"/>
    <s v="Collier"/>
    <m/>
    <x v="2"/>
    <m/>
    <s v="Aldo Layedra"/>
    <m/>
    <n v="0"/>
    <s v="On Track"/>
    <s v="Pending"/>
    <s v="NTP Pending"/>
    <m/>
    <s v="No"/>
    <m/>
    <s v="No"/>
    <s v="Not Started"/>
    <m/>
    <m/>
    <m/>
    <m/>
    <m/>
    <n v="927"/>
    <m/>
    <n v="927"/>
    <n v="0"/>
    <m/>
    <m/>
    <n v="0"/>
    <n v="0"/>
    <n v="0"/>
  </r>
  <r>
    <s v="FB-HLP610"/>
    <s v="Collier"/>
    <m/>
    <x v="2"/>
    <m/>
    <s v="Aldo Layedra"/>
    <m/>
    <n v="0"/>
    <s v="On Track"/>
    <s v="Pending"/>
    <s v="NTP Pending"/>
    <m/>
    <s v="No"/>
    <m/>
    <s v="No"/>
    <s v="Not Started"/>
    <m/>
    <m/>
    <m/>
    <m/>
    <m/>
    <n v="3803"/>
    <m/>
    <n v="3803"/>
    <n v="0"/>
    <m/>
    <m/>
    <n v="0"/>
    <n v="0"/>
    <n v="0"/>
  </r>
  <r>
    <s v="FB-HPW303"/>
    <s v="Lee"/>
    <m/>
    <x v="2"/>
    <m/>
    <s v="Aldo Layedra"/>
    <m/>
    <n v="0"/>
    <s v="On Track"/>
    <s v="Pending"/>
    <s v="NTP Pending"/>
    <m/>
    <s v="No"/>
    <m/>
    <s v="No"/>
    <s v="Not Started"/>
    <m/>
    <m/>
    <m/>
    <m/>
    <m/>
    <n v="5111"/>
    <m/>
    <n v="5111"/>
    <n v="0"/>
    <m/>
    <m/>
    <n v="0"/>
    <n v="0"/>
    <n v="0"/>
  </r>
  <r>
    <s v="FB-HTG301"/>
    <s v="Lee"/>
    <d v="2026-10-27T00:00:00"/>
    <x v="32"/>
    <m/>
    <s v="Aldo Layedra"/>
    <m/>
    <n v="0"/>
    <s v="On Track"/>
    <s v="Pending"/>
    <s v="Pending Re-Design"/>
    <m/>
    <s v="Yes"/>
    <m/>
    <s v="Yes"/>
    <m/>
    <m/>
    <m/>
    <m/>
    <m/>
    <m/>
    <n v="773"/>
    <m/>
    <n v="773"/>
    <n v="0"/>
    <m/>
    <m/>
    <n v="0"/>
    <n v="0"/>
    <n v="0"/>
  </r>
  <r>
    <s v="FB-HTG309"/>
    <s v="Lee"/>
    <d v="2026-11-11T00:00:00"/>
    <x v="35"/>
    <m/>
    <s v="Aldo Layedra"/>
    <m/>
    <n v="0"/>
    <s v="On Track"/>
    <s v="Pending"/>
    <s v="On Hold"/>
    <m/>
    <s v="Yes"/>
    <m/>
    <s v="Yes"/>
    <m/>
    <m/>
    <m/>
    <m/>
    <m/>
    <m/>
    <n v="708"/>
    <m/>
    <n v="708"/>
    <n v="0"/>
    <m/>
    <m/>
    <n v="0"/>
    <n v="0"/>
    <n v="0"/>
  </r>
  <r>
    <s v="FB-HTG316"/>
    <s v="Lee"/>
    <m/>
    <x v="2"/>
    <m/>
    <s v="Aldo Layedra"/>
    <m/>
    <n v="0"/>
    <s v="On Track"/>
    <s v="Pending"/>
    <s v="On Hold"/>
    <m/>
    <s v="Yes"/>
    <m/>
    <s v="Yes"/>
    <m/>
    <m/>
    <m/>
    <m/>
    <m/>
    <m/>
    <n v="610"/>
    <m/>
    <n v="610"/>
    <n v="0"/>
    <m/>
    <m/>
    <n v="0"/>
    <n v="0"/>
    <n v="0"/>
  </r>
  <r>
    <s v="FB-HTG318"/>
    <s v="Lee"/>
    <d v="2026-10-20T00:00:00"/>
    <x v="34"/>
    <m/>
    <s v="Aldo Layedra"/>
    <m/>
    <n v="0"/>
    <s v="On Track"/>
    <s v="Pending"/>
    <s v="Pending Locates"/>
    <m/>
    <s v="Yes"/>
    <m/>
    <s v="Yes"/>
    <s v="Locates Called"/>
    <m/>
    <m/>
    <m/>
    <m/>
    <m/>
    <n v="1352"/>
    <n v="935"/>
    <n v="417"/>
    <n v="0.69156804733727806"/>
    <d v="2026-09-16T00:00:00"/>
    <m/>
    <n v="0"/>
    <n v="0"/>
    <n v="0"/>
  </r>
  <r>
    <s v="FB-HTG413"/>
    <s v="Lee"/>
    <d v="2026-10-15T00:00:00"/>
    <x v="32"/>
    <m/>
    <s v="Aldo Layedra"/>
    <m/>
    <n v="0"/>
    <s v="On Track"/>
    <s v="Pending"/>
    <s v="Pending Re-Design"/>
    <m/>
    <s v="Yes"/>
    <m/>
    <s v="Yes"/>
    <s v="Locates Called"/>
    <d v="2026-09-13T00:00:00"/>
    <m/>
    <m/>
    <m/>
    <m/>
    <n v="1379"/>
    <n v="1324"/>
    <n v="55"/>
    <n v="0.96011602610587388"/>
    <m/>
    <m/>
    <n v="0"/>
    <n v="0"/>
    <n v="0"/>
  </r>
  <r>
    <m/>
    <m/>
    <m/>
    <x v="2"/>
    <m/>
    <m/>
    <m/>
    <m/>
    <m/>
    <m/>
    <m/>
    <m/>
    <m/>
    <m/>
    <m/>
    <m/>
    <m/>
    <m/>
    <m/>
    <m/>
    <m/>
    <m/>
    <m/>
    <m/>
    <m/>
    <m/>
    <m/>
    <m/>
    <m/>
    <m/>
  </r>
  <r>
    <m/>
    <m/>
    <m/>
    <x v="2"/>
    <m/>
    <m/>
    <m/>
    <m/>
    <m/>
    <m/>
    <m/>
    <m/>
    <m/>
    <m/>
    <m/>
    <m/>
    <m/>
    <m/>
    <m/>
    <m/>
    <m/>
    <m/>
    <m/>
    <m/>
    <m/>
    <m/>
    <m/>
    <m/>
    <m/>
    <m/>
  </r>
  <r>
    <s v="Market 7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BHT-FSE-01"/>
    <s v="Kissimmee"/>
    <d v="2026-10-31T00:00:00"/>
    <x v="37"/>
    <d v="2026-08-03T00:00:00"/>
    <s v="Miguel"/>
    <s v="WP113018"/>
    <n v="0"/>
    <s v="On Track"/>
    <s v="Received"/>
    <m/>
    <d v="2026-08-03T00:00:00"/>
    <s v="Yes"/>
    <n v="75444.55"/>
    <s v="Yes"/>
    <s v="Locates Called"/>
    <d v="2026-08-03T00:00:00"/>
    <m/>
    <m/>
    <m/>
    <m/>
    <n v="5936"/>
    <n v="3401"/>
    <n v="2535"/>
    <n v="0.57294474393530992"/>
    <d v="2026-09-10T00:00:00"/>
    <m/>
    <n v="0"/>
    <n v="0"/>
    <n v="0"/>
  </r>
  <r>
    <s v="D-HSW401"/>
    <s v="Kissimmee"/>
    <d v="2026-10-23T00:00:00"/>
    <x v="2"/>
    <m/>
    <m/>
    <m/>
    <n v="60"/>
    <s v="On Track"/>
    <s v="Received"/>
    <m/>
    <m/>
    <s v="Yes"/>
    <n v="82732"/>
    <s v="Yes"/>
    <s v="Not Started"/>
    <m/>
    <m/>
    <m/>
    <m/>
    <m/>
    <n v="7117"/>
    <m/>
    <n v="7117"/>
    <n v="0"/>
    <m/>
    <m/>
    <n v="0"/>
    <n v="0"/>
    <n v="0"/>
  </r>
  <r>
    <s v="D-HSW402"/>
    <s v="Kissimmee"/>
    <d v="2026-10-23T00:00:00"/>
    <x v="37"/>
    <d v="2026-09-29T00:00:00"/>
    <s v="Miguel"/>
    <m/>
    <n v="83"/>
    <s v="On Track"/>
    <s v="Received"/>
    <m/>
    <m/>
    <s v="Yes"/>
    <n v="110980"/>
    <s v="Yes"/>
    <s v="Locates Called"/>
    <d v="2026-09-28T00:00:00"/>
    <m/>
    <m/>
    <m/>
    <m/>
    <n v="9590"/>
    <n v="2940"/>
    <n v="6650"/>
    <n v="0.30656934306569344"/>
    <d v="2026-09-24T00:00:00"/>
    <m/>
    <n v="0"/>
    <n v="0"/>
    <n v="0"/>
  </r>
  <r>
    <s v="D-HSW403"/>
    <s v="Kissimmee"/>
    <d v="2026-10-23T00:00:00"/>
    <x v="2"/>
    <m/>
    <m/>
    <m/>
    <n v="84"/>
    <s v="On Track"/>
    <s v="Received"/>
    <m/>
    <m/>
    <s v="Yes"/>
    <n v="108948"/>
    <s v="Yes"/>
    <s v="In Process"/>
    <d v="2026-09-03T00:00:00"/>
    <m/>
    <m/>
    <m/>
    <m/>
    <n v="9329"/>
    <n v="1850"/>
    <n v="7479"/>
    <n v="0.19830635652267123"/>
    <d v="2026-09-22T00:00:00"/>
    <m/>
    <n v="0"/>
    <n v="0"/>
    <n v="0"/>
  </r>
  <r>
    <s v="D-HSW404"/>
    <s v="Kissimmee"/>
    <d v="2026-10-23T00:00:00"/>
    <x v="2"/>
    <m/>
    <m/>
    <m/>
    <n v="89"/>
    <s v="On Track"/>
    <s v="Received"/>
    <m/>
    <m/>
    <s v="Yes"/>
    <n v="116114"/>
    <s v="Yes"/>
    <s v="Not Started"/>
    <m/>
    <m/>
    <m/>
    <m/>
    <m/>
    <n v="9709"/>
    <n v="505"/>
    <n v="9204"/>
    <n v="5.2013595632917908E-2"/>
    <d v="2026-09-22T00:00:00"/>
    <m/>
    <n v="0"/>
    <n v="0"/>
    <n v="0"/>
  </r>
  <r>
    <s v="D-HSW405"/>
    <s v="Kissimmee"/>
    <d v="2026-10-23T00:00:00"/>
    <x v="37"/>
    <d v="2026-09-04T00:00:00"/>
    <s v="Miguel"/>
    <m/>
    <n v="79"/>
    <s v="On Track"/>
    <s v="Received"/>
    <m/>
    <m/>
    <s v="Yes"/>
    <n v="108665"/>
    <s v="Yes"/>
    <s v="In Process"/>
    <d v="2026-08-17T00:00:00"/>
    <m/>
    <m/>
    <m/>
    <m/>
    <n v="9263"/>
    <n v="2040"/>
    <n v="7223"/>
    <n v="0.22023102666522726"/>
    <d v="2026-08-27T00:00:00"/>
    <m/>
    <n v="0"/>
    <n v="0"/>
    <n v="0"/>
  </r>
  <r>
    <s v="D-HSW406"/>
    <s v="Kissimmee"/>
    <d v="2026-10-23T00:00:00"/>
    <x v="2"/>
    <m/>
    <m/>
    <m/>
    <n v="87"/>
    <s v="On Track"/>
    <s v="Received"/>
    <m/>
    <m/>
    <s v="Yes"/>
    <n v="120731"/>
    <s v="Yes"/>
    <s v="Not Started"/>
    <m/>
    <m/>
    <m/>
    <m/>
    <m/>
    <n v="10385"/>
    <m/>
    <n v="10385"/>
    <n v="0"/>
    <m/>
    <m/>
    <n v="0"/>
    <n v="0"/>
    <n v="0"/>
  </r>
  <r>
    <s v="D-HSW407"/>
    <s v="Kissimmee"/>
    <d v="2026-11-25T00:00:00"/>
    <x v="2"/>
    <m/>
    <m/>
    <m/>
    <n v="86"/>
    <s v="On Track"/>
    <s v="Received"/>
    <m/>
    <m/>
    <s v="Yes"/>
    <n v="111864"/>
    <s v="Yes"/>
    <s v="Not Started"/>
    <m/>
    <m/>
    <m/>
    <m/>
    <m/>
    <n v="9398"/>
    <m/>
    <n v="9398"/>
    <n v="0"/>
    <m/>
    <m/>
    <n v="0"/>
    <n v="0"/>
    <n v="0"/>
  </r>
  <r>
    <s v="D-HSW408"/>
    <s v="Kissimmee"/>
    <d v="2026-11-25T00:00:00"/>
    <x v="2"/>
    <m/>
    <m/>
    <m/>
    <n v="63"/>
    <s v="On Track"/>
    <s v="Pending"/>
    <s v="Permits"/>
    <m/>
    <s v="Yes"/>
    <n v="88533.5"/>
    <s v="Yes"/>
    <s v="Not Started"/>
    <m/>
    <m/>
    <m/>
    <m/>
    <m/>
    <n v="7517"/>
    <m/>
    <n v="7517"/>
    <n v="0"/>
    <m/>
    <m/>
    <n v="0"/>
    <n v="0"/>
    <n v="0"/>
  </r>
  <r>
    <s v="D-HSW409"/>
    <s v="Kissimmee"/>
    <d v="2026-12-23T00:00:00"/>
    <x v="2"/>
    <m/>
    <m/>
    <m/>
    <n v="78"/>
    <s v="On Track"/>
    <s v="Received"/>
    <m/>
    <m/>
    <s v="Yes"/>
    <n v="75143.5"/>
    <s v="Yes"/>
    <s v="Not Started"/>
    <m/>
    <m/>
    <m/>
    <m/>
    <m/>
    <n v="5920"/>
    <m/>
    <n v="5920"/>
    <n v="0"/>
    <m/>
    <m/>
    <n v="0"/>
    <n v="0"/>
    <n v="0"/>
  </r>
  <r>
    <s v="D-HSW410"/>
    <s v="Kissimmee"/>
    <d v="2027-04-10T00:00:00"/>
    <x v="2"/>
    <m/>
    <m/>
    <m/>
    <n v="60"/>
    <s v="On Track"/>
    <s v="Pending"/>
    <s v="Permits"/>
    <m/>
    <s v="Yes"/>
    <n v="66890"/>
    <s v="Yes"/>
    <s v="Not Started"/>
    <m/>
    <m/>
    <m/>
    <m/>
    <m/>
    <n v="5589"/>
    <m/>
    <n v="5589"/>
    <n v="0"/>
    <m/>
    <m/>
    <n v="0"/>
    <n v="0"/>
    <n v="0"/>
  </r>
  <r>
    <s v="D-HSW411"/>
    <s v="Kissimmee"/>
    <d v="2026-10-15T00:00:00"/>
    <x v="2"/>
    <m/>
    <m/>
    <m/>
    <n v="60"/>
    <s v="On Track"/>
    <s v="Pending"/>
    <s v="Permits"/>
    <m/>
    <s v="Yes"/>
    <n v="65974"/>
    <s v="Yes"/>
    <s v="Not Started"/>
    <m/>
    <m/>
    <m/>
    <m/>
    <m/>
    <n v="5515"/>
    <m/>
    <n v="5515"/>
    <n v="0"/>
    <m/>
    <m/>
    <n v="0"/>
    <n v="0"/>
    <n v="0"/>
  </r>
  <r>
    <s v="D-HSW412"/>
    <s v="Kissimmee"/>
    <d v="2027-04-15T00:00:00"/>
    <x v="2"/>
    <m/>
    <m/>
    <m/>
    <n v="62"/>
    <s v="On Track"/>
    <s v="Pending"/>
    <s v="Permits"/>
    <m/>
    <s v="Yes"/>
    <n v="63989.5"/>
    <s v="Yes"/>
    <s v="Not Started"/>
    <m/>
    <m/>
    <m/>
    <m/>
    <m/>
    <n v="5191"/>
    <m/>
    <n v="5191"/>
    <n v="0"/>
    <m/>
    <m/>
    <n v="0"/>
    <n v="0"/>
    <n v="0"/>
  </r>
  <r>
    <s v="D-HSW413"/>
    <s v="Kissimmee"/>
    <d v="2027-04-10T00:00:00"/>
    <x v="2"/>
    <m/>
    <m/>
    <m/>
    <n v="60"/>
    <s v="On Track"/>
    <s v="Pending"/>
    <s v="Permits"/>
    <m/>
    <s v="Yes"/>
    <n v="67355.5"/>
    <s v="Yes"/>
    <s v="Not Started"/>
    <m/>
    <m/>
    <m/>
    <m/>
    <m/>
    <n v="5620"/>
    <m/>
    <n v="5620"/>
    <n v="0"/>
    <m/>
    <m/>
    <n v="0"/>
    <n v="0"/>
    <n v="0"/>
  </r>
  <r>
    <s v="D-HSW414"/>
    <s v="Kissimmee"/>
    <d v="2026-12-23T00:00:00"/>
    <x v="2"/>
    <m/>
    <m/>
    <m/>
    <n v="86"/>
    <s v="On Track"/>
    <s v="Pending"/>
    <s v="Permits"/>
    <m/>
    <s v="Yes"/>
    <n v="86438.5"/>
    <s v="Yes"/>
    <s v="Not Started"/>
    <m/>
    <m/>
    <m/>
    <m/>
    <m/>
    <n v="6864"/>
    <m/>
    <n v="6864"/>
    <n v="0"/>
    <m/>
    <m/>
    <n v="0"/>
    <n v="0"/>
    <n v="0"/>
  </r>
  <r>
    <s v="D-HSW415"/>
    <s v="Kissimmee"/>
    <d v="2027-04-10T00:00:00"/>
    <x v="2"/>
    <m/>
    <m/>
    <m/>
    <n v="89"/>
    <s v="On Track"/>
    <s v="Pending"/>
    <s v="Permits"/>
    <m/>
    <s v="Yes"/>
    <n v="88748.5"/>
    <s v="Yes"/>
    <s v="Not Started"/>
    <m/>
    <m/>
    <m/>
    <m/>
    <m/>
    <n v="6461"/>
    <m/>
    <n v="6461"/>
    <n v="0"/>
    <m/>
    <m/>
    <n v="0"/>
    <n v="0"/>
    <n v="0"/>
  </r>
  <r>
    <s v="D-HSW416"/>
    <s v="Kissimmee"/>
    <d v="2026-11-25T00:00:00"/>
    <x v="2"/>
    <m/>
    <m/>
    <m/>
    <n v="25"/>
    <s v="On Track"/>
    <s v="Pending"/>
    <s v="Permits"/>
    <m/>
    <s v="Yes"/>
    <n v="33288"/>
    <s v="Yes"/>
    <s v="Not Started"/>
    <m/>
    <m/>
    <m/>
    <m/>
    <m/>
    <n v="2790"/>
    <m/>
    <n v="2790"/>
    <n v="0"/>
    <m/>
    <m/>
    <n v="0"/>
    <n v="0"/>
    <n v="0"/>
  </r>
  <r>
    <s v="D-HSW417"/>
    <s v="Kissimmee"/>
    <d v="2026-11-25T00:00:00"/>
    <x v="2"/>
    <m/>
    <m/>
    <m/>
    <n v="79"/>
    <s v="On Track"/>
    <s v="Pending"/>
    <s v="Permits"/>
    <m/>
    <s v="Yes"/>
    <n v="89875.5"/>
    <s v="Yes"/>
    <s v="Not Started"/>
    <m/>
    <m/>
    <m/>
    <m/>
    <m/>
    <n v="7368"/>
    <m/>
    <n v="7368"/>
    <n v="0"/>
    <m/>
    <m/>
    <n v="0"/>
    <n v="0"/>
    <n v="0"/>
  </r>
  <r>
    <s v="D-HSW418"/>
    <s v="Kissimmee"/>
    <d v="2026-10-23T00:00:00"/>
    <x v="2"/>
    <m/>
    <m/>
    <m/>
    <n v="84"/>
    <s v="On Track"/>
    <s v="Pending"/>
    <s v="Permits"/>
    <m/>
    <s v="Yes"/>
    <n v="95052.5"/>
    <s v="Yes"/>
    <s v="Not Started"/>
    <m/>
    <m/>
    <m/>
    <m/>
    <m/>
    <n v="7844"/>
    <m/>
    <n v="7844"/>
    <n v="0"/>
    <m/>
    <m/>
    <n v="0"/>
    <n v="0"/>
    <n v="0"/>
  </r>
  <r>
    <s v="D-HSW419"/>
    <s v="Kissimmee"/>
    <d v="2026-10-23T00:00:00"/>
    <x v="37"/>
    <d v="2026-09-03T00:00:00"/>
    <s v="Miguel"/>
    <m/>
    <n v="88"/>
    <s v="On Track"/>
    <s v="Received"/>
    <m/>
    <d v="2026-09-03T00:00:00"/>
    <s v="Yes"/>
    <n v="102476"/>
    <s v="Yes"/>
    <s v="In Process"/>
    <m/>
    <m/>
    <m/>
    <m/>
    <m/>
    <n v="8148"/>
    <n v="3931"/>
    <n v="4217"/>
    <n v="0.48244968090328916"/>
    <d v="2026-09-09T00:00:00"/>
    <m/>
    <n v="0"/>
    <n v="0"/>
    <n v="0"/>
  </r>
  <r>
    <s v="D-HSW420"/>
    <s v="Kissimmee"/>
    <d v="2026-10-23T00:00:00"/>
    <x v="2"/>
    <m/>
    <m/>
    <m/>
    <n v="60"/>
    <s v="On Track"/>
    <s v="Received"/>
    <m/>
    <m/>
    <s v="Yes"/>
    <n v="80344"/>
    <s v="Yes"/>
    <s v="Not Started"/>
    <m/>
    <m/>
    <m/>
    <m/>
    <m/>
    <n v="6829"/>
    <m/>
    <n v="6829"/>
    <n v="0"/>
    <m/>
    <m/>
    <n v="0"/>
    <n v="0"/>
    <n v="0"/>
  </r>
  <r>
    <s v="D-HSW421"/>
    <s v="Kissimmee"/>
    <d v="2026-10-23T00:00:00"/>
    <x v="2"/>
    <m/>
    <m/>
    <m/>
    <n v="61"/>
    <s v="On Track"/>
    <s v="Pending"/>
    <s v="Permits"/>
    <m/>
    <s v="Yes"/>
    <n v="73166"/>
    <s v="Yes"/>
    <s v="Not Started"/>
    <m/>
    <m/>
    <m/>
    <m/>
    <m/>
    <n v="6157"/>
    <m/>
    <n v="6157"/>
    <n v="0"/>
    <m/>
    <m/>
    <n v="0"/>
    <n v="0"/>
    <n v="0"/>
  </r>
  <r>
    <s v="D-HSW422"/>
    <s v="Kissimmee"/>
    <d v="2026-10-23T00:00:00"/>
    <x v="2"/>
    <m/>
    <m/>
    <m/>
    <n v="89"/>
    <s v="On Track"/>
    <s v="Pending"/>
    <s v="Permits"/>
    <m/>
    <s v="Yes"/>
    <n v="114642"/>
    <s v="Yes"/>
    <s v="Not Started"/>
    <m/>
    <m/>
    <m/>
    <m/>
    <m/>
    <n v="9537"/>
    <m/>
    <n v="9537"/>
    <n v="0"/>
    <m/>
    <m/>
    <n v="0"/>
    <n v="0"/>
    <n v="0"/>
  </r>
  <r>
    <s v="D-HSW423"/>
    <s v="Kissimmee"/>
    <d v="2027-01-28T00:00:00"/>
    <x v="2"/>
    <m/>
    <m/>
    <m/>
    <n v="87"/>
    <s v="On Track"/>
    <s v="Pending"/>
    <s v="Permits"/>
    <m/>
    <s v="Yes"/>
    <n v="85589.5"/>
    <s v="Yes"/>
    <s v="Not Started"/>
    <m/>
    <m/>
    <m/>
    <m/>
    <m/>
    <n v="6796"/>
    <m/>
    <n v="6796"/>
    <n v="0"/>
    <m/>
    <m/>
    <n v="0"/>
    <n v="0"/>
    <n v="0"/>
  </r>
  <r>
    <s v="D-HSW424"/>
    <s v="Kissimmee"/>
    <d v="2027-01-28T00:00:00"/>
    <x v="2"/>
    <m/>
    <m/>
    <m/>
    <n v="76"/>
    <s v="On Track"/>
    <s v="Pending"/>
    <s v="Permits"/>
    <m/>
    <s v="Yes"/>
    <n v="76640"/>
    <s v="Yes"/>
    <s v="Not Started"/>
    <m/>
    <m/>
    <m/>
    <m/>
    <m/>
    <n v="6149"/>
    <m/>
    <n v="6149"/>
    <n v="0"/>
    <m/>
    <m/>
    <n v="0"/>
    <n v="0"/>
    <n v="0"/>
  </r>
  <r>
    <s v="D-HSW425"/>
    <s v="Kissimmee"/>
    <d v="2026-12-11T00:00:00"/>
    <x v="2"/>
    <m/>
    <m/>
    <m/>
    <n v="89"/>
    <s v="On Track"/>
    <s v="Pending"/>
    <s v="Permits"/>
    <m/>
    <s v="Yes"/>
    <n v="80780"/>
    <s v="Yes"/>
    <s v="Not Started"/>
    <m/>
    <m/>
    <m/>
    <m/>
    <m/>
    <n v="6284"/>
    <m/>
    <n v="6284"/>
    <n v="0"/>
    <m/>
    <m/>
    <n v="0"/>
    <n v="0"/>
    <n v="0"/>
  </r>
  <r>
    <s v="D-HSW426"/>
    <s v="Kissimmee"/>
    <d v="2026-12-11T00:00:00"/>
    <x v="2"/>
    <m/>
    <m/>
    <m/>
    <n v="85"/>
    <s v="On Track"/>
    <s v="Pending"/>
    <s v="Permits"/>
    <m/>
    <s v="Yes"/>
    <n v="95244"/>
    <s v="Yes"/>
    <s v="Not Started"/>
    <m/>
    <m/>
    <m/>
    <m/>
    <m/>
    <n v="7743"/>
    <m/>
    <n v="7743"/>
    <n v="0"/>
    <m/>
    <m/>
    <n v="0"/>
    <n v="0"/>
    <n v="0"/>
  </r>
  <r>
    <s v="D-HSW427"/>
    <s v="Kissimmee"/>
    <d v="2027-01-28T00:00:00"/>
    <x v="2"/>
    <m/>
    <m/>
    <m/>
    <n v="87"/>
    <s v="On Track"/>
    <s v="Pending"/>
    <s v="Permits"/>
    <m/>
    <s v="Yes"/>
    <n v="86888"/>
    <s v="Yes"/>
    <s v="Not Started"/>
    <m/>
    <m/>
    <m/>
    <m/>
    <m/>
    <n v="6932"/>
    <m/>
    <n v="6932"/>
    <n v="0"/>
    <m/>
    <m/>
    <n v="0"/>
    <n v="0"/>
    <n v="0"/>
  </r>
  <r>
    <s v="D-HSW428"/>
    <s v="Kissimmee"/>
    <d v="2027-04-10T00:00:00"/>
    <x v="2"/>
    <m/>
    <m/>
    <m/>
    <n v="87"/>
    <s v="On Track"/>
    <s v="Pending"/>
    <s v="Permits"/>
    <m/>
    <s v="Yes"/>
    <n v="75700"/>
    <s v="Yes"/>
    <s v="Not Started"/>
    <m/>
    <m/>
    <m/>
    <m/>
    <m/>
    <n v="6213"/>
    <m/>
    <n v="6213"/>
    <n v="0"/>
    <m/>
    <m/>
    <n v="0"/>
    <n v="0"/>
    <n v="0"/>
  </r>
  <r>
    <s v="D-HSW429"/>
    <s v="Kissimmee"/>
    <d v="2027-04-10T00:00:00"/>
    <x v="2"/>
    <m/>
    <m/>
    <m/>
    <n v="52"/>
    <s v="On Track"/>
    <s v="Pending"/>
    <s v="Permits"/>
    <m/>
    <s v="Yes"/>
    <n v="53698"/>
    <s v="Yes"/>
    <s v="Not Started"/>
    <m/>
    <m/>
    <m/>
    <m/>
    <m/>
    <n v="4339"/>
    <m/>
    <n v="4339"/>
    <n v="0"/>
    <m/>
    <m/>
    <n v="0"/>
    <n v="0"/>
    <n v="0"/>
  </r>
  <r>
    <s v="D-HSW430"/>
    <s v="Kissimmee"/>
    <d v="2027-04-10T00:00:00"/>
    <x v="2"/>
    <m/>
    <m/>
    <m/>
    <n v="48"/>
    <s v="On Track"/>
    <s v="Pending"/>
    <s v="Permits"/>
    <m/>
    <s v="Yes"/>
    <n v="48883"/>
    <s v="Yes"/>
    <s v="Not Started"/>
    <m/>
    <m/>
    <m/>
    <m/>
    <m/>
    <n v="3940"/>
    <m/>
    <n v="3940"/>
    <n v="0"/>
    <m/>
    <m/>
    <n v="0"/>
    <n v="0"/>
    <n v="0"/>
  </r>
  <r>
    <s v="D-HSW431"/>
    <s v="Kissimmee"/>
    <d v="2026-12-23T00:00:00"/>
    <x v="2"/>
    <m/>
    <m/>
    <m/>
    <n v="88"/>
    <s v="On Track"/>
    <s v="Pending"/>
    <s v="Permits"/>
    <m/>
    <s v="Yes"/>
    <n v="83382"/>
    <s v="Yes"/>
    <s v="Not Started"/>
    <m/>
    <m/>
    <m/>
    <m/>
    <m/>
    <n v="6855"/>
    <m/>
    <n v="6855"/>
    <n v="0"/>
    <m/>
    <m/>
    <n v="0"/>
    <n v="0"/>
    <n v="0"/>
  </r>
  <r>
    <s v="D-HSW432"/>
    <s v="Kissimmee"/>
    <d v="2027-01-28T00:00:00"/>
    <x v="2"/>
    <m/>
    <m/>
    <m/>
    <n v="90"/>
    <s v="On Track"/>
    <s v="Pending"/>
    <s v="Permits"/>
    <m/>
    <s v="Yes"/>
    <n v="88834"/>
    <s v="Yes"/>
    <s v="Not Started"/>
    <m/>
    <m/>
    <m/>
    <m/>
    <m/>
    <n v="7147"/>
    <m/>
    <n v="7147"/>
    <n v="0"/>
    <m/>
    <m/>
    <n v="0"/>
    <n v="0"/>
    <n v="0"/>
  </r>
  <r>
    <s v="D-HSW433"/>
    <s v="Kissimmee"/>
    <d v="2027-04-10T00:00:00"/>
    <x v="2"/>
    <m/>
    <m/>
    <m/>
    <n v="83"/>
    <s v="On Track"/>
    <s v="Pending"/>
    <s v="Permits"/>
    <m/>
    <s v="Yes"/>
    <n v="81027.5"/>
    <s v="Yes"/>
    <s v="Not Started"/>
    <m/>
    <m/>
    <m/>
    <m/>
    <m/>
    <n v="6376"/>
    <m/>
    <n v="6376"/>
    <n v="0"/>
    <m/>
    <m/>
    <n v="0"/>
    <n v="0"/>
    <n v="0"/>
  </r>
  <r>
    <s v="D-HSW434"/>
    <s v="Kissimmee"/>
    <d v="2027-01-28T00:00:00"/>
    <x v="2"/>
    <m/>
    <m/>
    <m/>
    <n v="63"/>
    <s v="On Track"/>
    <s v="Pending"/>
    <s v="Permits"/>
    <m/>
    <s v="Yes"/>
    <n v="60264"/>
    <s v="Yes"/>
    <s v="Not Started"/>
    <m/>
    <m/>
    <m/>
    <m/>
    <m/>
    <n v="4784"/>
    <m/>
    <n v="4784"/>
    <n v="0"/>
    <m/>
    <m/>
    <n v="0"/>
    <n v="0"/>
    <n v="0"/>
  </r>
  <r>
    <s v="D-HSW435"/>
    <s v="Kissimmee"/>
    <d v="2026-12-11T00:00:00"/>
    <x v="2"/>
    <m/>
    <m/>
    <m/>
    <n v="86"/>
    <s v="On Track"/>
    <s v="Pending"/>
    <s v="Permits"/>
    <m/>
    <s v="Yes"/>
    <n v="81096"/>
    <s v="Yes"/>
    <s v="Not Started"/>
    <m/>
    <m/>
    <m/>
    <m/>
    <m/>
    <n v="6387"/>
    <m/>
    <n v="6387"/>
    <n v="0"/>
    <m/>
    <m/>
    <n v="0"/>
    <n v="0"/>
    <n v="0"/>
  </r>
  <r>
    <s v="D-HSW436"/>
    <s v="Kissimmee"/>
    <d v="2026-12-11T00:00:00"/>
    <x v="2"/>
    <m/>
    <m/>
    <m/>
    <n v="81"/>
    <s v="On Track"/>
    <s v="Pending"/>
    <s v="Permits"/>
    <m/>
    <s v="Yes"/>
    <n v="79796"/>
    <s v="Yes"/>
    <s v="Not Started"/>
    <m/>
    <m/>
    <m/>
    <m/>
    <m/>
    <n v="6372"/>
    <m/>
    <n v="6372"/>
    <n v="0"/>
    <m/>
    <m/>
    <n v="0"/>
    <n v="0"/>
    <n v="0"/>
  </r>
  <r>
    <s v="D-HSW437"/>
    <s v="Kissimmee"/>
    <d v="2026-12-23T00:00:00"/>
    <x v="2"/>
    <m/>
    <m/>
    <m/>
    <n v="77"/>
    <s v="On Track"/>
    <s v="Pending"/>
    <s v="Permits"/>
    <m/>
    <s v="Yes"/>
    <n v="69082"/>
    <s v="Yes"/>
    <s v="Not Started"/>
    <m/>
    <m/>
    <m/>
    <m/>
    <m/>
    <n v="5363"/>
    <m/>
    <n v="5363"/>
    <n v="0"/>
    <m/>
    <m/>
    <n v="0"/>
    <n v="0"/>
    <n v="0"/>
  </r>
  <r>
    <s v="D-HSW438"/>
    <s v="Kissimmee"/>
    <d v="2026-12-23T00:00:00"/>
    <x v="2"/>
    <m/>
    <m/>
    <m/>
    <n v="67"/>
    <s v="On Track"/>
    <s v="Pending"/>
    <s v="Permits"/>
    <m/>
    <s v="Yes"/>
    <n v="65448"/>
    <s v="Yes"/>
    <s v="Not Started"/>
    <m/>
    <m/>
    <m/>
    <m/>
    <m/>
    <n v="5199"/>
    <m/>
    <n v="5199"/>
    <n v="0"/>
    <m/>
    <m/>
    <n v="0"/>
    <n v="0"/>
    <n v="0"/>
  </r>
  <r>
    <s v="D-HSW439"/>
    <s v="Kissimmee"/>
    <d v="2026-12-23T00:00:00"/>
    <x v="2"/>
    <m/>
    <m/>
    <m/>
    <n v="90"/>
    <s v="On Track"/>
    <s v="Pending"/>
    <s v="Permits"/>
    <m/>
    <s v="Yes"/>
    <n v="116020.5"/>
    <s v="Yes"/>
    <s v="Not Started"/>
    <m/>
    <m/>
    <m/>
    <m/>
    <m/>
    <n v="9771"/>
    <m/>
    <n v="9771"/>
    <n v="0"/>
    <m/>
    <m/>
    <n v="0"/>
    <n v="0"/>
    <n v="0"/>
  </r>
  <r>
    <s v="D-HSW440"/>
    <s v="Kissimmee"/>
    <d v="2026-12-23T00:00:00"/>
    <x v="2"/>
    <m/>
    <m/>
    <m/>
    <n v="90"/>
    <s v="On Track"/>
    <s v="Pending"/>
    <s v="Permits"/>
    <m/>
    <s v="Yes"/>
    <n v="114306"/>
    <s v="Yes"/>
    <s v="Not Started"/>
    <m/>
    <m/>
    <m/>
    <m/>
    <m/>
    <n v="9562"/>
    <m/>
    <n v="9562"/>
    <n v="0"/>
    <m/>
    <m/>
    <n v="0"/>
    <n v="0"/>
    <n v="0"/>
  </r>
  <r>
    <s v="D-HSW441"/>
    <s v="Kissimmee"/>
    <d v="2026-11-25T00:00:00"/>
    <x v="2"/>
    <m/>
    <m/>
    <m/>
    <n v="87"/>
    <s v="On Track"/>
    <s v="Pending"/>
    <s v="Permits"/>
    <m/>
    <s v="Yes"/>
    <n v="80784"/>
    <s v="Yes"/>
    <s v="Not Started"/>
    <m/>
    <m/>
    <m/>
    <m/>
    <m/>
    <n v="6309"/>
    <m/>
    <n v="6309"/>
    <n v="0"/>
    <m/>
    <m/>
    <n v="0"/>
    <n v="0"/>
    <n v="0"/>
  </r>
  <r>
    <s v="D-HSW442"/>
    <s v="Kissimmee"/>
    <d v="2026-12-23T00:00:00"/>
    <x v="2"/>
    <m/>
    <m/>
    <m/>
    <n v="90"/>
    <s v="On Track"/>
    <s v="Pending"/>
    <s v="Permits"/>
    <m/>
    <s v="Yes"/>
    <n v="125540.85"/>
    <s v="Yes"/>
    <s v="Not Started"/>
    <m/>
    <m/>
    <m/>
    <m/>
    <m/>
    <n v="10260"/>
    <m/>
    <n v="10260"/>
    <n v="0"/>
    <m/>
    <m/>
    <n v="0"/>
    <n v="0"/>
    <n v="0"/>
  </r>
  <r>
    <s v="D-HSW443"/>
    <s v="Kissimmee"/>
    <d v="2027-04-10T00:00:00"/>
    <x v="2"/>
    <m/>
    <m/>
    <m/>
    <n v="89"/>
    <s v="On Track"/>
    <s v="Pending"/>
    <s v="Permits"/>
    <m/>
    <s v="Yes"/>
    <n v="119327"/>
    <s v="Yes"/>
    <s v="Not Started"/>
    <m/>
    <m/>
    <m/>
    <m/>
    <m/>
    <n v="10080"/>
    <m/>
    <n v="10080"/>
    <n v="0"/>
    <m/>
    <m/>
    <n v="0"/>
    <n v="0"/>
    <n v="0"/>
  </r>
  <r>
    <s v="D-HSW444"/>
    <s v="Kissimmee"/>
    <d v="2026-11-14T00:00:00"/>
    <x v="2"/>
    <m/>
    <m/>
    <m/>
    <n v="76"/>
    <s v="On Track"/>
    <s v="Pending"/>
    <s v="Permits"/>
    <m/>
    <s v="Yes"/>
    <n v="85720"/>
    <s v="Yes"/>
    <s v="Not Started"/>
    <m/>
    <m/>
    <m/>
    <m/>
    <m/>
    <n v="6859"/>
    <m/>
    <n v="6859"/>
    <n v="0"/>
    <m/>
    <m/>
    <n v="0"/>
    <n v="0"/>
    <n v="0"/>
  </r>
  <r>
    <s v="D-HSW445"/>
    <s v="Kissimmee"/>
    <d v="2026-11-14T00:00:00"/>
    <x v="2"/>
    <m/>
    <m/>
    <m/>
    <n v="84"/>
    <s v="On Track"/>
    <s v="Pending"/>
    <s v="Permits"/>
    <m/>
    <s v="Yes"/>
    <n v="75682"/>
    <s v="Yes"/>
    <s v="Not Started"/>
    <m/>
    <m/>
    <m/>
    <m/>
    <m/>
    <n v="5873"/>
    <m/>
    <n v="5873"/>
    <n v="0"/>
    <m/>
    <m/>
    <n v="0"/>
    <n v="0"/>
    <n v="0"/>
  </r>
  <r>
    <s v="D-HSW446"/>
    <s v="Kissimmee"/>
    <d v="2026-11-14T00:00:00"/>
    <x v="2"/>
    <m/>
    <m/>
    <m/>
    <n v="55"/>
    <s v="On Track"/>
    <s v="Pending"/>
    <s v="Permits"/>
    <m/>
    <s v="Yes"/>
    <n v="60784"/>
    <s v="Yes"/>
    <s v="Not Started"/>
    <m/>
    <m/>
    <m/>
    <m/>
    <m/>
    <n v="4945"/>
    <m/>
    <n v="4945"/>
    <n v="0"/>
    <m/>
    <m/>
    <n v="0"/>
    <n v="0"/>
    <n v="0"/>
  </r>
  <r>
    <s v="D-HSW447"/>
    <s v="Kissimmee"/>
    <d v="2026-12-11T00:00:00"/>
    <x v="2"/>
    <m/>
    <m/>
    <m/>
    <n v="54"/>
    <s v="On Track"/>
    <s v="Pending"/>
    <s v="Permits"/>
    <m/>
    <s v="Yes"/>
    <n v="52670"/>
    <s v="Yes"/>
    <s v="Not Started"/>
    <m/>
    <m/>
    <m/>
    <m/>
    <m/>
    <n v="4275"/>
    <m/>
    <n v="4275"/>
    <n v="0"/>
    <m/>
    <m/>
    <n v="0"/>
    <n v="0"/>
    <n v="0"/>
  </r>
  <r>
    <s v="D-HSW448"/>
    <s v="Kissimmee"/>
    <d v="2026-12-23T00:00:00"/>
    <x v="2"/>
    <m/>
    <m/>
    <m/>
    <n v="88"/>
    <s v="On Track"/>
    <s v="Received"/>
    <m/>
    <m/>
    <s v="Yes"/>
    <n v="86455.5"/>
    <s v="No"/>
    <s v="Not Started"/>
    <m/>
    <m/>
    <m/>
    <m/>
    <m/>
    <n v="6378"/>
    <m/>
    <n v="6378"/>
    <n v="0"/>
    <m/>
    <m/>
    <n v="0"/>
    <n v="0"/>
    <n v="0"/>
  </r>
  <r>
    <s v="FB-HSW406"/>
    <s v="Kissimmee"/>
    <d v="2026-10-23T00:00:00"/>
    <x v="2"/>
    <m/>
    <m/>
    <m/>
    <n v="0"/>
    <s v="On Track"/>
    <s v="Received"/>
    <m/>
    <m/>
    <s v="Yes"/>
    <n v="94474.5"/>
    <s v="No"/>
    <s v="Not Started"/>
    <m/>
    <m/>
    <m/>
    <m/>
    <m/>
    <n v="7373"/>
    <m/>
    <n v="7373"/>
    <n v="0"/>
    <m/>
    <m/>
    <n v="0"/>
    <n v="0"/>
    <n v="0"/>
  </r>
  <r>
    <s v="FB-HSW416"/>
    <s v="Kissimmee"/>
    <d v="2026-10-23T00:00:00"/>
    <x v="2"/>
    <m/>
    <s v="Miguel"/>
    <m/>
    <n v="0"/>
    <s v="On Track"/>
    <s v="Pending"/>
    <s v="Permits"/>
    <m/>
    <s v="Yes"/>
    <n v="74145.850000000006"/>
    <s v="Yes"/>
    <s v="Not Started"/>
    <m/>
    <m/>
    <m/>
    <m/>
    <m/>
    <n v="5781"/>
    <m/>
    <n v="5781"/>
    <n v="0"/>
    <m/>
    <m/>
    <n v="0"/>
    <n v="0"/>
    <n v="0"/>
  </r>
  <r>
    <s v="FB-HSW417"/>
    <s v="Kissimmee"/>
    <d v="2026-10-23T00:00:00"/>
    <x v="2"/>
    <m/>
    <m/>
    <m/>
    <n v="0"/>
    <s v="On Track"/>
    <s v="Received"/>
    <m/>
    <m/>
    <s v="No"/>
    <m/>
    <s v="No"/>
    <s v="Not Started"/>
    <m/>
    <m/>
    <m/>
    <m/>
    <m/>
    <n v="9051"/>
    <m/>
    <n v="9051"/>
    <n v="0"/>
    <m/>
    <m/>
    <n v="0"/>
    <n v="0"/>
    <n v="0"/>
  </r>
  <r>
    <s v="FB-HSW425"/>
    <s v="Kissimmee"/>
    <d v="2026-12-11T00:00:00"/>
    <x v="37"/>
    <d v="2026-08-04T00:00:00"/>
    <s v="Miguel"/>
    <s v="WP113019"/>
    <n v="0"/>
    <s v="On Track"/>
    <s v="Received"/>
    <m/>
    <d v="2026-08-05T00:00:00"/>
    <s v="Yes"/>
    <n v="126441.9"/>
    <s v="Yes"/>
    <s v="Locates Called"/>
    <d v="2026-08-06T00:00:00"/>
    <m/>
    <m/>
    <m/>
    <m/>
    <n v="9638"/>
    <m/>
    <n v="9638"/>
    <n v="0"/>
    <m/>
    <m/>
    <n v="0"/>
    <n v="0"/>
    <n v="0"/>
  </r>
  <r>
    <s v="FB-HSW443"/>
    <s v="Kissimmee"/>
    <d v="2026-10-23T00:00:00"/>
    <x v="2"/>
    <m/>
    <m/>
    <m/>
    <n v="0"/>
    <s v="On Track"/>
    <s v="Received"/>
    <m/>
    <m/>
    <s v="Yes"/>
    <n v="111398.8"/>
    <s v="Yes"/>
    <s v="Not Started"/>
    <m/>
    <m/>
    <m/>
    <m/>
    <m/>
    <n v="8746"/>
    <m/>
    <n v="8746"/>
    <n v="0"/>
    <m/>
    <m/>
    <n v="0"/>
    <n v="0"/>
    <n v="0"/>
  </r>
  <r>
    <m/>
    <m/>
    <m/>
    <x v="2"/>
    <m/>
    <m/>
    <m/>
    <m/>
    <m/>
    <m/>
    <m/>
    <m/>
    <m/>
    <m/>
    <m/>
    <m/>
    <m/>
    <m/>
    <m/>
    <m/>
    <m/>
    <m/>
    <m/>
    <m/>
    <n v="0"/>
    <m/>
    <m/>
    <m/>
    <m/>
    <m/>
  </r>
  <r>
    <m/>
    <m/>
    <m/>
    <x v="2"/>
    <m/>
    <m/>
    <m/>
    <m/>
    <m/>
    <m/>
    <m/>
    <m/>
    <m/>
    <m/>
    <m/>
    <m/>
    <m/>
    <m/>
    <m/>
    <m/>
    <m/>
    <m/>
    <m/>
    <m/>
    <n v="0"/>
    <m/>
    <m/>
    <m/>
    <m/>
    <m/>
  </r>
  <r>
    <s v="Market 10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BR261"/>
    <s v="Miami"/>
    <d v="2026-12-31T00:00:00"/>
    <x v="38"/>
    <d v="2026-01-07T00:00:00"/>
    <s v="Jose"/>
    <m/>
    <n v="81"/>
    <s v="On Track"/>
    <s v="Received"/>
    <m/>
    <d v="2026-09-10T00:00:00"/>
    <s v="Yes"/>
    <n v="105892.05"/>
    <s v="Yes"/>
    <s v="Locates Called"/>
    <d v="2026-09-12T00:00:00"/>
    <m/>
    <m/>
    <m/>
    <m/>
    <n v="8711"/>
    <n v="8894"/>
    <n v="-183"/>
    <n v="1.0210079210194007"/>
    <d v="2026-09-11T00:00:00"/>
    <m/>
    <n v="1"/>
    <n v="1"/>
    <n v="1"/>
  </r>
  <r>
    <s v="D-HBR262"/>
    <s v="Miami"/>
    <d v="2026-12-31T00:00:00"/>
    <x v="38"/>
    <d v="2026-01-07T00:00:00"/>
    <s v="Jose"/>
    <m/>
    <n v="79"/>
    <s v="On Track"/>
    <s v="Received"/>
    <m/>
    <d v="2026-09-25T00:00:00"/>
    <s v="Yes"/>
    <n v="88420"/>
    <s v="Yes"/>
    <s v="Locates Called"/>
    <d v="2026-09-12T00:00:00"/>
    <m/>
    <m/>
    <m/>
    <m/>
    <n v="7502"/>
    <n v="4739"/>
    <n v="2763"/>
    <n v="0.63169821380965074"/>
    <d v="2026-10-01T00:00:00"/>
    <m/>
    <n v="0"/>
    <n v="0"/>
    <n v="0"/>
  </r>
  <r>
    <m/>
    <m/>
    <m/>
    <x v="2"/>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2">
  <r>
    <s v="D-HDH31"/>
    <x v="0"/>
    <d v="2025-02-10T00:00:00"/>
    <n v="2677"/>
    <m/>
    <m/>
    <x v="0"/>
  </r>
  <r>
    <s v="D-HDH34"/>
    <x v="1"/>
    <d v="2025-02-10T00:00:00"/>
    <m/>
    <m/>
    <s v="4 Toby Boxes"/>
    <x v="0"/>
  </r>
  <r>
    <s v="D-HDH04"/>
    <x v="2"/>
    <d v="2025-02-11T00:00:00"/>
    <n v="202"/>
    <m/>
    <m/>
    <x v="0"/>
  </r>
  <r>
    <s v="D-HDH34"/>
    <x v="1"/>
    <d v="2025-02-11T00:00:00"/>
    <n v="241"/>
    <m/>
    <m/>
    <x v="0"/>
  </r>
  <r>
    <s v="FB-HDH02A"/>
    <x v="3"/>
    <d v="2025-02-11T00:00:00"/>
    <n v="1990"/>
    <m/>
    <m/>
    <x v="0"/>
  </r>
  <r>
    <s v="D-HWP436"/>
    <x v="4"/>
    <d v="2025-02-11T00:00:00"/>
    <n v="534"/>
    <m/>
    <m/>
    <x v="0"/>
  </r>
  <r>
    <s v="D-HDH34"/>
    <x v="1"/>
    <d v="2025-02-12T00:00:00"/>
    <n v="366"/>
    <m/>
    <m/>
    <x v="0"/>
  </r>
  <r>
    <s v="FB-HDH02A"/>
    <x v="4"/>
    <d v="2025-02-12T00:00:00"/>
    <n v="1045"/>
    <m/>
    <m/>
    <x v="0"/>
  </r>
  <r>
    <s v="D-HWP436"/>
    <x v="4"/>
    <d v="2025-02-12T00:00:00"/>
    <n v="460"/>
    <m/>
    <m/>
    <x v="0"/>
  </r>
  <r>
    <s v="D-H0223D"/>
    <x v="5"/>
    <d v="2025-02-12T00:00:00"/>
    <n v="1426"/>
    <m/>
    <m/>
    <x v="0"/>
  </r>
  <r>
    <s v="D-HDH34"/>
    <x v="1"/>
    <d v="2025-02-13T00:00:00"/>
    <n v="202"/>
    <m/>
    <m/>
    <x v="0"/>
  </r>
  <r>
    <s v="D-HWP415"/>
    <x v="1"/>
    <d v="2025-02-13T00:00:00"/>
    <n v="106"/>
    <m/>
    <m/>
    <x v="0"/>
  </r>
  <r>
    <s v="D-HWP436"/>
    <x v="4"/>
    <d v="2025-02-13T00:00:00"/>
    <n v="886"/>
    <m/>
    <m/>
    <x v="0"/>
  </r>
  <r>
    <s v="D-H0223D"/>
    <x v="5"/>
    <d v="2025-02-13T00:00:00"/>
    <n v="1190"/>
    <m/>
    <m/>
    <x v="0"/>
  </r>
  <r>
    <s v="D-HDH34"/>
    <x v="1"/>
    <d v="2025-02-14T00:00:00"/>
    <n v="120"/>
    <m/>
    <m/>
    <x v="0"/>
  </r>
  <r>
    <s v="D-HWP436"/>
    <x v="4"/>
    <d v="2025-02-14T00:00:00"/>
    <n v="202"/>
    <m/>
    <m/>
    <x v="0"/>
  </r>
  <r>
    <s v="D-H0223D"/>
    <x v="5"/>
    <d v="2025-02-14T00:00:00"/>
    <n v="23"/>
    <m/>
    <m/>
    <x v="0"/>
  </r>
  <r>
    <s v="D-H0223C"/>
    <x v="6"/>
    <d v="2025-02-14T00:00:00"/>
    <n v="1049"/>
    <m/>
    <m/>
    <x v="0"/>
  </r>
  <r>
    <s v="D-HDH34"/>
    <x v="1"/>
    <d v="2025-02-17T00:00:00"/>
    <n v="283"/>
    <m/>
    <m/>
    <x v="0"/>
  </r>
  <r>
    <s v="D-HWP436"/>
    <x v="4"/>
    <d v="2025-02-17T00:00:00"/>
    <n v="383"/>
    <m/>
    <m/>
    <x v="0"/>
  </r>
  <r>
    <s v="D-HDH66"/>
    <x v="7"/>
    <d v="2025-02-18T00:00:00"/>
    <m/>
    <m/>
    <s v="30-Toby Boxes"/>
    <x v="0"/>
  </r>
  <r>
    <s v="D-HWP436"/>
    <x v="4"/>
    <d v="2025-02-18T00:00:00"/>
    <n v="1017"/>
    <m/>
    <m/>
    <x v="0"/>
  </r>
  <r>
    <s v="D-HDH76"/>
    <x v="2"/>
    <d v="2025-02-18T00:00:00"/>
    <n v="300"/>
    <m/>
    <m/>
    <x v="0"/>
  </r>
  <r>
    <s v="D-HDH45"/>
    <x v="0"/>
    <d v="2025-02-18T00:00:00"/>
    <n v="1240"/>
    <m/>
    <m/>
    <x v="0"/>
  </r>
  <r>
    <s v="D-HWP713"/>
    <x v="5"/>
    <d v="2025-02-18T00:00:00"/>
    <n v="1050"/>
    <m/>
    <s v="12 Toby Boxes/FDH"/>
    <x v="0"/>
  </r>
  <r>
    <s v="D-HDH04"/>
    <x v="2"/>
    <d v="2025-02-19T00:00:00"/>
    <m/>
    <m/>
    <s v="7 Toby Boxes"/>
    <x v="0"/>
  </r>
  <r>
    <s v="D-HDH31"/>
    <x v="0"/>
    <d v="2025-02-19T00:00:00"/>
    <n v="1319"/>
    <m/>
    <m/>
    <x v="0"/>
  </r>
  <r>
    <s v="D-HDH34"/>
    <x v="1"/>
    <d v="2025-02-19T00:00:00"/>
    <n v="732"/>
    <m/>
    <m/>
    <x v="0"/>
  </r>
  <r>
    <s v="D-HWP436"/>
    <x v="4"/>
    <d v="2025-02-19T00:00:00"/>
    <n v="242"/>
    <m/>
    <m/>
    <x v="0"/>
  </r>
  <r>
    <s v="D-HDH76"/>
    <x v="2"/>
    <d v="2025-02-19T00:00:00"/>
    <n v="696"/>
    <m/>
    <m/>
    <x v="0"/>
  </r>
  <r>
    <s v="D-HDH45"/>
    <x v="0"/>
    <d v="2025-02-19T00:00:00"/>
    <n v="1978"/>
    <m/>
    <s v="10 Toby Boxes"/>
    <x v="0"/>
  </r>
  <r>
    <s v="D-HDH73"/>
    <x v="8"/>
    <d v="2025-02-19T00:00:00"/>
    <n v="1606"/>
    <m/>
    <m/>
    <x v="0"/>
  </r>
  <r>
    <s v="D-HDH04"/>
    <x v="2"/>
    <d v="2025-02-20T00:00:00"/>
    <n v="23"/>
    <m/>
    <s v="9 Toby Boxes"/>
    <x v="0"/>
  </r>
  <r>
    <s v="D-HDH34"/>
    <x v="1"/>
    <d v="2025-02-20T00:00:00"/>
    <n v="309"/>
    <m/>
    <s v="2 Toby Boxes"/>
    <x v="0"/>
  </r>
  <r>
    <s v="D-HWP436"/>
    <x v="4"/>
    <d v="2025-02-20T00:00:00"/>
    <n v="424"/>
    <m/>
    <m/>
    <x v="0"/>
  </r>
  <r>
    <s v="D-H0223C"/>
    <x v="6"/>
    <d v="2025-02-20T00:00:00"/>
    <n v="547"/>
    <m/>
    <s v="6 Toby Boxes"/>
    <x v="0"/>
  </r>
  <r>
    <s v="D-HDH76"/>
    <x v="2"/>
    <d v="2025-02-20T00:00:00"/>
    <n v="227"/>
    <m/>
    <m/>
    <x v="0"/>
  </r>
  <r>
    <s v="D-HDH45"/>
    <x v="0"/>
    <d v="2025-02-20T00:00:00"/>
    <n v="851"/>
    <m/>
    <s v="20 Toby Boxes"/>
    <x v="0"/>
  </r>
  <r>
    <s v="D-HDH73"/>
    <x v="8"/>
    <d v="2025-02-20T00:00:00"/>
    <n v="1334"/>
    <m/>
    <m/>
    <x v="0"/>
  </r>
  <r>
    <s v="D-H0222D"/>
    <x v="7"/>
    <d v="2025-02-20T00:00:00"/>
    <n v="1400"/>
    <m/>
    <m/>
    <x v="0"/>
  </r>
  <r>
    <s v="D-H0223A"/>
    <x v="7"/>
    <d v="2025-02-20T00:00:00"/>
    <n v="1806"/>
    <m/>
    <m/>
    <x v="0"/>
  </r>
  <r>
    <s v="D-HWP102"/>
    <x v="8"/>
    <d v="2025-02-20T00:00:00"/>
    <n v="47"/>
    <m/>
    <m/>
    <x v="0"/>
  </r>
  <r>
    <s v="D-HDH04"/>
    <x v="2"/>
    <d v="2025-02-21T00:00:00"/>
    <n v="24"/>
    <m/>
    <s v="5 Toby Boxes"/>
    <x v="0"/>
  </r>
  <r>
    <s v="D-HDH84"/>
    <x v="0"/>
    <d v="2025-02-21T00:00:00"/>
    <m/>
    <m/>
    <s v="Sponge Testing"/>
    <x v="0"/>
  </r>
  <r>
    <s v="D-HWP415"/>
    <x v="1"/>
    <d v="2025-02-21T00:00:00"/>
    <n v="21"/>
    <m/>
    <s v="6 Toby Boxes"/>
    <x v="0"/>
  </r>
  <r>
    <s v="D-HWP436"/>
    <x v="4"/>
    <d v="2025-02-21T00:00:00"/>
    <n v="19"/>
    <m/>
    <s v="8 Toby Boxes"/>
    <x v="0"/>
  </r>
  <r>
    <s v="D-H0223D"/>
    <x v="5"/>
    <d v="2025-02-21T00:00:00"/>
    <n v="823"/>
    <m/>
    <s v="6 Toby Boxes"/>
    <x v="0"/>
  </r>
  <r>
    <s v="D-H0223C"/>
    <x v="6"/>
    <d v="2025-02-21T00:00:00"/>
    <n v="792"/>
    <m/>
    <s v="6 Toby Boxes"/>
    <x v="0"/>
  </r>
  <r>
    <s v="D-HDH76"/>
    <x v="2"/>
    <d v="2025-02-21T00:00:00"/>
    <n v="333"/>
    <m/>
    <m/>
    <x v="0"/>
  </r>
  <r>
    <s v="D-H0223A"/>
    <x v="7"/>
    <d v="2025-02-21T00:00:00"/>
    <n v="345"/>
    <m/>
    <m/>
    <x v="0"/>
  </r>
  <r>
    <s v="D-HWP102"/>
    <x v="8"/>
    <d v="2025-02-21T00:00:00"/>
    <n v="1494"/>
    <m/>
    <m/>
    <x v="0"/>
  </r>
  <r>
    <s v="D-H0222B"/>
    <x v="5"/>
    <d v="2025-02-21T00:00:00"/>
    <n v="1095"/>
    <m/>
    <s v="6 Toby Boxes"/>
    <x v="0"/>
  </r>
  <r>
    <s v="D-H0222D"/>
    <x v="7"/>
    <d v="2025-02-21T00:00:00"/>
    <n v="1462"/>
    <m/>
    <s v="4 Toby Boxes"/>
    <x v="0"/>
  </r>
  <r>
    <s v="D-H0222C"/>
    <x v="8"/>
    <d v="2025-02-21T00:00:00"/>
    <n v="2989"/>
    <m/>
    <m/>
    <x v="0"/>
  </r>
  <r>
    <s v="D-HDH34"/>
    <x v="1"/>
    <d v="2025-02-24T00:00:00"/>
    <n v="73"/>
    <m/>
    <m/>
    <x v="0"/>
  </r>
  <r>
    <s v="D-HWP102"/>
    <x v="8"/>
    <d v="2025-02-24T00:00:00"/>
    <n v="2087"/>
    <m/>
    <s v="29 Toby Boxes"/>
    <x v="0"/>
  </r>
  <r>
    <s v="D-HDH71"/>
    <x v="9"/>
    <d v="2025-02-24T00:00:00"/>
    <n v="555"/>
    <m/>
    <m/>
    <x v="0"/>
  </r>
  <r>
    <s v="D-HDH04"/>
    <x v="2"/>
    <d v="2025-02-25T00:00:00"/>
    <m/>
    <m/>
    <s v="1 Toby Boxes"/>
    <x v="0"/>
  </r>
  <r>
    <s v="D-HDH31"/>
    <x v="0"/>
    <d v="2025-02-25T00:00:00"/>
    <m/>
    <m/>
    <m/>
    <x v="0"/>
  </r>
  <r>
    <s v="D-HDH66"/>
    <x v="7"/>
    <d v="2025-02-25T00:00:00"/>
    <m/>
    <m/>
    <m/>
    <x v="0"/>
  </r>
  <r>
    <s v="D-HDH84"/>
    <x v="0"/>
    <d v="2025-02-25T00:00:00"/>
    <m/>
    <m/>
    <m/>
    <x v="0"/>
  </r>
  <r>
    <s v="FB-HDH02A"/>
    <x v="1"/>
    <d v="2025-02-25T00:00:00"/>
    <n v="74"/>
    <m/>
    <m/>
    <x v="0"/>
  </r>
  <r>
    <s v="Golden Wings MDU"/>
    <x v="10"/>
    <d v="2025-02-25T00:00:00"/>
    <m/>
    <m/>
    <m/>
    <x v="0"/>
  </r>
  <r>
    <s v="D-HWP412"/>
    <x v="10"/>
    <d v="2025-02-25T00:00:00"/>
    <m/>
    <m/>
    <m/>
    <x v="0"/>
  </r>
  <r>
    <s v="D-HWP415"/>
    <x v="1"/>
    <d v="2025-02-25T00:00:00"/>
    <m/>
    <m/>
    <m/>
    <x v="0"/>
  </r>
  <r>
    <s v="D-HWP425"/>
    <x v="5"/>
    <d v="2025-02-25T00:00:00"/>
    <m/>
    <m/>
    <m/>
    <x v="0"/>
  </r>
  <r>
    <s v="D-HWP436"/>
    <x v="4"/>
    <d v="2025-02-25T00:00:00"/>
    <n v="236"/>
    <m/>
    <s v="11 Toby Boxes"/>
    <x v="0"/>
  </r>
  <r>
    <s v="D-HWP441"/>
    <x v="5"/>
    <d v="2025-02-25T00:00:00"/>
    <m/>
    <m/>
    <m/>
    <x v="0"/>
  </r>
  <r>
    <s v="FB-HWP101"/>
    <x v="8"/>
    <d v="2025-02-25T00:00:00"/>
    <n v="214"/>
    <m/>
    <m/>
    <x v="0"/>
  </r>
  <r>
    <s v="D-H0223D"/>
    <x v="5"/>
    <d v="2025-02-25T00:00:00"/>
    <m/>
    <m/>
    <m/>
    <x v="0"/>
  </r>
  <r>
    <s v="D-H0223C"/>
    <x v="6"/>
    <d v="2025-02-25T00:00:00"/>
    <n v="1277"/>
    <m/>
    <s v="12 Toby Boxes"/>
    <x v="0"/>
  </r>
  <r>
    <s v="D-HDH76"/>
    <x v="2"/>
    <d v="2025-02-25T00:00:00"/>
    <n v="800"/>
    <m/>
    <s v="2 Toby Boxes"/>
    <x v="0"/>
  </r>
  <r>
    <s v="D-HDH45"/>
    <x v="0"/>
    <d v="2025-02-25T00:00:00"/>
    <m/>
    <m/>
    <m/>
    <x v="0"/>
  </r>
  <r>
    <s v="D-HWP713"/>
    <x v="5"/>
    <d v="2025-02-25T00:00:00"/>
    <m/>
    <m/>
    <m/>
    <x v="0"/>
  </r>
  <r>
    <s v="D-HDH73"/>
    <x v="8"/>
    <d v="2025-02-25T00:00:00"/>
    <m/>
    <m/>
    <m/>
    <x v="0"/>
  </r>
  <r>
    <s v="D-H0222D"/>
    <x v="7"/>
    <d v="2025-02-25T00:00:00"/>
    <m/>
    <m/>
    <m/>
    <x v="0"/>
  </r>
  <r>
    <s v="D-H0223A"/>
    <x v="7"/>
    <d v="2025-02-25T00:00:00"/>
    <m/>
    <m/>
    <m/>
    <x v="0"/>
  </r>
  <r>
    <s v="D-H0222B"/>
    <x v="5"/>
    <d v="2025-02-25T00:00:00"/>
    <n v="860"/>
    <m/>
    <m/>
    <x v="0"/>
  </r>
  <r>
    <s v="D-H0222C"/>
    <x v="8"/>
    <d v="2025-02-25T00:00:00"/>
    <n v="967"/>
    <m/>
    <m/>
    <x v="0"/>
  </r>
  <r>
    <s v="D-H0222A"/>
    <x v="11"/>
    <d v="2025-02-25T00:00:00"/>
    <n v="956"/>
    <m/>
    <m/>
    <x v="0"/>
  </r>
  <r>
    <s v="FB-HDH01"/>
    <x v="2"/>
    <d v="2025-02-25T00:00:00"/>
    <m/>
    <m/>
    <s v="2 splice locations"/>
    <x v="0"/>
  </r>
  <r>
    <s v="D-HDH04"/>
    <x v="2"/>
    <d v="2025-02-26T00:00:00"/>
    <m/>
    <m/>
    <m/>
    <x v="0"/>
  </r>
  <r>
    <s v="D-HDH31"/>
    <x v="0"/>
    <d v="2025-02-26T00:00:00"/>
    <m/>
    <m/>
    <m/>
    <x v="0"/>
  </r>
  <r>
    <s v="D-HDH34"/>
    <x v="1"/>
    <d v="2025-02-26T00:00:00"/>
    <n v="25"/>
    <m/>
    <m/>
    <x v="0"/>
  </r>
  <r>
    <s v="D-HDH66"/>
    <x v="7"/>
    <d v="2025-02-26T00:00:00"/>
    <m/>
    <m/>
    <m/>
    <x v="0"/>
  </r>
  <r>
    <s v="D-HDH84"/>
    <x v="0"/>
    <d v="2025-02-26T00:00:00"/>
    <m/>
    <m/>
    <m/>
    <x v="0"/>
  </r>
  <r>
    <s v="FB-HDH02A"/>
    <x v="1"/>
    <d v="2025-02-26T00:00:00"/>
    <n v="671"/>
    <m/>
    <m/>
    <x v="0"/>
  </r>
  <r>
    <s v="Golden Wings MDU"/>
    <x v="10"/>
    <d v="2025-02-26T00:00:00"/>
    <m/>
    <m/>
    <m/>
    <x v="0"/>
  </r>
  <r>
    <s v="D-HWP412"/>
    <x v="10"/>
    <d v="2025-02-26T00:00:00"/>
    <m/>
    <m/>
    <m/>
    <x v="0"/>
  </r>
  <r>
    <s v="D-HWP415"/>
    <x v="1"/>
    <d v="2025-02-26T00:00:00"/>
    <m/>
    <m/>
    <m/>
    <x v="0"/>
  </r>
  <r>
    <s v="D-HWP425"/>
    <x v="5"/>
    <d v="2025-02-26T00:00:00"/>
    <m/>
    <m/>
    <m/>
    <x v="0"/>
  </r>
  <r>
    <s v="D-HWP436"/>
    <x v="4"/>
    <d v="2025-02-26T00:00:00"/>
    <m/>
    <m/>
    <s v="1 Toby Box"/>
    <x v="0"/>
  </r>
  <r>
    <s v="D-HWP441"/>
    <x v="5"/>
    <d v="2025-02-26T00:00:00"/>
    <m/>
    <m/>
    <s v="1 Toby Box"/>
    <x v="0"/>
  </r>
  <r>
    <s v="FB-HWP101"/>
    <x v="8"/>
    <d v="2025-02-26T00:00:00"/>
    <m/>
    <m/>
    <m/>
    <x v="0"/>
  </r>
  <r>
    <s v="D-H0223D"/>
    <x v="5"/>
    <d v="2025-02-26T00:00:00"/>
    <m/>
    <m/>
    <m/>
    <x v="0"/>
  </r>
  <r>
    <s v="D-H0223C"/>
    <x v="6"/>
    <d v="2025-02-26T00:00:00"/>
    <n v="1721"/>
    <m/>
    <s v="13 Toby Boxes"/>
    <x v="0"/>
  </r>
  <r>
    <s v="D-HDH76"/>
    <x v="2"/>
    <d v="2025-02-26T00:00:00"/>
    <n v="208"/>
    <m/>
    <m/>
    <x v="0"/>
  </r>
  <r>
    <s v="D-HDH45"/>
    <x v="0"/>
    <d v="2025-02-26T00:00:00"/>
    <m/>
    <m/>
    <m/>
    <x v="0"/>
  </r>
  <r>
    <s v="D-HWP713"/>
    <x v="5"/>
    <d v="2025-02-26T00:00:00"/>
    <m/>
    <m/>
    <m/>
    <x v="0"/>
  </r>
  <r>
    <s v="D-HDH73"/>
    <x v="8"/>
    <d v="2025-02-26T00:00:00"/>
    <n v="992"/>
    <m/>
    <m/>
    <x v="0"/>
  </r>
  <r>
    <s v="D-H0222D"/>
    <x v="7"/>
    <d v="2025-02-26T00:00:00"/>
    <m/>
    <m/>
    <m/>
    <x v="0"/>
  </r>
  <r>
    <s v="D-H0223A"/>
    <x v="7"/>
    <d v="2025-02-26T00:00:00"/>
    <n v="400"/>
    <m/>
    <s v="2 Toby Boxes"/>
    <x v="0"/>
  </r>
  <r>
    <s v="D-HWP102"/>
    <x v="8"/>
    <d v="2025-02-26T00:00:00"/>
    <m/>
    <m/>
    <m/>
    <x v="0"/>
  </r>
  <r>
    <s v="D-H0222B"/>
    <x v="5"/>
    <d v="2025-02-26T00:00:00"/>
    <n v="1540"/>
    <m/>
    <s v="6  Toby Boxes"/>
    <x v="0"/>
  </r>
  <r>
    <s v="D-H0222C"/>
    <x v="8"/>
    <d v="2025-02-26T00:00:00"/>
    <n v="1708"/>
    <m/>
    <m/>
    <x v="0"/>
  </r>
  <r>
    <s v="D-HDH71"/>
    <x v="9"/>
    <d v="2025-02-26T00:00:00"/>
    <m/>
    <m/>
    <m/>
    <x v="0"/>
  </r>
  <r>
    <s v="D-H0222A"/>
    <x v="11"/>
    <d v="2025-02-26T00:00:00"/>
    <m/>
    <m/>
    <m/>
    <x v="0"/>
  </r>
  <r>
    <s v="FB-HDH01"/>
    <x v="2"/>
    <d v="2025-02-26T00:00:00"/>
    <m/>
    <m/>
    <m/>
    <x v="0"/>
  </r>
  <r>
    <s v="D-H0223E"/>
    <x v="11"/>
    <d v="2025-02-26T00:00:00"/>
    <n v="1090"/>
    <m/>
    <m/>
    <x v="0"/>
  </r>
  <r>
    <s v="FB-HWP401-"/>
    <x v="4"/>
    <d v="2025-02-26T00:00:00"/>
    <n v="120"/>
    <m/>
    <s v="1 Toby Box"/>
    <x v="0"/>
  </r>
  <r>
    <s v="D-HDH68"/>
    <x v="12"/>
    <d v="2025-02-26T00:00:00"/>
    <n v="399"/>
    <m/>
    <s v=" "/>
    <x v="0"/>
  </r>
  <r>
    <s v="D-HNP138"/>
    <x v="13"/>
    <d v="2025-02-26T00:00:00"/>
    <n v="891"/>
    <m/>
    <s v="6 Toby Boxes"/>
    <x v="0"/>
  </r>
  <r>
    <s v="D-HDH04"/>
    <x v="2"/>
    <d v="2025-02-27T00:00:00"/>
    <m/>
    <m/>
    <m/>
    <x v="0"/>
  </r>
  <r>
    <s v="D-HDH31"/>
    <x v="0"/>
    <d v="2025-02-27T00:00:00"/>
    <m/>
    <m/>
    <m/>
    <x v="0"/>
  </r>
  <r>
    <s v="D-HDH34"/>
    <x v="1"/>
    <d v="2025-02-27T00:00:00"/>
    <m/>
    <m/>
    <s v="Sponge Testing / Proofing Conduits"/>
    <x v="0"/>
  </r>
  <r>
    <s v="D-HDH66"/>
    <x v="7"/>
    <d v="2025-02-27T00:00:00"/>
    <n v="437"/>
    <m/>
    <s v="4 Toby Boxes / 8 Splices"/>
    <x v="0"/>
  </r>
  <r>
    <s v="D-HDH84"/>
    <x v="0"/>
    <d v="2025-02-27T00:00:00"/>
    <m/>
    <m/>
    <m/>
    <x v="0"/>
  </r>
  <r>
    <s v="FB-HDH02A"/>
    <x v="1"/>
    <d v="2025-02-27T00:00:00"/>
    <m/>
    <m/>
    <m/>
    <x v="0"/>
  </r>
  <r>
    <s v="Golden Wings MDU"/>
    <x v="10"/>
    <d v="2025-02-27T00:00:00"/>
    <m/>
    <m/>
    <m/>
    <x v="0"/>
  </r>
  <r>
    <s v="D-HWP412"/>
    <x v="10"/>
    <d v="2025-02-27T00:00:00"/>
    <m/>
    <m/>
    <m/>
    <x v="0"/>
  </r>
  <r>
    <s v="D-HWP415"/>
    <x v="1"/>
    <d v="2025-02-27T00:00:00"/>
    <m/>
    <m/>
    <s v="Proofing Conduits"/>
    <x v="0"/>
  </r>
  <r>
    <s v="D-HWP425"/>
    <x v="5"/>
    <d v="2025-02-27T00:00:00"/>
    <m/>
    <m/>
    <s v=" "/>
    <x v="0"/>
  </r>
  <r>
    <s v="D-HWP436"/>
    <x v="4"/>
    <d v="2025-02-27T00:00:00"/>
    <m/>
    <m/>
    <s v="Proofing Conduits"/>
    <x v="0"/>
  </r>
  <r>
    <s v="D-HWP441"/>
    <x v="5"/>
    <d v="2025-02-27T00:00:00"/>
    <m/>
    <m/>
    <s v="Proofing Conduits"/>
    <x v="0"/>
  </r>
  <r>
    <s v="FB-HWP101"/>
    <x v="8"/>
    <d v="2025-02-27T00:00:00"/>
    <m/>
    <m/>
    <s v=" "/>
    <x v="0"/>
  </r>
  <r>
    <s v="D-H0223D"/>
    <x v="5"/>
    <d v="2025-02-27T00:00:00"/>
    <n v="1422"/>
    <m/>
    <s v="11 Toby Boxes"/>
    <x v="0"/>
  </r>
  <r>
    <s v="D-H0223C"/>
    <x v="6"/>
    <d v="2025-02-27T00:00:00"/>
    <n v="670"/>
    <m/>
    <s v="4 Toby Boxes"/>
    <x v="0"/>
  </r>
  <r>
    <s v="D-HDH76"/>
    <x v="2"/>
    <d v="2025-02-27T00:00:00"/>
    <n v="529"/>
    <m/>
    <m/>
    <x v="0"/>
  </r>
  <r>
    <s v="D-HDH45"/>
    <x v="0"/>
    <d v="2025-02-27T00:00:00"/>
    <m/>
    <m/>
    <s v=" "/>
    <x v="0"/>
  </r>
  <r>
    <s v="D-HWP713"/>
    <x v="5"/>
    <d v="2025-02-27T00:00:00"/>
    <m/>
    <m/>
    <s v=" "/>
    <x v="0"/>
  </r>
  <r>
    <s v="D-HDH73"/>
    <x v="8"/>
    <d v="2025-02-27T00:00:00"/>
    <n v="513"/>
    <m/>
    <s v="4 Toby Boxes"/>
    <x v="0"/>
  </r>
  <r>
    <s v="D-H0222D"/>
    <x v="7"/>
    <d v="2025-02-27T00:00:00"/>
    <m/>
    <m/>
    <s v=" "/>
    <x v="0"/>
  </r>
  <r>
    <s v="D-H0223A"/>
    <x v="7"/>
    <d v="2025-02-27T00:00:00"/>
    <m/>
    <m/>
    <s v=" "/>
    <x v="0"/>
  </r>
  <r>
    <s v="D-HWP102"/>
    <x v="8"/>
    <d v="2025-02-27T00:00:00"/>
    <m/>
    <m/>
    <s v=" "/>
    <x v="0"/>
  </r>
  <r>
    <s v="D-H0222B"/>
    <x v="5"/>
    <d v="2025-02-27T00:00:00"/>
    <n v="1360"/>
    <m/>
    <s v="6 Toby Boxes"/>
    <x v="0"/>
  </r>
  <r>
    <s v="D-H0222C"/>
    <x v="8"/>
    <d v="2025-02-27T00:00:00"/>
    <m/>
    <m/>
    <s v=" "/>
    <x v="0"/>
  </r>
  <r>
    <s v="D-HDH71"/>
    <x v="9"/>
    <d v="2025-02-27T00:00:00"/>
    <n v="577"/>
    <m/>
    <s v="4 Toby Boxes"/>
    <x v="0"/>
  </r>
  <r>
    <s v="D-H0222A"/>
    <x v="11"/>
    <d v="2025-02-27T00:00:00"/>
    <n v="1168"/>
    <m/>
    <s v="1-HH, 1 Swing Arm"/>
    <x v="0"/>
  </r>
  <r>
    <s v="FB-HDH01"/>
    <x v="2"/>
    <d v="2025-02-27T00:00:00"/>
    <m/>
    <m/>
    <s v=" "/>
    <x v="0"/>
  </r>
  <r>
    <s v="D-H0223E"/>
    <x v="11"/>
    <d v="2025-02-27T00:00:00"/>
    <n v="840"/>
    <m/>
    <m/>
    <x v="0"/>
  </r>
  <r>
    <s v="FB-HWP401-"/>
    <x v="4"/>
    <d v="2025-02-27T00:00:00"/>
    <m/>
    <m/>
    <s v=" "/>
    <x v="0"/>
  </r>
  <r>
    <s v="D-HDH68"/>
    <x v="12"/>
    <d v="2025-02-27T00:00:00"/>
    <n v="335"/>
    <m/>
    <s v="2 Toby Boxes"/>
    <x v="0"/>
  </r>
  <r>
    <s v="D-HNP138"/>
    <x v="13"/>
    <d v="2025-02-27T00:00:00"/>
    <n v="1213"/>
    <m/>
    <s v="6 Toby Boxes"/>
    <x v="0"/>
  </r>
  <r>
    <s v="D-HDH04"/>
    <x v="2"/>
    <d v="2025-02-28T00:00:00"/>
    <n v="9"/>
    <m/>
    <s v="6 Toby Boxes"/>
    <x v="0"/>
  </r>
  <r>
    <s v="D-HDH31"/>
    <x v="0"/>
    <d v="2025-02-28T00:00:00"/>
    <s v=" "/>
    <m/>
    <m/>
    <x v="0"/>
  </r>
  <r>
    <s v="D-HDH34"/>
    <x v="1"/>
    <d v="2025-02-28T00:00:00"/>
    <m/>
    <m/>
    <s v="Sponge Testing / Proofing Conduits"/>
    <x v="0"/>
  </r>
  <r>
    <s v="D-HDH66"/>
    <x v="7"/>
    <d v="2025-02-28T00:00:00"/>
    <s v=" "/>
    <m/>
    <m/>
    <x v="0"/>
  </r>
  <r>
    <s v="D-HDH84"/>
    <x v="0"/>
    <d v="2025-02-28T00:00:00"/>
    <s v=" "/>
    <m/>
    <m/>
    <x v="0"/>
  </r>
  <r>
    <s v="FB-HDH02A"/>
    <x v="1"/>
    <d v="2025-02-28T00:00:00"/>
    <s v=" "/>
    <m/>
    <m/>
    <x v="0"/>
  </r>
  <r>
    <s v="Golden Wings MDU"/>
    <x v="10"/>
    <d v="2025-02-28T00:00:00"/>
    <s v=" "/>
    <m/>
    <m/>
    <x v="0"/>
  </r>
  <r>
    <s v="D-HWP412"/>
    <x v="10"/>
    <d v="2025-02-28T00:00:00"/>
    <s v=" "/>
    <m/>
    <m/>
    <x v="0"/>
  </r>
  <r>
    <s v="D-HWP415"/>
    <x v="1"/>
    <d v="2025-02-28T00:00:00"/>
    <n v="3"/>
    <m/>
    <s v="2 Toby Boxes / Proffing Conduits"/>
    <x v="0"/>
  </r>
  <r>
    <s v="D-HWP425"/>
    <x v="5"/>
    <d v="2025-02-28T00:00:00"/>
    <s v=" "/>
    <m/>
    <m/>
    <x v="0"/>
  </r>
  <r>
    <s v="D-HWP436"/>
    <x v="4"/>
    <d v="2025-02-28T00:00:00"/>
    <s v=" "/>
    <m/>
    <m/>
    <x v="0"/>
  </r>
  <r>
    <s v="D-HWP441"/>
    <x v="5"/>
    <d v="2025-02-28T00:00:00"/>
    <s v=" "/>
    <m/>
    <m/>
    <x v="0"/>
  </r>
  <r>
    <s v="FB-HWP101"/>
    <x v="8"/>
    <d v="2025-02-28T00:00:00"/>
    <s v=" "/>
    <m/>
    <m/>
    <x v="0"/>
  </r>
  <r>
    <s v="D-H0223D"/>
    <x v="5"/>
    <d v="2025-02-28T00:00:00"/>
    <n v="946"/>
    <m/>
    <s v="6 Toby Boxes"/>
    <x v="0"/>
  </r>
  <r>
    <s v="D-H0223C"/>
    <x v="6"/>
    <d v="2025-02-28T00:00:00"/>
    <s v=" "/>
    <m/>
    <m/>
    <x v="0"/>
  </r>
  <r>
    <s v="D-HDH76"/>
    <x v="2"/>
    <d v="2025-02-28T00:00:00"/>
    <n v="327"/>
    <m/>
    <m/>
    <x v="0"/>
  </r>
  <r>
    <s v="D-HDH45"/>
    <x v="0"/>
    <d v="2025-02-28T00:00:00"/>
    <n v="54"/>
    <m/>
    <s v="Sponging / Proofing Conduits"/>
    <x v="0"/>
  </r>
  <r>
    <s v="D-HWP713"/>
    <x v="5"/>
    <d v="2025-02-28T00:00:00"/>
    <s v=" "/>
    <m/>
    <m/>
    <x v="0"/>
  </r>
  <r>
    <s v="D-HDH73"/>
    <x v="8"/>
    <d v="2025-02-28T00:00:00"/>
    <s v=" "/>
    <m/>
    <m/>
    <x v="0"/>
  </r>
  <r>
    <s v="D-H0222D"/>
    <x v="7"/>
    <d v="2025-02-28T00:00:00"/>
    <n v="886"/>
    <m/>
    <s v="8 Toby Boxes"/>
    <x v="0"/>
  </r>
  <r>
    <s v="D-H0223A"/>
    <x v="7"/>
    <d v="2025-02-28T00:00:00"/>
    <n v="384"/>
    <m/>
    <s v="5 Toby Boxes"/>
    <x v="0"/>
  </r>
  <r>
    <s v="D-HWP102"/>
    <x v="8"/>
    <d v="2025-02-28T00:00:00"/>
    <s v=" "/>
    <m/>
    <m/>
    <x v="0"/>
  </r>
  <r>
    <s v="D-H0222B"/>
    <x v="5"/>
    <d v="2025-02-28T00:00:00"/>
    <s v=" "/>
    <m/>
    <m/>
    <x v="0"/>
  </r>
  <r>
    <s v="D-H0222C"/>
    <x v="8"/>
    <d v="2025-02-28T00:00:00"/>
    <n v="229"/>
    <m/>
    <m/>
    <x v="0"/>
  </r>
  <r>
    <s v="D-HDH71"/>
    <x v="9"/>
    <d v="2025-02-28T00:00:00"/>
    <n v="239"/>
    <m/>
    <s v="8 Toby Boxes"/>
    <x v="0"/>
  </r>
  <r>
    <s v="D-H0222A"/>
    <x v="11"/>
    <d v="2025-02-28T00:00:00"/>
    <s v=" "/>
    <m/>
    <m/>
    <x v="0"/>
  </r>
  <r>
    <s v="FB-HDH01"/>
    <x v="2"/>
    <d v="2025-02-28T00:00:00"/>
    <s v=" "/>
    <m/>
    <m/>
    <x v="0"/>
  </r>
  <r>
    <s v="D-H0223E"/>
    <x v="11"/>
    <d v="2025-02-28T00:00:00"/>
    <n v="530"/>
    <m/>
    <m/>
    <x v="0"/>
  </r>
  <r>
    <s v="FB-HWP401"/>
    <x v="4"/>
    <d v="2025-02-28T00:00:00"/>
    <s v=" "/>
    <m/>
    <m/>
    <x v="0"/>
  </r>
  <r>
    <s v="D-HDH68"/>
    <x v="12"/>
    <d v="2025-02-28T00:00:00"/>
    <n v="1339"/>
    <m/>
    <s v="15 Toby Boxes"/>
    <x v="0"/>
  </r>
  <r>
    <s v="D-HNP138"/>
    <x v="13"/>
    <d v="2025-02-28T00:00:00"/>
    <n v="1054"/>
    <m/>
    <m/>
    <x v="0"/>
  </r>
  <r>
    <s v="D-HDH04"/>
    <x v="2"/>
    <d v="2025-03-03T00:00:00"/>
    <s v=" "/>
    <m/>
    <m/>
    <x v="1"/>
  </r>
  <r>
    <s v="D-HDH31"/>
    <x v="0"/>
    <d v="2025-03-03T00:00:00"/>
    <s v=" "/>
    <m/>
    <m/>
    <x v="1"/>
  </r>
  <r>
    <s v="D-HDH34"/>
    <x v="1"/>
    <d v="2025-03-03T00:00:00"/>
    <s v=" "/>
    <m/>
    <m/>
    <x v="1"/>
  </r>
  <r>
    <s v="D-HDH66"/>
    <x v="7"/>
    <d v="2025-03-03T00:00:00"/>
    <s v=" "/>
    <m/>
    <m/>
    <x v="1"/>
  </r>
  <r>
    <s v="D-HDH84"/>
    <x v="0"/>
    <d v="2025-03-03T00:00:00"/>
    <s v=" "/>
    <m/>
    <m/>
    <x v="1"/>
  </r>
  <r>
    <s v="FB-HDH02A"/>
    <x v="1"/>
    <d v="2025-03-03T00:00:00"/>
    <n v="363"/>
    <m/>
    <m/>
    <x v="1"/>
  </r>
  <r>
    <s v="Golden Wings MDU"/>
    <x v="10"/>
    <d v="2025-03-03T00:00:00"/>
    <s v=" "/>
    <m/>
    <m/>
    <x v="1"/>
  </r>
  <r>
    <s v="D-HWP412"/>
    <x v="10"/>
    <d v="2025-03-03T00:00:00"/>
    <s v=" "/>
    <m/>
    <m/>
    <x v="1"/>
  </r>
  <r>
    <s v="D-HWP415"/>
    <x v="1"/>
    <d v="2025-03-03T00:00:00"/>
    <s v=" "/>
    <m/>
    <m/>
    <x v="1"/>
  </r>
  <r>
    <s v="D-HWP425"/>
    <x v="5"/>
    <d v="2025-03-03T00:00:00"/>
    <s v=" "/>
    <m/>
    <m/>
    <x v="1"/>
  </r>
  <r>
    <s v="D-HWP436"/>
    <x v="4"/>
    <d v="2025-03-03T00:00:00"/>
    <s v=" "/>
    <m/>
    <m/>
    <x v="1"/>
  </r>
  <r>
    <s v="D-HWP441"/>
    <x v="5"/>
    <d v="2025-03-03T00:00:00"/>
    <s v=" "/>
    <m/>
    <m/>
    <x v="1"/>
  </r>
  <r>
    <s v="FB-HWP101"/>
    <x v="8"/>
    <d v="2025-03-03T00:00:00"/>
    <s v=" "/>
    <m/>
    <m/>
    <x v="1"/>
  </r>
  <r>
    <s v="D-H0223D"/>
    <x v="5"/>
    <d v="2025-03-03T00:00:00"/>
    <s v=" "/>
    <m/>
    <m/>
    <x v="1"/>
  </r>
  <r>
    <s v="D-H0223C"/>
    <x v="6"/>
    <d v="2025-03-03T00:00:00"/>
    <s v=" "/>
    <m/>
    <m/>
    <x v="1"/>
  </r>
  <r>
    <s v="D-HDH76"/>
    <x v="2"/>
    <d v="2025-03-03T00:00:00"/>
    <n v="286"/>
    <m/>
    <m/>
    <x v="1"/>
  </r>
  <r>
    <s v="D-HDH45"/>
    <x v="0"/>
    <d v="2025-03-03T00:00:00"/>
    <s v=" "/>
    <m/>
    <m/>
    <x v="1"/>
  </r>
  <r>
    <s v="D-HWP713"/>
    <x v="5"/>
    <d v="2025-03-03T00:00:00"/>
    <s v=" "/>
    <m/>
    <m/>
    <x v="1"/>
  </r>
  <r>
    <s v="D-HDH73"/>
    <x v="8"/>
    <d v="2025-03-03T00:00:00"/>
    <s v=" "/>
    <m/>
    <m/>
    <x v="1"/>
  </r>
  <r>
    <s v="D-H0222D"/>
    <x v="7"/>
    <d v="2025-03-03T00:00:00"/>
    <n v="134"/>
    <m/>
    <m/>
    <x v="1"/>
  </r>
  <r>
    <s v="D-H0223A"/>
    <x v="7"/>
    <d v="2025-03-03T00:00:00"/>
    <m/>
    <m/>
    <s v="12 Toby Boxes"/>
    <x v="1"/>
  </r>
  <r>
    <s v="D-HWP102"/>
    <x v="8"/>
    <d v="2025-03-03T00:00:00"/>
    <s v=" "/>
    <m/>
    <m/>
    <x v="1"/>
  </r>
  <r>
    <s v="D-H0222B"/>
    <x v="5"/>
    <d v="2025-03-03T00:00:00"/>
    <n v="1460"/>
    <m/>
    <s v="9 Toby Boxes"/>
    <x v="1"/>
  </r>
  <r>
    <s v="D-H0222C"/>
    <x v="8"/>
    <d v="2025-03-03T00:00:00"/>
    <n v="182"/>
    <m/>
    <m/>
    <x v="1"/>
  </r>
  <r>
    <s v="D-HDH71"/>
    <x v="9"/>
    <d v="2025-03-03T00:00:00"/>
    <s v=" "/>
    <m/>
    <m/>
    <x v="1"/>
  </r>
  <r>
    <s v="D-H0222A"/>
    <x v="11"/>
    <d v="2025-03-03T00:00:00"/>
    <s v=" "/>
    <m/>
    <m/>
    <x v="1"/>
  </r>
  <r>
    <s v="FB-HDH01"/>
    <x v="2"/>
    <d v="2025-03-03T00:00:00"/>
    <s v=" "/>
    <m/>
    <m/>
    <x v="1"/>
  </r>
  <r>
    <s v="D-H0223E"/>
    <x v="11"/>
    <d v="2025-03-03T00:00:00"/>
    <s v=" "/>
    <m/>
    <m/>
    <x v="1"/>
  </r>
  <r>
    <s v="FB-HWP401-"/>
    <x v="4"/>
    <d v="2025-03-03T00:00:00"/>
    <s v=" "/>
    <m/>
    <m/>
    <x v="1"/>
  </r>
  <r>
    <s v="D-HDH68"/>
    <x v="12"/>
    <d v="2025-03-03T00:00:00"/>
    <n v="1292"/>
    <m/>
    <s v="8 Toby Boxes"/>
    <x v="1"/>
  </r>
  <r>
    <s v="D-HNP138"/>
    <x v="13"/>
    <d v="2025-03-03T00:00:00"/>
    <s v=" "/>
    <m/>
    <m/>
    <x v="1"/>
  </r>
  <r>
    <s v="D-HNP137"/>
    <x v="13"/>
    <d v="2025-03-03T00:00:00"/>
    <s v=" "/>
    <m/>
    <m/>
    <x v="1"/>
  </r>
  <r>
    <s v="D-HWP105"/>
    <x v="5"/>
    <d v="2025-03-03T00:00:00"/>
    <n v="1454"/>
    <m/>
    <s v="8 Toby Boxes / 1 Flower Pot"/>
    <x v="1"/>
  </r>
  <r>
    <s v="D-HNP123"/>
    <x v="9"/>
    <d v="2025-03-03T00:00:00"/>
    <n v="2215"/>
    <m/>
    <s v="19 Toby Boxes"/>
    <x v="1"/>
  </r>
  <r>
    <s v="D-HDH04"/>
    <x v="2"/>
    <d v="2025-03-04T00:00:00"/>
    <s v=" "/>
    <m/>
    <m/>
    <x v="1"/>
  </r>
  <r>
    <s v="D-HDH34"/>
    <x v="1"/>
    <d v="2025-03-04T00:00:00"/>
    <n v="414"/>
    <m/>
    <m/>
    <x v="1"/>
  </r>
  <r>
    <s v="FB-HDH02A"/>
    <x v="1"/>
    <d v="2025-03-04T00:00:00"/>
    <n v="171"/>
    <m/>
    <m/>
    <x v="1"/>
  </r>
  <r>
    <s v="D-HWP436"/>
    <x v="4"/>
    <d v="2025-03-04T00:00:00"/>
    <m/>
    <m/>
    <s v="27 Toby Boxes  / Proofing Conduits"/>
    <x v="1"/>
  </r>
  <r>
    <s v="D-H0223C"/>
    <x v="6"/>
    <d v="2025-03-04T00:00:00"/>
    <m/>
    <m/>
    <s v="Vault / Swing Arm / Groundrod"/>
    <x v="1"/>
  </r>
  <r>
    <s v="D-HDH76"/>
    <x v="2"/>
    <d v="2025-03-04T00:00:00"/>
    <n v="358"/>
    <m/>
    <m/>
    <x v="1"/>
  </r>
  <r>
    <s v="D-H0222D"/>
    <x v="7"/>
    <d v="2025-03-04T00:00:00"/>
    <n v="408"/>
    <m/>
    <s v="1 Toby Box"/>
    <x v="1"/>
  </r>
  <r>
    <s v="D-H0223A"/>
    <x v="7"/>
    <d v="2025-03-04T00:00:00"/>
    <n v="840"/>
    <m/>
    <s v="28 Toby Boxes / 46 Splices"/>
    <x v="1"/>
  </r>
  <r>
    <s v="D-H0222B"/>
    <x v="5"/>
    <d v="2025-03-04T00:00:00"/>
    <n v="970"/>
    <m/>
    <s v="6 Toby Boxes"/>
    <x v="1"/>
  </r>
  <r>
    <s v="D-HDH68"/>
    <x v="12"/>
    <d v="2025-03-04T00:00:00"/>
    <n v="1022"/>
    <m/>
    <s v="8 Toby Boxes"/>
    <x v="1"/>
  </r>
  <r>
    <s v="D-HNP138"/>
    <x v="13"/>
    <d v="2025-03-04T00:00:00"/>
    <s v=" "/>
    <m/>
    <m/>
    <x v="1"/>
  </r>
  <r>
    <s v="D-HNP137"/>
    <x v="13"/>
    <d v="2025-03-04T00:00:00"/>
    <n v="1570"/>
    <m/>
    <s v="9 Toby Boxes"/>
    <x v="1"/>
  </r>
  <r>
    <s v="D-HWP105"/>
    <x v="5"/>
    <d v="2025-03-04T00:00:00"/>
    <n v="1360"/>
    <m/>
    <s v="6 Toby Boxes / 1 Flower Pot"/>
    <x v="1"/>
  </r>
  <r>
    <s v="D-HNP123"/>
    <x v="9"/>
    <d v="2025-03-04T00:00:00"/>
    <s v=" "/>
    <m/>
    <m/>
    <x v="1"/>
  </r>
  <r>
    <s v="BHT-FWP-06-W"/>
    <x v="1"/>
    <d v="2025-03-04T00:00:00"/>
    <n v="285"/>
    <m/>
    <m/>
    <x v="1"/>
  </r>
  <r>
    <s v="D-HDH04"/>
    <x v="2"/>
    <d v="2025-03-05T00:00:00"/>
    <n v="0"/>
    <m/>
    <m/>
    <x v="1"/>
  </r>
  <r>
    <s v="D-HDH31"/>
    <x v="0"/>
    <d v="2025-03-05T00:00:00"/>
    <n v="0"/>
    <m/>
    <m/>
    <x v="1"/>
  </r>
  <r>
    <s v="D-HDH34"/>
    <x v="1"/>
    <d v="2025-03-05T00:00:00"/>
    <n v="367"/>
    <m/>
    <m/>
    <x v="1"/>
  </r>
  <r>
    <s v="D-HDH66"/>
    <x v="7"/>
    <d v="2025-03-05T00:00:00"/>
    <n v="0"/>
    <m/>
    <m/>
    <x v="1"/>
  </r>
  <r>
    <s v="D-HDH84"/>
    <x v="0"/>
    <d v="2025-03-05T00:00:00"/>
    <n v="0"/>
    <m/>
    <m/>
    <x v="1"/>
  </r>
  <r>
    <s v="FB-HDH02A"/>
    <x v="1"/>
    <d v="2025-03-05T00:00:00"/>
    <n v="0"/>
    <m/>
    <m/>
    <x v="1"/>
  </r>
  <r>
    <s v="Golden Wings MDU"/>
    <x v="10"/>
    <d v="2025-03-05T00:00:00"/>
    <n v="0"/>
    <m/>
    <m/>
    <x v="1"/>
  </r>
  <r>
    <s v="D-HWP412"/>
    <x v="10"/>
    <d v="2025-03-05T00:00:00"/>
    <n v="0"/>
    <m/>
    <m/>
    <x v="1"/>
  </r>
  <r>
    <s v="D-HWP415"/>
    <x v="1"/>
    <d v="2025-03-05T00:00:00"/>
    <n v="0"/>
    <m/>
    <s v="Re-Built FDH"/>
    <x v="1"/>
  </r>
  <r>
    <s v="D-HWP425"/>
    <x v="5"/>
    <d v="2025-03-05T00:00:00"/>
    <n v="0"/>
    <m/>
    <m/>
    <x v="1"/>
  </r>
  <r>
    <s v="D-HWP436"/>
    <x v="4"/>
    <d v="2025-03-05T00:00:00"/>
    <n v="0"/>
    <m/>
    <m/>
    <x v="1"/>
  </r>
  <r>
    <s v="D-HWP441"/>
    <x v="5"/>
    <d v="2025-03-05T00:00:00"/>
    <n v="0"/>
    <m/>
    <m/>
    <x v="1"/>
  </r>
  <r>
    <s v="FB-HWP101"/>
    <x v="8"/>
    <d v="2025-03-05T00:00:00"/>
    <n v="32"/>
    <m/>
    <m/>
    <x v="1"/>
  </r>
  <r>
    <s v="D-H0223D"/>
    <x v="5"/>
    <d v="2025-03-05T00:00:00"/>
    <n v="0"/>
    <m/>
    <m/>
    <x v="1"/>
  </r>
  <r>
    <s v="D-H0223C"/>
    <x v="6"/>
    <d v="2025-03-05T00:00:00"/>
    <n v="0"/>
    <m/>
    <m/>
    <x v="1"/>
  </r>
  <r>
    <s v="D-HDH76"/>
    <x v="2"/>
    <d v="2025-03-05T00:00:00"/>
    <n v="0"/>
    <m/>
    <m/>
    <x v="1"/>
  </r>
  <r>
    <s v="D-HDH45"/>
    <x v="0"/>
    <d v="2025-03-05T00:00:00"/>
    <n v="0"/>
    <m/>
    <m/>
    <x v="1"/>
  </r>
  <r>
    <s v="D-HWP713"/>
    <x v="5"/>
    <d v="2025-03-05T00:00:00"/>
    <n v="0"/>
    <m/>
    <m/>
    <x v="1"/>
  </r>
  <r>
    <s v="D-HDH73"/>
    <x v="8"/>
    <d v="2025-03-05T00:00:00"/>
    <n v="0"/>
    <m/>
    <m/>
    <x v="1"/>
  </r>
  <r>
    <s v="D-H0222D"/>
    <x v="7"/>
    <d v="2025-03-05T00:00:00"/>
    <n v="452"/>
    <m/>
    <s v="6 Toby Boxes 20 Splices"/>
    <x v="1"/>
  </r>
  <r>
    <s v="D-H0223A"/>
    <x v="7"/>
    <d v="2025-03-05T00:00:00"/>
    <n v="0"/>
    <m/>
    <m/>
    <x v="1"/>
  </r>
  <r>
    <s v="D-HWP102"/>
    <x v="8"/>
    <d v="2025-03-05T00:00:00"/>
    <n v="0"/>
    <m/>
    <m/>
    <x v="1"/>
  </r>
  <r>
    <s v="D-H0222B"/>
    <x v="5"/>
    <d v="2025-03-05T00:00:00"/>
    <n v="430"/>
    <m/>
    <s v="2 Toby Boxes / 1 HH"/>
    <x v="1"/>
  </r>
  <r>
    <s v="D-H0222C"/>
    <x v="8"/>
    <d v="2025-03-05T00:00:00"/>
    <n v="0"/>
    <m/>
    <m/>
    <x v="1"/>
  </r>
  <r>
    <s v="D-HDH71"/>
    <x v="9"/>
    <d v="2025-03-05T00:00:00"/>
    <n v="0"/>
    <m/>
    <m/>
    <x v="1"/>
  </r>
  <r>
    <s v="D-H0222A"/>
    <x v="11"/>
    <d v="2025-03-05T00:00:00"/>
    <n v="0"/>
    <m/>
    <m/>
    <x v="1"/>
  </r>
  <r>
    <s v="FB-HDH01"/>
    <x v="2"/>
    <d v="2025-03-05T00:00:00"/>
    <n v="0"/>
    <m/>
    <m/>
    <x v="1"/>
  </r>
  <r>
    <s v="D-H0223E"/>
    <x v="11"/>
    <d v="2025-03-05T00:00:00"/>
    <n v="372"/>
    <m/>
    <s v="1 Toby Box / 3 Splices"/>
    <x v="1"/>
  </r>
  <r>
    <s v="FB-HWP401-"/>
    <x v="4"/>
    <d v="2025-03-05T00:00:00"/>
    <n v="0"/>
    <m/>
    <m/>
    <x v="1"/>
  </r>
  <r>
    <s v="D-HDH68"/>
    <x v="12"/>
    <d v="2025-03-05T00:00:00"/>
    <n v="1246"/>
    <m/>
    <s v="10 Toby Boxes / Vault / Swing Arm / Groundrod"/>
    <x v="1"/>
  </r>
  <r>
    <s v="D-HNP138"/>
    <x v="13"/>
    <d v="2025-03-05T00:00:00"/>
    <n v="0"/>
    <m/>
    <m/>
    <x v="1"/>
  </r>
  <r>
    <s v="D-HNP137"/>
    <x v="13"/>
    <d v="2025-03-05T00:00:00"/>
    <n v="461"/>
    <m/>
    <s v="3 Toby Boxes"/>
    <x v="1"/>
  </r>
  <r>
    <s v="D-HWP105"/>
    <x v="5"/>
    <d v="2025-03-05T00:00:00"/>
    <n v="1263"/>
    <m/>
    <s v="9 Toby Boxes / 1 Flower Pot / 1 HH / 1 Swing Arm / 1 FDH"/>
    <x v="1"/>
  </r>
  <r>
    <s v="D-HNP123"/>
    <x v="9"/>
    <d v="2025-03-05T00:00:00"/>
    <n v="0"/>
    <m/>
    <m/>
    <x v="1"/>
  </r>
  <r>
    <s v="BHT-FWP-06"/>
    <x v="1"/>
    <d v="2025-03-05T00:00:00"/>
    <n v="617"/>
    <m/>
    <m/>
    <x v="1"/>
  </r>
  <r>
    <s v="D-HNP143"/>
    <x v="5"/>
    <d v="2025-03-05T00:00:00"/>
    <n v="700"/>
    <m/>
    <s v="6 Toby Boxes"/>
    <x v="1"/>
  </r>
  <r>
    <s v="FB-HWP701"/>
    <x v="1"/>
    <d v="2025-03-05T00:00:00"/>
    <n v="200"/>
    <m/>
    <m/>
    <x v="1"/>
  </r>
  <r>
    <s v="D-HDH04"/>
    <x v="2"/>
    <d v="2025-03-06T00:00:00"/>
    <n v="0"/>
    <m/>
    <m/>
    <x v="1"/>
  </r>
  <r>
    <s v="D-HDH31"/>
    <x v="0"/>
    <d v="2025-03-06T00:00:00"/>
    <n v="0"/>
    <m/>
    <m/>
    <x v="1"/>
  </r>
  <r>
    <s v="D-HDH34"/>
    <x v="1"/>
    <d v="2025-03-06T00:00:00"/>
    <n v="245"/>
    <m/>
    <s v="11 Toby Boxes"/>
    <x v="1"/>
  </r>
  <r>
    <s v="D-HDH66"/>
    <x v="7"/>
    <d v="2025-03-06T00:00:00"/>
    <n v="0"/>
    <m/>
    <m/>
    <x v="1"/>
  </r>
  <r>
    <s v="D-HDH84"/>
    <x v="0"/>
    <d v="2025-03-06T00:00:00"/>
    <n v="0"/>
    <m/>
    <m/>
    <x v="1"/>
  </r>
  <r>
    <s v="FB-HDH02A"/>
    <x v="1"/>
    <d v="2025-03-06T00:00:00"/>
    <n v="397"/>
    <m/>
    <s v="8 Splices"/>
    <x v="1"/>
  </r>
  <r>
    <s v="D-HWP701"/>
    <x v="10"/>
    <d v="2025-03-06T00:00:00"/>
    <n v="0"/>
    <m/>
    <m/>
    <x v="1"/>
  </r>
  <r>
    <s v="D-HWP412"/>
    <x v="10"/>
    <d v="2025-03-06T00:00:00"/>
    <n v="0"/>
    <m/>
    <m/>
    <x v="1"/>
  </r>
  <r>
    <s v="D-HWP415"/>
    <x v="1"/>
    <d v="2025-03-06T00:00:00"/>
    <n v="0"/>
    <m/>
    <m/>
    <x v="1"/>
  </r>
  <r>
    <s v="D-HWP425"/>
    <x v="5"/>
    <d v="2025-03-06T00:00:00"/>
    <n v="35"/>
    <m/>
    <m/>
    <x v="1"/>
  </r>
  <r>
    <s v="D-HWP436"/>
    <x v="4"/>
    <d v="2025-03-06T00:00:00"/>
    <n v="0"/>
    <m/>
    <m/>
    <x v="1"/>
  </r>
  <r>
    <s v="D-HWP441"/>
    <x v="5"/>
    <d v="2025-03-06T00:00:00"/>
    <n v="0"/>
    <m/>
    <m/>
    <x v="1"/>
  </r>
  <r>
    <s v="FB-HWP101"/>
    <x v="8"/>
    <d v="2025-03-06T00:00:00"/>
    <n v="85"/>
    <m/>
    <m/>
    <x v="1"/>
  </r>
  <r>
    <s v="D-H0223D"/>
    <x v="5"/>
    <d v="2025-03-06T00:00:00"/>
    <n v="0"/>
    <m/>
    <m/>
    <x v="1"/>
  </r>
  <r>
    <s v="D-H0223C"/>
    <x v="6"/>
    <d v="2025-03-06T00:00:00"/>
    <n v="0"/>
    <m/>
    <m/>
    <x v="1"/>
  </r>
  <r>
    <s v="D-HDH76"/>
    <x v="2"/>
    <d v="2025-03-06T00:00:00"/>
    <n v="32"/>
    <m/>
    <s v="12 Toby Boxes"/>
    <x v="1"/>
  </r>
  <r>
    <s v="D-HDH45"/>
    <x v="0"/>
    <d v="2025-03-06T00:00:00"/>
    <n v="0"/>
    <m/>
    <m/>
    <x v="1"/>
  </r>
  <r>
    <s v="D-HWP713"/>
    <x v="5"/>
    <d v="2025-03-06T00:00:00"/>
    <n v="0"/>
    <m/>
    <m/>
    <x v="1"/>
  </r>
  <r>
    <s v="D-HDH73"/>
    <x v="8"/>
    <d v="2025-03-06T00:00:00"/>
    <n v="0"/>
    <m/>
    <m/>
    <x v="1"/>
  </r>
  <r>
    <s v="D-H0222D"/>
    <x v="7"/>
    <d v="2025-03-06T00:00:00"/>
    <n v="0"/>
    <m/>
    <m/>
    <x v="1"/>
  </r>
  <r>
    <s v="D-H0223A"/>
    <x v="7"/>
    <d v="2025-03-06T00:00:00"/>
    <n v="0"/>
    <m/>
    <m/>
    <x v="1"/>
  </r>
  <r>
    <s v="D-HWP102"/>
    <x v="8"/>
    <d v="2025-03-06T00:00:00"/>
    <n v="0"/>
    <m/>
    <m/>
    <x v="1"/>
  </r>
  <r>
    <s v="D-H0222B"/>
    <x v="5"/>
    <d v="2025-03-06T00:00:00"/>
    <n v="0"/>
    <m/>
    <m/>
    <x v="1"/>
  </r>
  <r>
    <s v="D-H0222C"/>
    <x v="8"/>
    <d v="2025-03-06T00:00:00"/>
    <n v="0"/>
    <m/>
    <m/>
    <x v="1"/>
  </r>
  <r>
    <s v="D-HDH71"/>
    <x v="9"/>
    <d v="2025-03-06T00:00:00"/>
    <n v="0"/>
    <m/>
    <m/>
    <x v="1"/>
  </r>
  <r>
    <s v="D-H0222A"/>
    <x v="11"/>
    <d v="2025-03-06T00:00:00"/>
    <n v="0"/>
    <m/>
    <m/>
    <x v="1"/>
  </r>
  <r>
    <s v="FB-HDH01"/>
    <x v="2"/>
    <d v="2025-03-06T00:00:00"/>
    <n v="0"/>
    <m/>
    <m/>
    <x v="1"/>
  </r>
  <r>
    <s v="D-H0223E"/>
    <x v="11"/>
    <d v="2025-03-06T00:00:00"/>
    <n v="0"/>
    <m/>
    <m/>
    <x v="1"/>
  </r>
  <r>
    <s v="FB-HWP401-"/>
    <x v="4"/>
    <d v="2025-03-06T00:00:00"/>
    <n v="0"/>
    <m/>
    <m/>
    <x v="1"/>
  </r>
  <r>
    <s v="D-HDH68"/>
    <x v="12"/>
    <d v="2025-03-06T00:00:00"/>
    <n v="0"/>
    <m/>
    <m/>
    <x v="1"/>
  </r>
  <r>
    <s v="D-HNP138"/>
    <x v="13"/>
    <d v="2025-03-06T00:00:00"/>
    <n v="0"/>
    <m/>
    <m/>
    <x v="1"/>
  </r>
  <r>
    <s v="D-HNP137"/>
    <x v="13"/>
    <d v="2025-03-06T00:00:00"/>
    <n v="1109"/>
    <m/>
    <s v="16 Toby Boxes"/>
    <x v="1"/>
  </r>
  <r>
    <s v="D-HWP105"/>
    <x v="5"/>
    <d v="2025-03-06T00:00:00"/>
    <n v="0"/>
    <m/>
    <m/>
    <x v="1"/>
  </r>
  <r>
    <s v="D-HNP123"/>
    <x v="9"/>
    <d v="2025-03-06T00:00:00"/>
    <n v="0"/>
    <m/>
    <m/>
    <x v="1"/>
  </r>
  <r>
    <s v="BHT-FWP-06"/>
    <x v="1"/>
    <d v="2025-03-06T00:00:00"/>
    <n v="286"/>
    <m/>
    <m/>
    <x v="1"/>
  </r>
  <r>
    <s v="D-HNP143"/>
    <x v="5"/>
    <d v="2025-03-06T00:00:00"/>
    <n v="1590"/>
    <m/>
    <s v="10 Toby Boxes"/>
    <x v="1"/>
  </r>
  <r>
    <s v="FB-HWP701"/>
    <x v="1"/>
    <d v="2025-03-06T00:00:00"/>
    <n v="489"/>
    <m/>
    <s v="1 HH / 3 Toby Boxes"/>
    <x v="1"/>
  </r>
  <r>
    <s v="D-HDH74"/>
    <x v="7"/>
    <d v="2025-03-06T00:00:00"/>
    <n v="884"/>
    <m/>
    <s v="9 Toby Boxes / 25 Splices"/>
    <x v="1"/>
  </r>
  <r>
    <s v="D-HWP103"/>
    <x v="5"/>
    <d v="2025-03-06T00:00:00"/>
    <n v="1357"/>
    <m/>
    <s v="13 Toby Boxes"/>
    <x v="1"/>
  </r>
  <r>
    <s v="D-HDH46"/>
    <x v="13"/>
    <d v="2025-03-06T00:00:00"/>
    <n v="874"/>
    <m/>
    <m/>
    <x v="1"/>
  </r>
  <r>
    <s v="D-HDH04"/>
    <x v="2"/>
    <d v="2025-03-07T00:00:00"/>
    <n v="0"/>
    <m/>
    <m/>
    <x v="1"/>
  </r>
  <r>
    <s v="D-HDH31"/>
    <x v="0"/>
    <d v="2025-03-07T00:00:00"/>
    <n v="0"/>
    <m/>
    <m/>
    <x v="1"/>
  </r>
  <r>
    <s v="D-HDH34"/>
    <x v="1"/>
    <d v="2025-03-07T00:00:00"/>
    <n v="0"/>
    <m/>
    <s v="Sponging"/>
    <x v="1"/>
  </r>
  <r>
    <s v="D-HDH66"/>
    <x v="7"/>
    <d v="2025-03-07T00:00:00"/>
    <n v="0"/>
    <m/>
    <m/>
    <x v="1"/>
  </r>
  <r>
    <s v="D-HDH84"/>
    <x v="0"/>
    <d v="2025-03-07T00:00:00"/>
    <n v="0"/>
    <m/>
    <m/>
    <x v="1"/>
  </r>
  <r>
    <s v="FB-HDH02A"/>
    <x v="1"/>
    <d v="2025-03-07T00:00:00"/>
    <n v="88"/>
    <m/>
    <m/>
    <x v="1"/>
  </r>
  <r>
    <s v="Golden Wings MDU"/>
    <x v="10"/>
    <d v="2025-03-07T00:00:00"/>
    <n v="0"/>
    <m/>
    <m/>
    <x v="1"/>
  </r>
  <r>
    <s v="D-HWP412"/>
    <x v="10"/>
    <d v="2025-03-07T00:00:00"/>
    <n v="0"/>
    <m/>
    <m/>
    <x v="1"/>
  </r>
  <r>
    <s v="D-HWP415"/>
    <x v="1"/>
    <d v="2025-03-07T00:00:00"/>
    <n v="0"/>
    <m/>
    <m/>
    <x v="1"/>
  </r>
  <r>
    <s v="D-HWP425"/>
    <x v="5"/>
    <d v="2025-03-07T00:00:00"/>
    <n v="0"/>
    <m/>
    <m/>
    <x v="1"/>
  </r>
  <r>
    <s v="D-HWP436"/>
    <x v="4"/>
    <d v="2025-03-07T00:00:00"/>
    <n v="0"/>
    <m/>
    <m/>
    <x v="1"/>
  </r>
  <r>
    <s v="D-HWP441"/>
    <x v="5"/>
    <d v="2025-03-07T00:00:00"/>
    <n v="0"/>
    <m/>
    <m/>
    <x v="1"/>
  </r>
  <r>
    <s v="FB-HWP101"/>
    <x v="8"/>
    <d v="2025-03-07T00:00:00"/>
    <n v="0"/>
    <m/>
    <m/>
    <x v="1"/>
  </r>
  <r>
    <s v="D-H0223D"/>
    <x v="5"/>
    <d v="2025-03-07T00:00:00"/>
    <n v="0"/>
    <m/>
    <m/>
    <x v="1"/>
  </r>
  <r>
    <s v="D-H0223C"/>
    <x v="6"/>
    <d v="2025-03-07T00:00:00"/>
    <n v="0"/>
    <m/>
    <m/>
    <x v="1"/>
  </r>
  <r>
    <s v="D-HDH76"/>
    <x v="2"/>
    <d v="2025-03-07T00:00:00"/>
    <n v="9"/>
    <m/>
    <s v="6 Toby Boxes"/>
    <x v="1"/>
  </r>
  <r>
    <s v="D-HDH45"/>
    <x v="0"/>
    <d v="2025-03-07T00:00:00"/>
    <n v="0"/>
    <m/>
    <m/>
    <x v="1"/>
  </r>
  <r>
    <s v="D-HWP713"/>
    <x v="5"/>
    <d v="2025-03-07T00:00:00"/>
    <n v="0"/>
    <m/>
    <m/>
    <x v="1"/>
  </r>
  <r>
    <s v="D-HDH73"/>
    <x v="8"/>
    <d v="2025-03-07T00:00:00"/>
    <n v="201"/>
    <m/>
    <s v="25 Toby Boxes"/>
    <x v="1"/>
  </r>
  <r>
    <s v="D-H0222D"/>
    <x v="7"/>
    <d v="2025-03-07T00:00:00"/>
    <n v="875"/>
    <m/>
    <s v="13 Toby Boxes / 10 Splices"/>
    <x v="1"/>
  </r>
  <r>
    <s v="D-H0223A"/>
    <x v="7"/>
    <d v="2025-03-07T00:00:00"/>
    <n v="0"/>
    <m/>
    <m/>
    <x v="1"/>
  </r>
  <r>
    <s v="D-HWP102"/>
    <x v="8"/>
    <d v="2025-03-07T00:00:00"/>
    <n v="0"/>
    <m/>
    <m/>
    <x v="1"/>
  </r>
  <r>
    <s v="D-H0222B"/>
    <x v="5"/>
    <d v="2025-03-07T00:00:00"/>
    <n v="0"/>
    <m/>
    <s v="1 Hand Hole / 1 Swing Arm"/>
    <x v="1"/>
  </r>
  <r>
    <s v="D-H0222C"/>
    <x v="8"/>
    <d v="2025-03-07T00:00:00"/>
    <n v="0"/>
    <m/>
    <m/>
    <x v="1"/>
  </r>
  <r>
    <s v="D-HDH71"/>
    <x v="9"/>
    <d v="2025-03-07T00:00:00"/>
    <n v="0"/>
    <m/>
    <m/>
    <x v="1"/>
  </r>
  <r>
    <s v="D-H0222A"/>
    <x v="11"/>
    <d v="2025-03-07T00:00:00"/>
    <n v="0"/>
    <m/>
    <m/>
    <x v="1"/>
  </r>
  <r>
    <s v="FB-HDH01"/>
    <x v="2"/>
    <d v="2025-03-07T00:00:00"/>
    <n v="0"/>
    <m/>
    <m/>
    <x v="1"/>
  </r>
  <r>
    <s v="D-H0223E"/>
    <x v="11"/>
    <d v="2025-03-07T00:00:00"/>
    <n v="0"/>
    <m/>
    <m/>
    <x v="1"/>
  </r>
  <r>
    <s v="FB-HWP401-"/>
    <x v="4"/>
    <d v="2025-03-07T00:00:00"/>
    <n v="0"/>
    <m/>
    <m/>
    <x v="1"/>
  </r>
  <r>
    <s v="D-HDH68"/>
    <x v="12"/>
    <d v="2025-03-07T00:00:00"/>
    <n v="288"/>
    <m/>
    <s v="1 Toby Box / 5 Splices"/>
    <x v="1"/>
  </r>
  <r>
    <s v="D-HNP138"/>
    <x v="13"/>
    <d v="2025-03-07T00:00:00"/>
    <n v="0"/>
    <m/>
    <m/>
    <x v="1"/>
  </r>
  <r>
    <s v="D-HNP137"/>
    <x v="13"/>
    <d v="2025-03-07T00:00:00"/>
    <n v="980"/>
    <m/>
    <s v="9 Toby Boxes"/>
    <x v="1"/>
  </r>
  <r>
    <s v="D-HWP105"/>
    <x v="5"/>
    <d v="2025-03-07T00:00:00"/>
    <n v="0"/>
    <m/>
    <m/>
    <x v="1"/>
  </r>
  <r>
    <s v="D-HNP123"/>
    <x v="9"/>
    <d v="2025-03-07T00:00:00"/>
    <n v="0"/>
    <m/>
    <m/>
    <x v="1"/>
  </r>
  <r>
    <s v="BHT-FWP-06"/>
    <x v="1"/>
    <d v="2025-03-07T00:00:00"/>
    <n v="0"/>
    <m/>
    <s v="1 HH"/>
    <x v="1"/>
  </r>
  <r>
    <s v="D-HNP143"/>
    <x v="5"/>
    <d v="2025-03-07T00:00:00"/>
    <n v="1370"/>
    <m/>
    <s v="8 Toby Boxes"/>
    <x v="1"/>
  </r>
  <r>
    <s v="FB-HWP701"/>
    <x v="1"/>
    <d v="2025-03-07T00:00:00"/>
    <n v="0"/>
    <m/>
    <m/>
    <x v="1"/>
  </r>
  <r>
    <s v="D-HDH74"/>
    <x v="7"/>
    <d v="2025-03-07T00:00:00"/>
    <n v="738"/>
    <m/>
    <s v="6 Toby Boxes / 12 Splices"/>
    <x v="1"/>
  </r>
  <r>
    <s v="D-HWP103"/>
    <x v="5"/>
    <d v="2025-03-07T00:00:00"/>
    <n v="0"/>
    <m/>
    <m/>
    <x v="1"/>
  </r>
  <r>
    <s v="D-HDH46"/>
    <x v="13"/>
    <d v="2025-03-07T00:00:00"/>
    <n v="1602"/>
    <m/>
    <s v="6 Toby Boxes"/>
    <x v="1"/>
  </r>
  <r>
    <s v="FX4-FWP-08"/>
    <x v="1"/>
    <d v="2025-03-07T00:00:00"/>
    <n v="20"/>
    <m/>
    <m/>
    <x v="1"/>
  </r>
  <r>
    <s v="D-HDH04"/>
    <x v="2"/>
    <d v="2025-03-10T00:00:00"/>
    <n v="0"/>
    <m/>
    <m/>
    <x v="1"/>
  </r>
  <r>
    <s v="D-HDH31"/>
    <x v="0"/>
    <d v="2025-03-10T00:00:00"/>
    <n v="0"/>
    <m/>
    <m/>
    <x v="1"/>
  </r>
  <r>
    <s v="D-HDH34"/>
    <x v="1"/>
    <d v="2025-03-10T00:00:00"/>
    <n v="0"/>
    <m/>
    <s v="FDH / Restoration"/>
    <x v="1"/>
  </r>
  <r>
    <s v="D-HDH66"/>
    <x v="7"/>
    <d v="2025-03-10T00:00:00"/>
    <n v="0"/>
    <m/>
    <m/>
    <x v="1"/>
  </r>
  <r>
    <s v="D-HDH84"/>
    <x v="0"/>
    <d v="2025-03-10T00:00:00"/>
    <n v="0"/>
    <m/>
    <m/>
    <x v="1"/>
  </r>
  <r>
    <s v="FB-HDH02A"/>
    <x v="1"/>
    <d v="2025-03-10T00:00:00"/>
    <n v="0"/>
    <m/>
    <m/>
    <x v="1"/>
  </r>
  <r>
    <s v="Golden Wings MDU"/>
    <x v="10"/>
    <d v="2025-03-10T00:00:00"/>
    <n v="0"/>
    <m/>
    <m/>
    <x v="1"/>
  </r>
  <r>
    <s v="D-HWP412"/>
    <x v="10"/>
    <d v="2025-03-10T00:00:00"/>
    <n v="0"/>
    <m/>
    <m/>
    <x v="1"/>
  </r>
  <r>
    <s v="D-HWP415"/>
    <x v="1"/>
    <d v="2025-03-10T00:00:00"/>
    <n v="0"/>
    <m/>
    <m/>
    <x v="1"/>
  </r>
  <r>
    <s v="D-HWP425"/>
    <x v="5"/>
    <d v="2025-03-10T00:00:00"/>
    <n v="0"/>
    <m/>
    <m/>
    <x v="1"/>
  </r>
  <r>
    <s v="D-HWP436"/>
    <x v="4"/>
    <d v="2025-03-10T00:00:00"/>
    <n v="0"/>
    <m/>
    <m/>
    <x v="1"/>
  </r>
  <r>
    <s v="D-HWP441"/>
    <x v="5"/>
    <d v="2025-03-10T00:00:00"/>
    <n v="0"/>
    <m/>
    <m/>
    <x v="1"/>
  </r>
  <r>
    <s v="FB-HWP101"/>
    <x v="8"/>
    <d v="2025-03-10T00:00:00"/>
    <n v="0"/>
    <m/>
    <m/>
    <x v="1"/>
  </r>
  <r>
    <s v="D-H0223D"/>
    <x v="5"/>
    <d v="2025-03-10T00:00:00"/>
    <n v="0"/>
    <m/>
    <m/>
    <x v="1"/>
  </r>
  <r>
    <s v="D-H0223C"/>
    <x v="6"/>
    <d v="2025-03-10T00:00:00"/>
    <n v="0"/>
    <m/>
    <m/>
    <x v="1"/>
  </r>
  <r>
    <s v="D-HDH76"/>
    <x v="2"/>
    <d v="2025-03-10T00:00:00"/>
    <n v="0"/>
    <m/>
    <s v="FDH / 1 Swing Arm"/>
    <x v="1"/>
  </r>
  <r>
    <s v="D-HDH45"/>
    <x v="0"/>
    <d v="2025-03-10T00:00:00"/>
    <n v="0"/>
    <m/>
    <m/>
    <x v="1"/>
  </r>
  <r>
    <s v="D-HWP713"/>
    <x v="5"/>
    <d v="2025-03-10T00:00:00"/>
    <n v="0"/>
    <m/>
    <m/>
    <x v="1"/>
  </r>
  <r>
    <s v="D-HDH73"/>
    <x v="8"/>
    <d v="2025-03-10T00:00:00"/>
    <n v="0"/>
    <m/>
    <m/>
    <x v="1"/>
  </r>
  <r>
    <s v="D-H0222D"/>
    <x v="7"/>
    <d v="2025-03-10T00:00:00"/>
    <n v="0"/>
    <m/>
    <m/>
    <x v="1"/>
  </r>
  <r>
    <s v="D-H0223A"/>
    <x v="7"/>
    <d v="2025-03-10T00:00:00"/>
    <n v="0"/>
    <m/>
    <m/>
    <x v="1"/>
  </r>
  <r>
    <s v="D-HWP102"/>
    <x v="8"/>
    <d v="2025-03-10T00:00:00"/>
    <n v="0"/>
    <m/>
    <m/>
    <x v="1"/>
  </r>
  <r>
    <s v="D-H0222B"/>
    <x v="5"/>
    <d v="2025-03-10T00:00:00"/>
    <n v="0"/>
    <m/>
    <m/>
    <x v="1"/>
  </r>
  <r>
    <s v="D-H0222C"/>
    <x v="8"/>
    <d v="2025-03-10T00:00:00"/>
    <n v="0"/>
    <m/>
    <m/>
    <x v="1"/>
  </r>
  <r>
    <s v="D-HDH71"/>
    <x v="9"/>
    <d v="2025-03-10T00:00:00"/>
    <n v="0"/>
    <m/>
    <m/>
    <x v="1"/>
  </r>
  <r>
    <s v="D-H0222A"/>
    <x v="11"/>
    <d v="2025-03-10T00:00:00"/>
    <n v="0"/>
    <m/>
    <m/>
    <x v="1"/>
  </r>
  <r>
    <s v="FB-HDH01"/>
    <x v="2"/>
    <d v="2025-03-10T00:00:00"/>
    <n v="0"/>
    <m/>
    <m/>
    <x v="1"/>
  </r>
  <r>
    <s v="D-H0223E"/>
    <x v="11"/>
    <d v="2025-03-10T00:00:00"/>
    <n v="649"/>
    <m/>
    <s v="9 Toby Boxes"/>
    <x v="1"/>
  </r>
  <r>
    <s v="FB-HWP401-"/>
    <x v="4"/>
    <d v="2025-03-10T00:00:00"/>
    <n v="0"/>
    <m/>
    <m/>
    <x v="1"/>
  </r>
  <r>
    <s v="D-HDH68"/>
    <x v="12"/>
    <d v="2025-03-10T00:00:00"/>
    <n v="0"/>
    <m/>
    <m/>
    <x v="1"/>
  </r>
  <r>
    <s v="D-HNP138"/>
    <x v="13"/>
    <d v="2025-03-10T00:00:00"/>
    <n v="0"/>
    <m/>
    <m/>
    <x v="1"/>
  </r>
  <r>
    <s v="D-HNP137"/>
    <x v="13"/>
    <d v="2025-03-10T00:00:00"/>
    <n v="0"/>
    <m/>
    <m/>
    <x v="1"/>
  </r>
  <r>
    <s v="D-HWP105"/>
    <x v="5"/>
    <d v="2025-03-10T00:00:00"/>
    <n v="0"/>
    <m/>
    <m/>
    <x v="1"/>
  </r>
  <r>
    <s v="D-HNP123"/>
    <x v="9"/>
    <d v="2025-03-10T00:00:00"/>
    <n v="0"/>
    <m/>
    <m/>
    <x v="1"/>
  </r>
  <r>
    <s v="BHT-FWP-06"/>
    <x v="1"/>
    <d v="2025-03-10T00:00:00"/>
    <n v="0"/>
    <m/>
    <m/>
    <x v="1"/>
  </r>
  <r>
    <s v="D-HNP143"/>
    <x v="5"/>
    <d v="2025-03-10T00:00:00"/>
    <n v="0"/>
    <m/>
    <m/>
    <x v="1"/>
  </r>
  <r>
    <s v="FB-HWP701"/>
    <x v="1"/>
    <d v="2025-03-10T00:00:00"/>
    <n v="921"/>
    <m/>
    <m/>
    <x v="1"/>
  </r>
  <r>
    <s v="D-HDH74"/>
    <x v="7"/>
    <d v="2025-03-10T00:00:00"/>
    <n v="0"/>
    <m/>
    <m/>
    <x v="1"/>
  </r>
  <r>
    <s v="D-HWP103"/>
    <x v="5"/>
    <d v="2025-03-10T00:00:00"/>
    <n v="1288"/>
    <m/>
    <s v="3 Toby Boxes"/>
    <x v="1"/>
  </r>
  <r>
    <s v="D-HDH46"/>
    <x v="13"/>
    <d v="2025-03-10T00:00:00"/>
    <n v="834"/>
    <m/>
    <m/>
    <x v="1"/>
  </r>
  <r>
    <s v="FX4-FWP-08"/>
    <x v="1"/>
    <d v="2025-03-10T00:00:00"/>
    <n v="0"/>
    <m/>
    <m/>
    <x v="1"/>
  </r>
  <r>
    <s v="D-HDH04"/>
    <x v="2"/>
    <d v="2025-03-11T00:00:00"/>
    <n v="3"/>
    <m/>
    <s v="1 Toby Box"/>
    <x v="1"/>
  </r>
  <r>
    <s v="D-HDH31"/>
    <x v="0"/>
    <d v="2025-03-11T00:00:00"/>
    <n v="0"/>
    <m/>
    <m/>
    <x v="1"/>
  </r>
  <r>
    <s v="D-HDH34"/>
    <x v="1"/>
    <d v="2025-03-11T00:00:00"/>
    <n v="0"/>
    <m/>
    <s v="Proofing Conduits"/>
    <x v="1"/>
  </r>
  <r>
    <s v="D-HDH66"/>
    <x v="7"/>
    <d v="2025-03-11T00:00:00"/>
    <n v="0"/>
    <m/>
    <m/>
    <x v="1"/>
  </r>
  <r>
    <s v="D-HDH84"/>
    <x v="0"/>
    <d v="2025-03-11T00:00:00"/>
    <n v="0"/>
    <m/>
    <m/>
    <x v="1"/>
  </r>
  <r>
    <s v="FB-HDH02A"/>
    <x v="1"/>
    <d v="2025-03-11T00:00:00"/>
    <n v="0"/>
    <m/>
    <m/>
    <x v="1"/>
  </r>
  <r>
    <s v="Golden Wings MDU"/>
    <x v="10"/>
    <d v="2025-03-11T00:00:00"/>
    <n v="0"/>
    <m/>
    <m/>
    <x v="1"/>
  </r>
  <r>
    <s v="D-HWP412"/>
    <x v="10"/>
    <d v="2025-03-11T00:00:00"/>
    <n v="0"/>
    <m/>
    <m/>
    <x v="1"/>
  </r>
  <r>
    <s v="D-HWP415"/>
    <x v="1"/>
    <d v="2025-03-11T00:00:00"/>
    <n v="0"/>
    <m/>
    <m/>
    <x v="1"/>
  </r>
  <r>
    <s v="D-HWP425"/>
    <x v="5"/>
    <d v="2025-03-11T00:00:00"/>
    <n v="0"/>
    <m/>
    <m/>
    <x v="1"/>
  </r>
  <r>
    <s v="D-HWP436"/>
    <x v="4"/>
    <d v="2025-03-11T00:00:00"/>
    <n v="0"/>
    <m/>
    <m/>
    <x v="1"/>
  </r>
  <r>
    <s v="D-HWP441"/>
    <x v="5"/>
    <d v="2025-03-11T00:00:00"/>
    <n v="0"/>
    <m/>
    <m/>
    <x v="1"/>
  </r>
  <r>
    <s v="FB-HWP101"/>
    <x v="8"/>
    <d v="2025-03-11T00:00:00"/>
    <n v="0"/>
    <m/>
    <m/>
    <x v="1"/>
  </r>
  <r>
    <s v="D-H0223D"/>
    <x v="5"/>
    <d v="2025-03-11T00:00:00"/>
    <n v="0"/>
    <m/>
    <m/>
    <x v="1"/>
  </r>
  <r>
    <s v="D-H0223C"/>
    <x v="6"/>
    <d v="2025-03-11T00:00:00"/>
    <n v="0"/>
    <m/>
    <m/>
    <x v="1"/>
  </r>
  <r>
    <s v="D-HDH76"/>
    <x v="2"/>
    <d v="2025-03-11T00:00:00"/>
    <n v="12"/>
    <m/>
    <s v="6 Toby Boxes"/>
    <x v="1"/>
  </r>
  <r>
    <s v="D-HDH45"/>
    <x v="0"/>
    <d v="2025-03-11T00:00:00"/>
    <n v="0"/>
    <m/>
    <m/>
    <x v="1"/>
  </r>
  <r>
    <s v="D-HWP713"/>
    <x v="5"/>
    <d v="2025-03-11T00:00:00"/>
    <n v="0"/>
    <m/>
    <m/>
    <x v="1"/>
  </r>
  <r>
    <s v="D-HDH73"/>
    <x v="8"/>
    <d v="2025-03-11T00:00:00"/>
    <n v="0"/>
    <m/>
    <m/>
    <x v="1"/>
  </r>
  <r>
    <s v="D-H0222D"/>
    <x v="7"/>
    <d v="2025-03-11T00:00:00"/>
    <n v="199"/>
    <m/>
    <s v="2 Toby Boxes"/>
    <x v="1"/>
  </r>
  <r>
    <s v="D-H0223A"/>
    <x v="7"/>
    <d v="2025-03-11T00:00:00"/>
    <n v="0"/>
    <m/>
    <m/>
    <x v="1"/>
  </r>
  <r>
    <s v="D-HWP102"/>
    <x v="8"/>
    <d v="2025-03-11T00:00:00"/>
    <n v="0"/>
    <m/>
    <m/>
    <x v="1"/>
  </r>
  <r>
    <s v="D-H0222B"/>
    <x v="5"/>
    <d v="2025-03-11T00:00:00"/>
    <n v="0"/>
    <m/>
    <m/>
    <x v="1"/>
  </r>
  <r>
    <s v="D-H0222C"/>
    <x v="8"/>
    <d v="2025-03-11T00:00:00"/>
    <n v="0"/>
    <m/>
    <m/>
    <x v="1"/>
  </r>
  <r>
    <s v="D-HDH71"/>
    <x v="9"/>
    <d v="2025-03-11T00:00:00"/>
    <n v="0"/>
    <m/>
    <m/>
    <x v="1"/>
  </r>
  <r>
    <s v="D-H0222A"/>
    <x v="11"/>
    <d v="2025-03-11T00:00:00"/>
    <n v="0"/>
    <m/>
    <m/>
    <x v="1"/>
  </r>
  <r>
    <s v="FB-HDH01"/>
    <x v="2"/>
    <d v="2025-03-11T00:00:00"/>
    <n v="106"/>
    <m/>
    <s v="2 Toby Boxes"/>
    <x v="1"/>
  </r>
  <r>
    <s v="D-H0223E"/>
    <x v="11"/>
    <d v="2025-03-11T00:00:00"/>
    <n v="528"/>
    <m/>
    <s v="5 Toby Boxes / 2 Splices"/>
    <x v="1"/>
  </r>
  <r>
    <s v="FB-HWP401-"/>
    <x v="4"/>
    <d v="2025-03-11T00:00:00"/>
    <n v="0"/>
    <m/>
    <m/>
    <x v="1"/>
  </r>
  <r>
    <s v="D-HDH68"/>
    <x v="12"/>
    <d v="2025-03-11T00:00:00"/>
    <n v="0"/>
    <m/>
    <m/>
    <x v="1"/>
  </r>
  <r>
    <s v="D-HNP138"/>
    <x v="13"/>
    <d v="2025-03-11T00:00:00"/>
    <n v="0"/>
    <m/>
    <m/>
    <x v="1"/>
  </r>
  <r>
    <s v="D-HNP137"/>
    <x v="13"/>
    <d v="2025-03-11T00:00:00"/>
    <n v="0"/>
    <m/>
    <m/>
    <x v="1"/>
  </r>
  <r>
    <s v="D-HWP105"/>
    <x v="5"/>
    <d v="2025-03-11T00:00:00"/>
    <n v="0"/>
    <m/>
    <m/>
    <x v="1"/>
  </r>
  <r>
    <s v="D-HNP123"/>
    <x v="9"/>
    <d v="2025-03-11T00:00:00"/>
    <n v="0"/>
    <m/>
    <m/>
    <x v="1"/>
  </r>
  <r>
    <s v="BHT-FWP-06"/>
    <x v="1"/>
    <d v="2025-03-11T00:00:00"/>
    <n v="491"/>
    <m/>
    <m/>
    <x v="1"/>
  </r>
  <r>
    <s v="D-HNP143"/>
    <x v="5"/>
    <d v="2025-03-11T00:00:00"/>
    <n v="0"/>
    <m/>
    <m/>
    <x v="1"/>
  </r>
  <r>
    <s v="FB-HWP701"/>
    <x v="1"/>
    <d v="2025-03-11T00:00:00"/>
    <n v="614"/>
    <m/>
    <m/>
    <x v="1"/>
  </r>
  <r>
    <s v="D-HDH74"/>
    <x v="7"/>
    <d v="2025-03-11T00:00:00"/>
    <n v="0"/>
    <m/>
    <m/>
    <x v="1"/>
  </r>
  <r>
    <s v="D-HWP103"/>
    <x v="5"/>
    <d v="2025-03-11T00:00:00"/>
    <n v="685"/>
    <m/>
    <s v="5 Toby Boxes/1 HH/1 Swing Arm/1 Groundrod"/>
    <x v="1"/>
  </r>
  <r>
    <s v="D-HDH46"/>
    <x v="13"/>
    <d v="2025-03-11T00:00:00"/>
    <n v="1081"/>
    <m/>
    <m/>
    <x v="1"/>
  </r>
  <r>
    <s v="FX4-FWP-08"/>
    <x v="1"/>
    <d v="2025-03-11T00:00:00"/>
    <n v="0"/>
    <m/>
    <m/>
    <x v="1"/>
  </r>
  <r>
    <s v="D-HWP705"/>
    <x v="5"/>
    <d v="2025-03-11T00:00:00"/>
    <n v="1710"/>
    <m/>
    <s v="13 Toby Boxes"/>
    <x v="1"/>
  </r>
  <r>
    <s v="FB-H0222A"/>
    <x v="7"/>
    <d v="2025-03-11T00:00:00"/>
    <n v="304"/>
    <m/>
    <m/>
    <x v="1"/>
  </r>
  <r>
    <s v="FB-H02223A"/>
    <x v="8"/>
    <d v="2025-03-11T00:00:00"/>
    <n v="1617"/>
    <m/>
    <m/>
    <x v="1"/>
  </r>
  <r>
    <s v="D-HNP141"/>
    <x v="8"/>
    <d v="2025-03-11T00:00:00"/>
    <n v="228"/>
    <m/>
    <m/>
    <x v="1"/>
  </r>
  <r>
    <s v="D-HDH78"/>
    <x v="13"/>
    <d v="2025-03-11T00:00:00"/>
    <n v="1257"/>
    <m/>
    <m/>
    <x v="1"/>
  </r>
  <r>
    <s v="D-HDH04"/>
    <x v="2"/>
    <d v="2025-03-12T00:00:00"/>
    <m/>
    <m/>
    <s v="QC / Restoration"/>
    <x v="1"/>
  </r>
  <r>
    <s v="D-HDH31"/>
    <x v="0"/>
    <d v="2025-03-12T00:00:00"/>
    <m/>
    <m/>
    <s v=" "/>
    <x v="1"/>
  </r>
  <r>
    <s v="D-HDH34"/>
    <x v="1"/>
    <d v="2025-03-12T00:00:00"/>
    <m/>
    <m/>
    <s v="QC / Restoration"/>
    <x v="1"/>
  </r>
  <r>
    <s v="D-HDH66"/>
    <x v="7"/>
    <d v="2025-03-12T00:00:00"/>
    <s v=" "/>
    <m/>
    <m/>
    <x v="1"/>
  </r>
  <r>
    <s v="D-HDH84"/>
    <x v="0"/>
    <d v="2025-03-12T00:00:00"/>
    <s v=" "/>
    <m/>
    <m/>
    <x v="1"/>
  </r>
  <r>
    <s v="FB-HDH02A"/>
    <x v="1"/>
    <d v="2025-03-12T00:00:00"/>
    <s v=" "/>
    <m/>
    <m/>
    <x v="1"/>
  </r>
  <r>
    <s v="Golden Wings MDU"/>
    <x v="10"/>
    <d v="2025-03-12T00:00:00"/>
    <s v="COMPLETED"/>
    <m/>
    <m/>
    <x v="1"/>
  </r>
  <r>
    <s v="D-HWP412"/>
    <x v="10"/>
    <d v="2025-03-12T00:00:00"/>
    <s v="COMPLETED"/>
    <m/>
    <m/>
    <x v="1"/>
  </r>
  <r>
    <s v="D-HWP415"/>
    <x v="1"/>
    <d v="2025-03-12T00:00:00"/>
    <s v=" "/>
    <m/>
    <m/>
    <x v="1"/>
  </r>
  <r>
    <s v="D-HWP425"/>
    <x v="5"/>
    <d v="2025-03-12T00:00:00"/>
    <s v="COMPLETED"/>
    <m/>
    <m/>
    <x v="1"/>
  </r>
  <r>
    <s v="D-HWP436"/>
    <x v="4"/>
    <d v="2025-03-12T00:00:00"/>
    <s v=" "/>
    <m/>
    <m/>
    <x v="1"/>
  </r>
  <r>
    <s v="D-HWP441"/>
    <x v="5"/>
    <d v="2025-03-12T00:00:00"/>
    <s v="COMPLETED"/>
    <m/>
    <m/>
    <x v="1"/>
  </r>
  <r>
    <s v="FB-HWP101"/>
    <x v="8"/>
    <d v="2025-03-12T00:00:00"/>
    <s v=" "/>
    <m/>
    <m/>
    <x v="1"/>
  </r>
  <r>
    <s v="D-H0223D"/>
    <x v="5"/>
    <d v="2025-03-12T00:00:00"/>
    <s v=" "/>
    <m/>
    <m/>
    <x v="1"/>
  </r>
  <r>
    <s v="D-H0223C"/>
    <x v="6"/>
    <d v="2025-03-12T00:00:00"/>
    <s v=" "/>
    <m/>
    <m/>
    <x v="1"/>
  </r>
  <r>
    <s v="D-HDH76"/>
    <x v="2"/>
    <d v="2025-03-12T00:00:00"/>
    <n v="9"/>
    <m/>
    <s v="7 Toby Boxes"/>
    <x v="1"/>
  </r>
  <r>
    <s v="D-HDH45"/>
    <x v="0"/>
    <d v="2025-03-12T00:00:00"/>
    <s v=" "/>
    <m/>
    <m/>
    <x v="1"/>
  </r>
  <r>
    <s v="D-HWP713"/>
    <x v="5"/>
    <d v="2025-03-12T00:00:00"/>
    <s v=" "/>
    <m/>
    <m/>
    <x v="1"/>
  </r>
  <r>
    <s v="D-HDH73"/>
    <x v="8"/>
    <d v="2025-03-12T00:00:00"/>
    <s v=" "/>
    <m/>
    <m/>
    <x v="1"/>
  </r>
  <r>
    <s v="D-H0222D"/>
    <x v="7"/>
    <d v="2025-03-12T00:00:00"/>
    <s v=" "/>
    <m/>
    <m/>
    <x v="1"/>
  </r>
  <r>
    <s v="D-H0223A"/>
    <x v="7"/>
    <d v="2025-03-12T00:00:00"/>
    <s v=" "/>
    <m/>
    <m/>
    <x v="1"/>
  </r>
  <r>
    <s v="D-HWP102"/>
    <x v="8"/>
    <d v="2025-03-12T00:00:00"/>
    <s v=" "/>
    <m/>
    <m/>
    <x v="1"/>
  </r>
  <r>
    <s v="D-H0222B"/>
    <x v="5"/>
    <d v="2025-03-12T00:00:00"/>
    <s v=" "/>
    <m/>
    <m/>
    <x v="1"/>
  </r>
  <r>
    <s v="D-H0222C"/>
    <x v="8"/>
    <d v="2025-03-12T00:00:00"/>
    <s v=" "/>
    <m/>
    <m/>
    <x v="1"/>
  </r>
  <r>
    <s v="D-HDH71"/>
    <x v="9"/>
    <d v="2025-03-12T00:00:00"/>
    <s v=" "/>
    <m/>
    <m/>
    <x v="1"/>
  </r>
  <r>
    <s v="D-H0222A"/>
    <x v="11"/>
    <d v="2025-03-12T00:00:00"/>
    <n v="201"/>
    <m/>
    <m/>
    <x v="1"/>
  </r>
  <r>
    <s v="FB-HDH01"/>
    <x v="2"/>
    <d v="2025-03-12T00:00:00"/>
    <s v=" "/>
    <m/>
    <m/>
    <x v="1"/>
  </r>
  <r>
    <s v="D-H0223E"/>
    <x v="11"/>
    <d v="2025-03-12T00:00:00"/>
    <n v="489"/>
    <m/>
    <s v="5 Toby Boxes"/>
    <x v="1"/>
  </r>
  <r>
    <s v="FB-HWP401-"/>
    <x v="4"/>
    <d v="2025-03-12T00:00:00"/>
    <s v=" "/>
    <m/>
    <m/>
    <x v="1"/>
  </r>
  <r>
    <s v="D-HDH68"/>
    <x v="12"/>
    <d v="2025-03-12T00:00:00"/>
    <s v=" "/>
    <m/>
    <m/>
    <x v="1"/>
  </r>
  <r>
    <s v="D-HNP138"/>
    <x v="13"/>
    <d v="2025-03-12T00:00:00"/>
    <s v=" "/>
    <m/>
    <m/>
    <x v="1"/>
  </r>
  <r>
    <s v="D-HNP137"/>
    <x v="13"/>
    <d v="2025-03-12T00:00:00"/>
    <s v=" "/>
    <m/>
    <m/>
    <x v="1"/>
  </r>
  <r>
    <s v="D-HWP105"/>
    <x v="5"/>
    <d v="2025-03-12T00:00:00"/>
    <s v=" "/>
    <m/>
    <m/>
    <x v="1"/>
  </r>
  <r>
    <s v="D-HNP123"/>
    <x v="9"/>
    <d v="2025-03-12T00:00:00"/>
    <s v=" "/>
    <m/>
    <m/>
    <x v="1"/>
  </r>
  <r>
    <s v="BHT-FWP-06"/>
    <x v="1"/>
    <d v="2025-03-12T00:00:00"/>
    <n v="291"/>
    <m/>
    <m/>
    <x v="1"/>
  </r>
  <r>
    <s v="D-HNP143"/>
    <x v="5"/>
    <d v="2025-03-12T00:00:00"/>
    <s v=" "/>
    <m/>
    <m/>
    <x v="1"/>
  </r>
  <r>
    <s v="FB-HWP701"/>
    <x v="1"/>
    <d v="2025-03-12T00:00:00"/>
    <n v="1004"/>
    <m/>
    <s v="1 HH"/>
    <x v="1"/>
  </r>
  <r>
    <s v="D-HDH74"/>
    <x v="7"/>
    <d v="2025-03-12T00:00:00"/>
    <n v="961"/>
    <m/>
    <m/>
    <x v="1"/>
  </r>
  <r>
    <s v="D-HWP103"/>
    <x v="5"/>
    <d v="2025-03-12T00:00:00"/>
    <s v=" "/>
    <m/>
    <m/>
    <x v="1"/>
  </r>
  <r>
    <s v="D-HDH46"/>
    <x v="13"/>
    <d v="2025-03-12T00:00:00"/>
    <n v="688"/>
    <m/>
    <m/>
    <x v="1"/>
  </r>
  <r>
    <s v="FX4-FWP-08"/>
    <x v="1"/>
    <d v="2025-03-12T00:00:00"/>
    <s v=" "/>
    <m/>
    <m/>
    <x v="1"/>
  </r>
  <r>
    <s v="D-HWP705"/>
    <x v="5"/>
    <d v="2025-03-12T00:00:00"/>
    <n v="1700"/>
    <m/>
    <s v="15 Toby Boxes / 1 HH"/>
    <x v="1"/>
  </r>
  <r>
    <s v="FB-H0222A"/>
    <x v="7"/>
    <d v="2025-03-12T00:00:00"/>
    <n v="205"/>
    <m/>
    <m/>
    <x v="1"/>
  </r>
  <r>
    <s v="FB-H02223A"/>
    <x v="8"/>
    <d v="2025-03-12T00:00:00"/>
    <s v=" "/>
    <m/>
    <m/>
    <x v="1"/>
  </r>
  <r>
    <s v="D-HNP141"/>
    <x v="8"/>
    <d v="2025-03-12T00:00:00"/>
    <s v=" "/>
    <m/>
    <m/>
    <x v="1"/>
  </r>
  <r>
    <s v="D-HDH78"/>
    <x v="13"/>
    <d v="2025-03-12T00:00:00"/>
    <n v="2121"/>
    <m/>
    <m/>
    <x v="1"/>
  </r>
  <r>
    <s v="D-HDH67"/>
    <x v="8"/>
    <d v="2025-03-12T00:00:00"/>
    <n v="984"/>
    <m/>
    <s v="4 Toby Boxes"/>
    <x v="1"/>
  </r>
  <r>
    <s v="FB-HDH275"/>
    <x v="9"/>
    <d v="2025-03-12T00:00:00"/>
    <n v="2760"/>
    <m/>
    <s v="5 Toby Boxes"/>
    <x v="1"/>
  </r>
  <r>
    <s v="D-HDH70"/>
    <x v="6"/>
    <d v="2025-03-12T00:00:00"/>
    <n v="1246"/>
    <m/>
    <s v="10 Toby Boxes / 20 Splices"/>
    <x v="1"/>
  </r>
  <r>
    <s v="D-HWP701"/>
    <x v="5"/>
    <d v="2025-03-12T00:00:00"/>
    <n v="1353"/>
    <m/>
    <s v="9 Toby Boxes"/>
    <x v="1"/>
  </r>
  <r>
    <s v="D-HDH04"/>
    <x v="2"/>
    <d v="2025-03-13T00:00:00"/>
    <m/>
    <m/>
    <s v="QC / Restoration"/>
    <x v="1"/>
  </r>
  <r>
    <s v="D-HDH31"/>
    <x v="0"/>
    <d v="2025-03-13T00:00:00"/>
    <m/>
    <m/>
    <m/>
    <x v="1"/>
  </r>
  <r>
    <s v="D-HDH34"/>
    <x v="1"/>
    <d v="2025-03-13T00:00:00"/>
    <m/>
    <m/>
    <s v="QC / Restoration"/>
    <x v="1"/>
  </r>
  <r>
    <s v="D-HDH66"/>
    <x v="7"/>
    <d v="2025-03-13T00:00:00"/>
    <m/>
    <m/>
    <m/>
    <x v="1"/>
  </r>
  <r>
    <s v="D-HDH84"/>
    <x v="0"/>
    <d v="2025-03-13T00:00:00"/>
    <m/>
    <m/>
    <m/>
    <x v="1"/>
  </r>
  <r>
    <s v="FB-HDH02A"/>
    <x v="1"/>
    <d v="2025-03-13T00:00:00"/>
    <m/>
    <m/>
    <m/>
    <x v="1"/>
  </r>
  <r>
    <s v="Golden Wings MDU"/>
    <x v="10"/>
    <d v="2025-03-13T00:00:00"/>
    <m/>
    <m/>
    <m/>
    <x v="1"/>
  </r>
  <r>
    <s v="D-HWP412"/>
    <x v="10"/>
    <d v="2025-03-13T00:00:00"/>
    <m/>
    <m/>
    <m/>
    <x v="1"/>
  </r>
  <r>
    <s v="D-HWP415"/>
    <x v="1"/>
    <d v="2025-03-13T00:00:00"/>
    <m/>
    <m/>
    <m/>
    <x v="1"/>
  </r>
  <r>
    <s v="D-HWP425"/>
    <x v="5"/>
    <d v="2025-03-13T00:00:00"/>
    <m/>
    <m/>
    <m/>
    <x v="1"/>
  </r>
  <r>
    <s v="D-HWP436"/>
    <x v="4"/>
    <d v="2025-03-13T00:00:00"/>
    <m/>
    <m/>
    <m/>
    <x v="1"/>
  </r>
  <r>
    <s v="D-HWP441"/>
    <x v="5"/>
    <d v="2025-03-13T00:00:00"/>
    <m/>
    <m/>
    <m/>
    <x v="1"/>
  </r>
  <r>
    <s v="FB-HWP101"/>
    <x v="8"/>
    <d v="2025-03-13T00:00:00"/>
    <m/>
    <m/>
    <m/>
    <x v="1"/>
  </r>
  <r>
    <s v="D-H0223D"/>
    <x v="5"/>
    <d v="2025-03-13T00:00:00"/>
    <m/>
    <m/>
    <m/>
    <x v="1"/>
  </r>
  <r>
    <s v="D-H0223C"/>
    <x v="6"/>
    <d v="2025-03-13T00:00:00"/>
    <m/>
    <m/>
    <m/>
    <x v="1"/>
  </r>
  <r>
    <s v="D-HDH76"/>
    <x v="2"/>
    <d v="2025-03-13T00:00:00"/>
    <m/>
    <m/>
    <s v="QC / Restoration"/>
    <x v="1"/>
  </r>
  <r>
    <s v="D-HDH45"/>
    <x v="0"/>
    <d v="2025-03-13T00:00:00"/>
    <s v=" "/>
    <m/>
    <m/>
    <x v="1"/>
  </r>
  <r>
    <s v="D-HWP713"/>
    <x v="5"/>
    <d v="2025-03-13T00:00:00"/>
    <s v=" "/>
    <m/>
    <m/>
    <x v="1"/>
  </r>
  <r>
    <s v="D-HDH73"/>
    <x v="8"/>
    <d v="2025-03-13T00:00:00"/>
    <s v=" "/>
    <m/>
    <m/>
    <x v="1"/>
  </r>
  <r>
    <s v="D-H0222D"/>
    <x v="7"/>
    <d v="2025-03-13T00:00:00"/>
    <s v=" "/>
    <m/>
    <m/>
    <x v="1"/>
  </r>
  <r>
    <s v="D-H0223A"/>
    <x v="7"/>
    <d v="2025-03-13T00:00:00"/>
    <s v=" "/>
    <m/>
    <m/>
    <x v="1"/>
  </r>
  <r>
    <s v="D-HWP102"/>
    <x v="8"/>
    <d v="2025-03-13T00:00:00"/>
    <s v=" "/>
    <m/>
    <m/>
    <x v="1"/>
  </r>
  <r>
    <s v="D-H0222B"/>
    <x v="5"/>
    <d v="2025-03-13T00:00:00"/>
    <s v=" "/>
    <m/>
    <m/>
    <x v="1"/>
  </r>
  <r>
    <s v="D-H0222C"/>
    <x v="8"/>
    <d v="2025-03-13T00:00:00"/>
    <s v=" "/>
    <m/>
    <m/>
    <x v="1"/>
  </r>
  <r>
    <s v="D-HDH71"/>
    <x v="9"/>
    <d v="2025-03-13T00:00:00"/>
    <s v=" "/>
    <m/>
    <m/>
    <x v="1"/>
  </r>
  <r>
    <s v="D-H0222A"/>
    <x v="11"/>
    <d v="2025-03-13T00:00:00"/>
    <n v="1207"/>
    <m/>
    <s v="9 Toby Boxes / 16 Splices / 2 Pits"/>
    <x v="1"/>
  </r>
  <r>
    <s v="FB-HDH01"/>
    <x v="2"/>
    <d v="2025-03-13T00:00:00"/>
    <s v=" "/>
    <m/>
    <m/>
    <x v="1"/>
  </r>
  <r>
    <s v="D-H0223E"/>
    <x v="11"/>
    <d v="2025-03-13T00:00:00"/>
    <n v="534"/>
    <m/>
    <s v="7 Toby Boxes / 5 Splices"/>
    <x v="1"/>
  </r>
  <r>
    <s v="FB-HWP401"/>
    <x v="4"/>
    <d v="2025-03-13T00:00:00"/>
    <s v=" "/>
    <m/>
    <m/>
    <x v="1"/>
  </r>
  <r>
    <s v="D-HDH68"/>
    <x v="12"/>
    <d v="2025-03-13T00:00:00"/>
    <s v=" "/>
    <m/>
    <m/>
    <x v="1"/>
  </r>
  <r>
    <s v="D-HNP138"/>
    <x v="13"/>
    <d v="2025-03-13T00:00:00"/>
    <s v=" "/>
    <m/>
    <m/>
    <x v="1"/>
  </r>
  <r>
    <s v="D-HNP137"/>
    <x v="13"/>
    <d v="2025-03-13T00:00:00"/>
    <s v=" "/>
    <m/>
    <m/>
    <x v="1"/>
  </r>
  <r>
    <s v="D-HWP105"/>
    <x v="5"/>
    <d v="2025-03-13T00:00:00"/>
    <s v=" "/>
    <m/>
    <m/>
    <x v="1"/>
  </r>
  <r>
    <s v="D-HNP123"/>
    <x v="9"/>
    <d v="2025-03-13T00:00:00"/>
    <s v=" "/>
    <m/>
    <m/>
    <x v="1"/>
  </r>
  <r>
    <s v="BHT-FWP-06"/>
    <x v="1"/>
    <d v="2025-03-13T00:00:00"/>
    <n v="571"/>
    <m/>
    <s v="2 HH"/>
    <x v="1"/>
  </r>
  <r>
    <s v="D-HNP143"/>
    <x v="5"/>
    <d v="2025-03-13T00:00:00"/>
    <n v="1170"/>
    <m/>
    <s v="11 Toby Boxes"/>
    <x v="1"/>
  </r>
  <r>
    <s v="FB-HWP701"/>
    <x v="1"/>
    <d v="2025-03-13T00:00:00"/>
    <s v=" "/>
    <m/>
    <m/>
    <x v="1"/>
  </r>
  <r>
    <s v="D-HDH74"/>
    <x v="7"/>
    <d v="2025-03-13T00:00:00"/>
    <n v="914"/>
    <m/>
    <s v="12 Toby Boxes / 4 Splices"/>
    <x v="1"/>
  </r>
  <r>
    <s v="D-HWP103"/>
    <x v="5"/>
    <d v="2025-03-13T00:00:00"/>
    <s v=" "/>
    <m/>
    <m/>
    <x v="1"/>
  </r>
  <r>
    <s v="D-HDH46"/>
    <x v="13"/>
    <d v="2025-03-13T00:00:00"/>
    <s v=" "/>
    <m/>
    <m/>
    <x v="1"/>
  </r>
  <r>
    <s v="FX4-FWP-08"/>
    <x v="1"/>
    <d v="2025-03-13T00:00:00"/>
    <s v=" "/>
    <m/>
    <m/>
    <x v="1"/>
  </r>
  <r>
    <s v="D-HWP705"/>
    <x v="5"/>
    <d v="2025-03-13T00:00:00"/>
    <s v=" "/>
    <m/>
    <m/>
    <x v="1"/>
  </r>
  <r>
    <s v="FB-H0222A"/>
    <x v="7"/>
    <d v="2025-03-13T00:00:00"/>
    <n v="451"/>
    <m/>
    <m/>
    <x v="1"/>
  </r>
  <r>
    <s v="FB-H02223A"/>
    <x v="8"/>
    <d v="2025-03-13T00:00:00"/>
    <n v="101"/>
    <m/>
    <m/>
    <x v="1"/>
  </r>
  <r>
    <s v="D-HNP141"/>
    <x v="8"/>
    <d v="2025-03-13T00:00:00"/>
    <s v=" "/>
    <m/>
    <m/>
    <x v="1"/>
  </r>
  <r>
    <s v="D-HDH78"/>
    <x v="13"/>
    <d v="2025-03-13T00:00:00"/>
    <n v="2742"/>
    <m/>
    <m/>
    <x v="1"/>
  </r>
  <r>
    <s v="D-HDH67"/>
    <x v="8"/>
    <d v="2025-03-13T00:00:00"/>
    <n v="1078"/>
    <m/>
    <s v="6 Toby Boxes / 10 Splices"/>
    <x v="1"/>
  </r>
  <r>
    <s v="FB-HDH275"/>
    <x v="9"/>
    <d v="2025-03-13T00:00:00"/>
    <n v="945"/>
    <m/>
    <m/>
    <x v="1"/>
  </r>
  <r>
    <s v="D-HDH70"/>
    <x v="6"/>
    <d v="2025-03-13T00:00:00"/>
    <n v="664"/>
    <m/>
    <s v="4 Toby Boxes / 8 Splices"/>
    <x v="1"/>
  </r>
  <r>
    <s v="D-HWP701"/>
    <x v="5"/>
    <d v="2025-03-13T00:00:00"/>
    <n v="1123"/>
    <m/>
    <s v="4 Toby Boxes / 2 Flowerpots"/>
    <x v="1"/>
  </r>
  <r>
    <s v="D-HDH03"/>
    <x v="8"/>
    <d v="2025-03-13T00:00:00"/>
    <n v="338"/>
    <m/>
    <s v="2 Toby Boxes / 6 Splices"/>
    <x v="1"/>
  </r>
  <r>
    <s v="D-HDH04"/>
    <x v="2"/>
    <d v="2025-03-14T00:00:00"/>
    <m/>
    <m/>
    <s v="QC / Restoration"/>
    <x v="1"/>
  </r>
  <r>
    <s v="D-HDH31"/>
    <x v="0"/>
    <d v="2025-03-14T00:00:00"/>
    <m/>
    <m/>
    <s v=" "/>
    <x v="1"/>
  </r>
  <r>
    <s v="D-HDH34"/>
    <x v="1"/>
    <d v="2025-03-14T00:00:00"/>
    <m/>
    <m/>
    <s v="QC / Restoration"/>
    <x v="1"/>
  </r>
  <r>
    <s v="D-HDH66"/>
    <x v="7"/>
    <d v="2025-03-14T00:00:00"/>
    <m/>
    <m/>
    <s v=" "/>
    <x v="1"/>
  </r>
  <r>
    <s v="D-HDH84"/>
    <x v="0"/>
    <d v="2025-03-14T00:00:00"/>
    <m/>
    <m/>
    <s v=" "/>
    <x v="1"/>
  </r>
  <r>
    <s v="FB-HDH02A"/>
    <x v="1"/>
    <d v="2025-03-14T00:00:00"/>
    <m/>
    <m/>
    <s v=" "/>
    <x v="1"/>
  </r>
  <r>
    <s v="Golden Wings MDU"/>
    <x v="10"/>
    <d v="2025-03-14T00:00:00"/>
    <m/>
    <m/>
    <s v=" "/>
    <x v="1"/>
  </r>
  <r>
    <s v="D-HWP412"/>
    <x v="10"/>
    <d v="2025-03-14T00:00:00"/>
    <m/>
    <m/>
    <s v="Restoration"/>
    <x v="1"/>
  </r>
  <r>
    <s v="D-HWP415"/>
    <x v="1"/>
    <d v="2025-03-14T00:00:00"/>
    <m/>
    <m/>
    <s v=" "/>
    <x v="1"/>
  </r>
  <r>
    <s v="D-HWP425"/>
    <x v="5"/>
    <d v="2025-03-14T00:00:00"/>
    <m/>
    <m/>
    <s v=" "/>
    <x v="1"/>
  </r>
  <r>
    <s v="D-HWP436"/>
    <x v="4"/>
    <d v="2025-03-14T00:00:00"/>
    <m/>
    <m/>
    <s v="Restoration"/>
    <x v="1"/>
  </r>
  <r>
    <s v="D-HWP441"/>
    <x v="5"/>
    <d v="2025-03-14T00:00:00"/>
    <m/>
    <m/>
    <s v=" "/>
    <x v="1"/>
  </r>
  <r>
    <s v="FB-HWP101"/>
    <x v="8"/>
    <d v="2025-03-14T00:00:00"/>
    <m/>
    <m/>
    <s v="Restoration"/>
    <x v="1"/>
  </r>
  <r>
    <s v="D-H0223D"/>
    <x v="5"/>
    <d v="2025-03-14T00:00:00"/>
    <m/>
    <m/>
    <s v=" "/>
    <x v="1"/>
  </r>
  <r>
    <s v="D-H0223C"/>
    <x v="6"/>
    <d v="2025-03-14T00:00:00"/>
    <m/>
    <m/>
    <s v=" "/>
    <x v="1"/>
  </r>
  <r>
    <s v="D-HDH76"/>
    <x v="2"/>
    <d v="2025-03-14T00:00:00"/>
    <m/>
    <m/>
    <s v="QC / Restoration"/>
    <x v="1"/>
  </r>
  <r>
    <s v="D-HDH45"/>
    <x v="0"/>
    <d v="2025-03-14T00:00:00"/>
    <m/>
    <m/>
    <s v=" "/>
    <x v="1"/>
  </r>
  <r>
    <s v="D-HWP713"/>
    <x v="5"/>
    <d v="2025-03-14T00:00:00"/>
    <m/>
    <m/>
    <s v=" "/>
    <x v="1"/>
  </r>
  <r>
    <s v="D-HDH73"/>
    <x v="8"/>
    <d v="2025-03-14T00:00:00"/>
    <m/>
    <m/>
    <s v=" "/>
    <x v="1"/>
  </r>
  <r>
    <s v="D-H0222D"/>
    <x v="7"/>
    <d v="2025-03-14T00:00:00"/>
    <m/>
    <m/>
    <s v=" "/>
    <x v="1"/>
  </r>
  <r>
    <s v="D-H0223A"/>
    <x v="7"/>
    <d v="2025-03-14T00:00:00"/>
    <m/>
    <m/>
    <s v=" "/>
    <x v="1"/>
  </r>
  <r>
    <s v="D-HWP102"/>
    <x v="8"/>
    <d v="2025-03-14T00:00:00"/>
    <m/>
    <m/>
    <s v="Restoration"/>
    <x v="1"/>
  </r>
  <r>
    <s v="D-H0222B"/>
    <x v="5"/>
    <d v="2025-03-14T00:00:00"/>
    <s v=" "/>
    <m/>
    <s v=" "/>
    <x v="1"/>
  </r>
  <r>
    <s v="D-H0222C"/>
    <x v="8"/>
    <d v="2025-03-14T00:00:00"/>
    <s v=" "/>
    <m/>
    <s v=" "/>
    <x v="1"/>
  </r>
  <r>
    <s v="D-HDH71"/>
    <x v="9"/>
    <d v="2025-03-14T00:00:00"/>
    <s v=" "/>
    <m/>
    <s v=" "/>
    <x v="1"/>
  </r>
  <r>
    <s v="D-H0222A"/>
    <x v="11"/>
    <d v="2025-03-14T00:00:00"/>
    <n v="220"/>
    <m/>
    <s v="1 Toby Box / 2 Splices"/>
    <x v="1"/>
  </r>
  <r>
    <s v="FB-HDH01"/>
    <x v="2"/>
    <d v="2025-03-14T00:00:00"/>
    <s v=" "/>
    <m/>
    <m/>
    <x v="1"/>
  </r>
  <r>
    <s v="D-H0223E"/>
    <x v="11"/>
    <d v="2025-03-14T00:00:00"/>
    <m/>
    <m/>
    <s v="2 Toby Boxes / 1 HH / 1 Swing Arm"/>
    <x v="1"/>
  </r>
  <r>
    <s v="FB-HWP401"/>
    <x v="4"/>
    <d v="2025-03-14T00:00:00"/>
    <s v=" "/>
    <m/>
    <m/>
    <x v="1"/>
  </r>
  <r>
    <s v="D-HDH68"/>
    <x v="12"/>
    <d v="2025-03-14T00:00:00"/>
    <s v=" "/>
    <m/>
    <m/>
    <x v="1"/>
  </r>
  <r>
    <s v="D-HNP138"/>
    <x v="13"/>
    <d v="2025-03-14T00:00:00"/>
    <s v=" "/>
    <m/>
    <m/>
    <x v="1"/>
  </r>
  <r>
    <s v="D-HNP137"/>
    <x v="13"/>
    <d v="2025-03-14T00:00:00"/>
    <s v=" "/>
    <m/>
    <m/>
    <x v="1"/>
  </r>
  <r>
    <s v="D-HWP105"/>
    <x v="5"/>
    <d v="2025-03-14T00:00:00"/>
    <s v=" "/>
    <m/>
    <m/>
    <x v="1"/>
  </r>
  <r>
    <s v="D-HNP123"/>
    <x v="9"/>
    <d v="2025-03-14T00:00:00"/>
    <s v=" "/>
    <m/>
    <m/>
    <x v="1"/>
  </r>
  <r>
    <s v="BHT-FWP-06"/>
    <x v="1"/>
    <d v="2025-03-14T00:00:00"/>
    <s v=" "/>
    <m/>
    <m/>
    <x v="1"/>
  </r>
  <r>
    <s v="D-HNP143"/>
    <x v="5"/>
    <d v="2025-03-14T00:00:00"/>
    <s v=" "/>
    <m/>
    <m/>
    <x v="1"/>
  </r>
  <r>
    <s v="FB-HWP701"/>
    <x v="1"/>
    <d v="2025-03-14T00:00:00"/>
    <m/>
    <m/>
    <s v="Dug Up Conduit"/>
    <x v="1"/>
  </r>
  <r>
    <s v="D-HDH74"/>
    <x v="7"/>
    <d v="2025-03-14T00:00:00"/>
    <n v="1903"/>
    <m/>
    <s v="20 Toby Boxes / 9 Splices"/>
    <x v="1"/>
  </r>
  <r>
    <s v="D-HWP103"/>
    <x v="5"/>
    <d v="2025-03-14T00:00:00"/>
    <s v=" "/>
    <m/>
    <m/>
    <x v="1"/>
  </r>
  <r>
    <s v="D-HDH46"/>
    <x v="13"/>
    <d v="2025-03-14T00:00:00"/>
    <s v=" "/>
    <m/>
    <m/>
    <x v="1"/>
  </r>
  <r>
    <s v="FX4-FWP-08"/>
    <x v="1"/>
    <d v="2025-03-14T00:00:00"/>
    <s v=" "/>
    <m/>
    <m/>
    <x v="1"/>
  </r>
  <r>
    <s v="D-HWP705"/>
    <x v="5"/>
    <d v="2025-03-14T00:00:00"/>
    <s v=" "/>
    <m/>
    <m/>
    <x v="1"/>
  </r>
  <r>
    <s v="FB-H0222A"/>
    <x v="7"/>
    <d v="2025-03-14T00:00:00"/>
    <s v=" "/>
    <m/>
    <m/>
    <x v="1"/>
  </r>
  <r>
    <s v="FB-H02223A"/>
    <x v="8"/>
    <d v="2025-03-14T00:00:00"/>
    <s v=" "/>
    <m/>
    <m/>
    <x v="1"/>
  </r>
  <r>
    <s v="D-HNP141"/>
    <x v="8"/>
    <d v="2025-03-14T00:00:00"/>
    <s v=" "/>
    <m/>
    <m/>
    <x v="1"/>
  </r>
  <r>
    <s v="D-HDH78"/>
    <x v="13"/>
    <d v="2025-03-14T00:00:00"/>
    <n v="75"/>
    <m/>
    <s v="41 Toby Boxes / 1 HH / FDH / 1 Ground Rod"/>
    <x v="1"/>
  </r>
  <r>
    <s v="D-HDH67"/>
    <x v="8"/>
    <d v="2025-03-14T00:00:00"/>
    <n v="2048"/>
    <m/>
    <s v="14 Toby Boxes / 21 Pits"/>
    <x v="1"/>
  </r>
  <r>
    <s v="FB-HDH275"/>
    <x v="9"/>
    <d v="2025-03-14T00:00:00"/>
    <n v="1073"/>
    <m/>
    <m/>
    <x v="1"/>
  </r>
  <r>
    <s v="D-HDH70"/>
    <x v="6"/>
    <d v="2025-03-14T00:00:00"/>
    <n v="834"/>
    <m/>
    <s v="6 Toby Boxes / 11 Splices"/>
    <x v="1"/>
  </r>
  <r>
    <s v="D-HWP701"/>
    <x v="5"/>
    <d v="2025-03-14T00:00:00"/>
    <s v=" "/>
    <m/>
    <m/>
    <x v="1"/>
  </r>
  <r>
    <s v="D-HDH03"/>
    <x v="8"/>
    <d v="2025-03-14T00:00:00"/>
    <s v=" "/>
    <m/>
    <s v=" "/>
    <x v="1"/>
  </r>
  <r>
    <s v="D-HDH04"/>
    <x v="2"/>
    <d v="2025-03-17T00:00:00"/>
    <m/>
    <m/>
    <s v="QC / Restoration"/>
    <x v="1"/>
  </r>
  <r>
    <s v="D-HDH34"/>
    <x v="1"/>
    <d v="2025-03-17T00:00:00"/>
    <m/>
    <m/>
    <s v="QC / Restoration"/>
    <x v="1"/>
  </r>
  <r>
    <s v="D-HDH84"/>
    <x v="0"/>
    <d v="2025-03-17T00:00:00"/>
    <m/>
    <m/>
    <s v=" "/>
    <x v="1"/>
  </r>
  <r>
    <s v="FB-HDH02A"/>
    <x v="1"/>
    <d v="2025-03-17T00:00:00"/>
    <m/>
    <m/>
    <s v=" "/>
    <x v="1"/>
  </r>
  <r>
    <s v="FB-HWP101"/>
    <x v="8"/>
    <d v="2025-03-17T00:00:00"/>
    <m/>
    <m/>
    <s v=" "/>
    <x v="1"/>
  </r>
  <r>
    <s v="D-H0223D"/>
    <x v="5"/>
    <d v="2025-03-17T00:00:00"/>
    <m/>
    <m/>
    <s v=" "/>
    <x v="1"/>
  </r>
  <r>
    <s v="D-HDH76"/>
    <x v="2"/>
    <d v="2025-03-17T00:00:00"/>
    <m/>
    <m/>
    <s v="QC / Restoration"/>
    <x v="1"/>
  </r>
  <r>
    <s v="D-HDH45"/>
    <x v="0"/>
    <d v="2025-03-17T00:00:00"/>
    <m/>
    <m/>
    <s v=" "/>
    <x v="1"/>
  </r>
  <r>
    <s v="D-HDH73"/>
    <x v="8"/>
    <d v="2025-03-17T00:00:00"/>
    <m/>
    <m/>
    <s v=" "/>
    <x v="1"/>
  </r>
  <r>
    <s v="D-H0222D"/>
    <x v="7"/>
    <d v="2025-03-17T00:00:00"/>
    <m/>
    <m/>
    <s v=" "/>
    <x v="1"/>
  </r>
  <r>
    <s v="D-HWP102"/>
    <x v="8"/>
    <d v="2025-03-17T00:00:00"/>
    <m/>
    <m/>
    <s v=" "/>
    <x v="1"/>
  </r>
  <r>
    <s v="D-H0222A"/>
    <x v="11"/>
    <d v="2025-03-17T00:00:00"/>
    <n v="195"/>
    <m/>
    <s v="2 Toby Boxes / 4 Splices"/>
    <x v="1"/>
  </r>
  <r>
    <s v="FB-HDH01"/>
    <x v="2"/>
    <d v="2025-03-17T00:00:00"/>
    <m/>
    <m/>
    <s v=" "/>
    <x v="1"/>
  </r>
  <r>
    <s v="FB-HWP401"/>
    <x v="4"/>
    <d v="2025-03-17T00:00:00"/>
    <m/>
    <m/>
    <s v=" "/>
    <x v="1"/>
  </r>
  <r>
    <s v="D-HNP138"/>
    <x v="13"/>
    <d v="2025-03-17T00:00:00"/>
    <m/>
    <m/>
    <s v=" "/>
    <x v="1"/>
  </r>
  <r>
    <s v="D-HNP137"/>
    <x v="13"/>
    <d v="2025-03-17T00:00:00"/>
    <m/>
    <m/>
    <s v=" "/>
    <x v="1"/>
  </r>
  <r>
    <s v="D-HWP105"/>
    <x v="5"/>
    <d v="2025-03-17T00:00:00"/>
    <m/>
    <m/>
    <s v=" "/>
    <x v="1"/>
  </r>
  <r>
    <s v="D-HNP123"/>
    <x v="9"/>
    <d v="2025-03-17T00:00:00"/>
    <m/>
    <m/>
    <s v=" "/>
    <x v="1"/>
  </r>
  <r>
    <s v="BHT-FWP-06"/>
    <x v="1"/>
    <d v="2025-03-17T00:00:00"/>
    <n v="436"/>
    <m/>
    <m/>
    <x v="1"/>
  </r>
  <r>
    <s v="D-HNP143"/>
    <x v="5"/>
    <d v="2025-03-17T00:00:00"/>
    <m/>
    <m/>
    <s v=" "/>
    <x v="1"/>
  </r>
  <r>
    <s v="FB-HWP701"/>
    <x v="1"/>
    <d v="2025-03-17T00:00:00"/>
    <m/>
    <m/>
    <s v=" "/>
    <x v="1"/>
  </r>
  <r>
    <s v="D-HWP103"/>
    <x v="5"/>
    <d v="2025-03-17T00:00:00"/>
    <m/>
    <m/>
    <s v=" "/>
    <x v="1"/>
  </r>
  <r>
    <s v="D-HDH46"/>
    <x v="13"/>
    <d v="2025-03-17T00:00:00"/>
    <n v="15"/>
    <m/>
    <s v=" 9 Toby Boxes"/>
    <x v="1"/>
  </r>
  <r>
    <s v="FX4-FWP-08"/>
    <x v="1"/>
    <d v="2025-03-17T00:00:00"/>
    <m/>
    <m/>
    <s v=" "/>
    <x v="1"/>
  </r>
  <r>
    <s v="D-HWP705"/>
    <x v="5"/>
    <d v="2025-03-17T00:00:00"/>
    <m/>
    <m/>
    <s v=" "/>
    <x v="1"/>
  </r>
  <r>
    <s v="FB-H0222A"/>
    <x v="7"/>
    <d v="2025-03-17T00:00:00"/>
    <m/>
    <m/>
    <s v=" "/>
    <x v="1"/>
  </r>
  <r>
    <s v="FB-H02223A"/>
    <x v="8"/>
    <d v="2025-03-17T00:00:00"/>
    <m/>
    <m/>
    <s v=" "/>
    <x v="1"/>
  </r>
  <r>
    <s v="D-HNP141"/>
    <x v="8"/>
    <d v="2025-03-17T00:00:00"/>
    <m/>
    <m/>
    <s v=" "/>
    <x v="1"/>
  </r>
  <r>
    <s v="D-HDH67"/>
    <x v="8"/>
    <d v="2025-03-17T00:00:00"/>
    <n v="919"/>
    <m/>
    <s v="5 Toby oxes / 5 Pits"/>
    <x v="1"/>
  </r>
  <r>
    <s v="FB-HDH275"/>
    <x v="9"/>
    <d v="2025-03-17T00:00:00"/>
    <n v="2387"/>
    <m/>
    <m/>
    <x v="1"/>
  </r>
  <r>
    <s v="D-HDH70"/>
    <x v="6"/>
    <d v="2025-03-17T00:00:00"/>
    <n v="1095"/>
    <m/>
    <s v="7 Toby Boxes / 15 Splices / 1 HH / 1 Swing Arm / 1 Ground Rod"/>
    <x v="1"/>
  </r>
  <r>
    <s v="D-HWP701"/>
    <x v="5"/>
    <d v="2025-03-17T00:00:00"/>
    <n v="1105"/>
    <m/>
    <s v="9 Toby Boxes / 1 FDH / 1 Ground Rod"/>
    <x v="1"/>
  </r>
  <r>
    <s v="D-HDH03"/>
    <x v="8"/>
    <d v="2025-03-17T00:00:00"/>
    <m/>
    <m/>
    <s v=" "/>
    <x v="1"/>
  </r>
  <r>
    <s v="BHUD-FWP-08-E"/>
    <x v="5"/>
    <d v="2025-03-17T00:00:00"/>
    <n v="920"/>
    <m/>
    <s v="3 Vaults / 882 Fiber Cable"/>
    <x v="1"/>
  </r>
  <r>
    <s v="D-H0221D"/>
    <x v="7"/>
    <d v="2025-03-17T00:00:00"/>
    <n v="656"/>
    <m/>
    <m/>
    <x v="1"/>
  </r>
  <r>
    <s v="D-HDH04"/>
    <x v="2"/>
    <d v="2025-03-18T00:00:00"/>
    <m/>
    <m/>
    <s v="QC / Restoration"/>
    <x v="1"/>
  </r>
  <r>
    <s v="D-HDH34"/>
    <x v="1"/>
    <d v="2025-03-18T00:00:00"/>
    <m/>
    <m/>
    <s v="QC / Restoration"/>
    <x v="1"/>
  </r>
  <r>
    <s v="D-HDH45"/>
    <x v="0"/>
    <d v="2025-03-18T00:00:00"/>
    <m/>
    <m/>
    <s v="QC / Restoration"/>
    <x v="1"/>
  </r>
  <r>
    <s v="D-HNP137"/>
    <x v="13"/>
    <d v="2025-03-18T00:00:00"/>
    <n v="1342"/>
    <m/>
    <s v="13 Toby Boxes"/>
    <x v="1"/>
  </r>
  <r>
    <s v="D-HWP105"/>
    <x v="5"/>
    <d v="2025-03-18T00:00:00"/>
    <m/>
    <m/>
    <s v="1 FDH / 1 HH / 1 Ground Rod"/>
    <x v="1"/>
  </r>
  <r>
    <s v="D-HNP143"/>
    <x v="5"/>
    <d v="2025-03-18T00:00:00"/>
    <n v="315"/>
    <m/>
    <m/>
    <x v="1"/>
  </r>
  <r>
    <s v="FB-HWP701"/>
    <x v="1"/>
    <d v="2025-03-18T00:00:00"/>
    <n v="1230"/>
    <m/>
    <s v="12 Toby Boxes / 1 HH / 1 FDH / 1 Swing Arm"/>
    <x v="1"/>
  </r>
  <r>
    <s v="FB-HDH275"/>
    <x v="9"/>
    <d v="2025-03-18T00:00:00"/>
    <n v="841"/>
    <m/>
    <s v="6 Toby Boxes / 9 Splices"/>
    <x v="1"/>
  </r>
  <r>
    <s v="D-HDH70"/>
    <x v="6"/>
    <d v="2025-03-18T00:00:00"/>
    <n v="65"/>
    <m/>
    <s v="3 HH"/>
    <x v="1"/>
  </r>
  <r>
    <s v="D-H0221B"/>
    <x v="7"/>
    <d v="2025-03-18T00:00:00"/>
    <n v="977"/>
    <m/>
    <s v="10 Toby Boxes / 6 Splices"/>
    <x v="1"/>
  </r>
  <r>
    <s v="FB-H0221A"/>
    <x v="14"/>
    <d v="2025-03-18T00:00:00"/>
    <n v="803"/>
    <m/>
    <s v="8 Toby Boxes / 7 Splices"/>
    <x v="1"/>
  </r>
  <r>
    <s v="D-HDH04-J Garcia"/>
    <x v="2"/>
    <d v="2025-03-19T00:00:00"/>
    <m/>
    <m/>
    <s v="QC / Restoration"/>
    <x v="1"/>
  </r>
  <r>
    <s v="D-HDH34"/>
    <x v="1"/>
    <d v="2025-03-19T00:00:00"/>
    <m/>
    <m/>
    <s v="QC / Restoration"/>
    <x v="1"/>
  </r>
  <r>
    <s v="D-HDH76"/>
    <x v="2"/>
    <d v="2025-03-19T00:00:00"/>
    <m/>
    <m/>
    <s v="QC / Restoration"/>
    <x v="1"/>
  </r>
  <r>
    <s v="D-H0222A"/>
    <x v="11"/>
    <d v="2025-03-19T00:00:00"/>
    <n v="187"/>
    <m/>
    <m/>
    <x v="1"/>
  </r>
  <r>
    <s v="D-HNP138"/>
    <x v="13"/>
    <d v="2025-03-19T00:00:00"/>
    <n v="1409"/>
    <m/>
    <s v="14 Toby Boxes"/>
    <x v="1"/>
  </r>
  <r>
    <s v="FB-HWP701"/>
    <x v="8"/>
    <d v="2025-03-19T00:00:00"/>
    <n v="200"/>
    <m/>
    <s v="1 HH / 594 Pulling Fiber Cable"/>
    <x v="1"/>
  </r>
  <r>
    <s v="D-HNP141"/>
    <x v="8"/>
    <d v="2025-03-19T00:00:00"/>
    <n v="1460"/>
    <m/>
    <s v="11 Toby Boxes / 12 Splices"/>
    <x v="1"/>
  </r>
  <r>
    <s v="FB-HDH275"/>
    <x v="9"/>
    <d v="2025-03-19T00:00:00"/>
    <n v="18"/>
    <m/>
    <s v="4 HH / 11 Pits"/>
    <x v="1"/>
  </r>
  <r>
    <s v="D-H0221D"/>
    <x v="7"/>
    <d v="2025-03-19T00:00:00"/>
    <n v="728"/>
    <m/>
    <s v="2 Toby Box / 3 Splice"/>
    <x v="1"/>
  </r>
  <r>
    <s v="D-H0221B"/>
    <x v="7"/>
    <d v="2025-03-19T00:00:00"/>
    <n v="953"/>
    <m/>
    <s v="1 Toby Box / 1 Splice"/>
    <x v="1"/>
  </r>
  <r>
    <s v="FB-H0221A"/>
    <x v="14"/>
    <d v="2025-03-19T00:00:00"/>
    <n v="551"/>
    <m/>
    <m/>
    <x v="1"/>
  </r>
  <r>
    <s v="D-HDH75"/>
    <x v="6"/>
    <d v="2025-03-19T00:00:00"/>
    <n v="1373"/>
    <m/>
    <s v="12 Toby Box / 24 Splice"/>
    <x v="1"/>
  </r>
  <r>
    <s v="D-HNP138-"/>
    <x v="13"/>
    <d v="2025-03-20T00:00:00"/>
    <n v="1016"/>
    <m/>
    <s v="11 Toby Boxes"/>
    <x v="1"/>
  </r>
  <r>
    <s v="FB-HNP138"/>
    <x v="15"/>
    <d v="2025-03-20T00:00:00"/>
    <n v="353"/>
    <m/>
    <m/>
    <x v="1"/>
  </r>
  <r>
    <s v="FB-HDH275"/>
    <x v="9"/>
    <d v="2025-03-20T00:00:00"/>
    <s v=" "/>
    <m/>
    <m/>
    <x v="1"/>
  </r>
  <r>
    <s v="D-H0221D"/>
    <x v="7"/>
    <d v="2025-03-20T00:00:00"/>
    <n v="700"/>
    <m/>
    <s v="9 Toby Box / 4 Splice"/>
    <x v="1"/>
  </r>
  <r>
    <s v="D-H0221B"/>
    <x v="7"/>
    <d v="2025-03-20T00:00:00"/>
    <n v="1236"/>
    <m/>
    <s v="17 Toby Box / 13 Splice"/>
    <x v="1"/>
  </r>
  <r>
    <s v="FB-H0221A"/>
    <x v="14"/>
    <d v="2025-03-20T00:00:00"/>
    <s v=" "/>
    <m/>
    <m/>
    <x v="1"/>
  </r>
  <r>
    <s v="D-HDH75"/>
    <x v="6"/>
    <d v="2025-03-20T00:00:00"/>
    <n v="1964"/>
    <m/>
    <s v="15 Toby Box / 30 Splice"/>
    <x v="1"/>
  </r>
  <r>
    <s v="D-HNP141"/>
    <x v="8"/>
    <d v="2025-03-20T00:00:00"/>
    <s v="No Locates"/>
    <m/>
    <m/>
    <x v="1"/>
  </r>
  <r>
    <s v="D-H0222A"/>
    <x v="1"/>
    <d v="2025-03-20T00:00:00"/>
    <n v="170"/>
    <m/>
    <s v="1 Toby Box / 2 Splices"/>
    <x v="1"/>
  </r>
  <r>
    <s v="D-HDH67"/>
    <x v="15"/>
    <d v="2025-03-20T00:00:00"/>
    <n v="836"/>
    <m/>
    <s v="1 FDH / 1 Swing Arm / 1 HH / 1 Ground Rod / 5 Toby Boxes / 4 Pits"/>
    <x v="1"/>
  </r>
  <r>
    <s v="BHT-FWP-06"/>
    <x v="1"/>
    <d v="2025-03-20T00:00:00"/>
    <n v="6275"/>
    <m/>
    <s v="Restoration"/>
    <x v="1"/>
  </r>
  <r>
    <s v="D-HNP138"/>
    <x v="13"/>
    <d v="2025-03-20T00:00:00"/>
    <n v="1016"/>
    <m/>
    <s v="11 Toby Boxes"/>
    <x v="1"/>
  </r>
  <r>
    <s v="FB-HNP138"/>
    <x v="15"/>
    <d v="2025-03-20T00:00:00"/>
    <n v="353"/>
    <m/>
    <m/>
    <x v="1"/>
  </r>
  <r>
    <s v="FB-HDH275"/>
    <x v="9"/>
    <d v="2025-03-20T00:00:00"/>
    <s v=" "/>
    <m/>
    <m/>
    <x v="1"/>
  </r>
  <r>
    <s v="D-H0221D"/>
    <x v="7"/>
    <d v="2025-03-20T00:00:00"/>
    <n v="700"/>
    <m/>
    <s v="9 Toby Box / 4 Splice"/>
    <x v="1"/>
  </r>
  <r>
    <s v="D-H0221B"/>
    <x v="7"/>
    <d v="2025-03-20T00:00:00"/>
    <n v="1236"/>
    <m/>
    <s v="17 Toby Box / 13 Splice"/>
    <x v="1"/>
  </r>
  <r>
    <s v="FB-H0221A"/>
    <x v="14"/>
    <d v="2025-03-20T00:00:00"/>
    <s v=" "/>
    <m/>
    <m/>
    <x v="1"/>
  </r>
  <r>
    <s v="D-HDH75"/>
    <x v="6"/>
    <d v="2025-03-20T00:00:00"/>
    <n v="1964"/>
    <m/>
    <s v="15 Toby Box / 30 Splice"/>
    <x v="1"/>
  </r>
  <r>
    <s v="D-HNP141"/>
    <x v="8"/>
    <d v="2025-03-20T00:00:00"/>
    <m/>
    <m/>
    <s v="No Locates"/>
    <x v="1"/>
  </r>
  <r>
    <s v="D-H0222A"/>
    <x v="1"/>
    <d v="2025-03-20T00:00:00"/>
    <n v="170"/>
    <m/>
    <s v="1 Toby Box / 2 Splices"/>
    <x v="1"/>
  </r>
  <r>
    <s v="D-HDH67"/>
    <x v="15"/>
    <d v="2025-03-20T00:00:00"/>
    <n v="836"/>
    <m/>
    <s v="1 FDH / 1 Swing Arm / 1 HH / 1 Ground Rod / 5 Toby Boxes / 4 Pits"/>
    <x v="1"/>
  </r>
  <r>
    <s v="BHT-FWP-06"/>
    <x v="1"/>
    <d v="2025-03-20T00:00:00"/>
    <m/>
    <m/>
    <s v="Restoration"/>
    <x v="1"/>
  </r>
  <r>
    <s v="D-HNP138"/>
    <x v="13"/>
    <d v="2025-03-21T00:00:00"/>
    <m/>
    <m/>
    <s v="1 FDH / 1 Swing Arm / 1 HH / 1 Ground Rod "/>
    <x v="1"/>
  </r>
  <r>
    <s v="FB-HDH275"/>
    <x v="9"/>
    <d v="2025-03-21T00:00:00"/>
    <m/>
    <m/>
    <s v="Soft Dig Requested "/>
    <x v="1"/>
  </r>
  <r>
    <s v="D-H0221D"/>
    <x v="7"/>
    <d v="2025-03-21T00:00:00"/>
    <n v="709"/>
    <m/>
    <s v="2 Toby Box / 1 Splices"/>
    <x v="1"/>
  </r>
  <r>
    <s v="D-H0221B"/>
    <x v="7"/>
    <d v="2025-03-21T00:00:00"/>
    <n v="399"/>
    <m/>
    <s v="5 Toby Box / 1 Splices"/>
    <x v="1"/>
  </r>
  <r>
    <s v="D-HDH75"/>
    <x v="6"/>
    <d v="2025-03-21T00:00:00"/>
    <n v="1528"/>
    <m/>
    <s v="15 Toby Box / 30 Splice / 1 HH / 1 Swing Arm / 1 Ground Rod"/>
    <x v="1"/>
  </r>
  <r>
    <s v="D-HNP141"/>
    <x v="8"/>
    <d v="2025-03-21T00:00:00"/>
    <n v="420"/>
    <m/>
    <s v="4 Toby Box / 5 Pits"/>
    <x v="1"/>
  </r>
  <r>
    <s v="D-H0222A"/>
    <x v="1"/>
    <d v="2025-03-21T00:00:00"/>
    <n v="270"/>
    <m/>
    <s v="1 Toby Box / 2 Splices"/>
    <x v="1"/>
  </r>
  <r>
    <s v="D-HDH67"/>
    <x v="8"/>
    <d v="2025-03-21T00:00:00"/>
    <s v=" "/>
    <m/>
    <m/>
    <x v="1"/>
  </r>
  <r>
    <s v="FB-HDH02A D-HDH75 Tie In"/>
    <x v="6"/>
    <d v="2025-03-21T00:00:00"/>
    <n v="583"/>
    <m/>
    <s v="3 Dap Locations"/>
    <x v="1"/>
  </r>
  <r>
    <s v="D-HDH46"/>
    <x v="13"/>
    <d v="2025-03-21T00:00:00"/>
    <m/>
    <m/>
    <s v="1 FDH / 1 Swing Arm / 1 HH / 1 Ground Rod "/>
    <x v="1"/>
  </r>
  <r>
    <s v="D-HDH03"/>
    <x v="8"/>
    <d v="2025-03-21T00:00:00"/>
    <n v="360"/>
    <m/>
    <s v="4 Pits"/>
    <x v="1"/>
  </r>
  <r>
    <s v="FB-HDH02A"/>
    <x v="6"/>
    <d v="2025-03-24T00:00:00"/>
    <n v="762"/>
    <s v="12 Splices"/>
    <m/>
    <x v="1"/>
  </r>
  <r>
    <s v="D-HDH76"/>
    <x v="2"/>
    <d v="2025-03-24T00:00:00"/>
    <m/>
    <m/>
    <s v="Schedule Final Walkout"/>
    <x v="1"/>
  </r>
  <r>
    <s v="D-HNP141"/>
    <x v="8"/>
    <d v="2025-03-24T00:00:00"/>
    <n v="982"/>
    <s v="10 Splices"/>
    <s v="10 Toby Boxes"/>
    <x v="1"/>
  </r>
  <r>
    <s v="D-H0220C"/>
    <x v="8"/>
    <d v="2025-03-24T00:00:00"/>
    <n v="691"/>
    <m/>
    <s v="4 Toby Boxes / 6 Pits"/>
    <x v="1"/>
  </r>
  <r>
    <s v="D-H0221A"/>
    <x v="5"/>
    <d v="2025-03-24T00:00:00"/>
    <n v="1430"/>
    <s v="9 Toby Boxes"/>
    <s v="7 Splices"/>
    <x v="1"/>
  </r>
  <r>
    <s v="D-H0221F"/>
    <x v="5"/>
    <d v="2025-03-24T00:00:00"/>
    <n v="1460"/>
    <m/>
    <s v="10 Toby Boxes"/>
    <x v="1"/>
  </r>
  <r>
    <s v="FB-HDH02A"/>
    <x v="13"/>
    <d v="2025-03-24T00:00:00"/>
    <m/>
    <m/>
    <s v="Pending Soft Dig"/>
    <x v="1"/>
  </r>
  <r>
    <s v="D-H0221D"/>
    <x v="7"/>
    <d v="2025-03-24T00:00:00"/>
    <n v="905"/>
    <s v="5 Splices"/>
    <s v="7 Toby Boxes"/>
    <x v="1"/>
  </r>
  <r>
    <s v="D-H0223F"/>
    <x v="1"/>
    <d v="2025-03-24T00:00:00"/>
    <m/>
    <m/>
    <s v="Moved Drill-Locates Not Clear"/>
    <x v="1"/>
  </r>
  <r>
    <s v="D-H0222D"/>
    <x v="7"/>
    <d v="2025-03-24T00:00:00"/>
    <m/>
    <m/>
    <s v="Sponging"/>
    <x v="1"/>
  </r>
  <r>
    <s v="D-HDH04 "/>
    <x v="7"/>
    <d v="2025-03-24T00:00:00"/>
    <m/>
    <m/>
    <s v="Schedule Final Walkout"/>
    <x v="1"/>
  </r>
  <r>
    <s v="D-HDH34 "/>
    <x v="1"/>
    <d v="2025-03-24T00:00:00"/>
    <m/>
    <m/>
    <s v="Schedule Final Walkout"/>
    <x v="1"/>
  </r>
  <r>
    <s v="D-H0222A"/>
    <x v="1"/>
    <d v="2025-03-24T00:00:00"/>
    <n v="58"/>
    <s v="2 Splices"/>
    <s v="1 Toby Box"/>
    <x v="1"/>
  </r>
  <r>
    <s v="FB-H0220A"/>
    <x v="6"/>
    <d v="2025-03-25T00:00:00"/>
    <n v="575"/>
    <m/>
    <m/>
    <x v="1"/>
  </r>
  <r>
    <s v="D-HDH04 "/>
    <x v="7"/>
    <d v="2025-03-25T00:00:00"/>
    <m/>
    <m/>
    <s v="Schedule Final Walkout"/>
    <x v="1"/>
  </r>
  <r>
    <s v="D-HNP141"/>
    <x v="8"/>
    <d v="2025-03-25T00:00:00"/>
    <n v="749"/>
    <m/>
    <s v="7 Toby Box / 11 Pits"/>
    <x v="1"/>
  </r>
  <r>
    <s v="D-H0222A"/>
    <x v="8"/>
    <d v="2025-03-25T00:00:00"/>
    <n v="574"/>
    <m/>
    <s v="2 Toby Box / 5 Pits"/>
    <x v="1"/>
  </r>
  <r>
    <s v="D-H0221A"/>
    <x v="5"/>
    <d v="2025-03-25T00:00:00"/>
    <n v="1383"/>
    <s v="7 Splice"/>
    <s v="9 Toby Box"/>
    <x v="1"/>
  </r>
  <r>
    <s v="D-H0221F"/>
    <x v="5"/>
    <d v="2025-03-25T00:00:00"/>
    <n v="1350"/>
    <s v="8 Splice"/>
    <s v="10 Toby Box"/>
    <x v="1"/>
  </r>
  <r>
    <s v="D-HDH46"/>
    <x v="13"/>
    <d v="2025-03-25T00:00:00"/>
    <s v=" "/>
    <m/>
    <m/>
    <x v="1"/>
  </r>
  <r>
    <s v="FB-HDH02A"/>
    <x v="13"/>
    <d v="2025-03-25T00:00:00"/>
    <s v=" "/>
    <m/>
    <m/>
    <x v="1"/>
  </r>
  <r>
    <s v="D-H0221D"/>
    <x v="7"/>
    <d v="2025-03-25T00:00:00"/>
    <n v="630"/>
    <s v="2 Splice"/>
    <s v="10 Toby Box"/>
    <x v="1"/>
  </r>
  <r>
    <s v="FB-HDH275"/>
    <x v="9"/>
    <d v="2025-03-25T00:00:00"/>
    <s v=" "/>
    <m/>
    <m/>
    <x v="1"/>
  </r>
  <r>
    <s v="D-H0223C"/>
    <x v="1"/>
    <d v="2025-03-25T00:00:00"/>
    <m/>
    <s v="4 Splices"/>
    <m/>
    <x v="1"/>
  </r>
  <r>
    <s v="D-H0223A"/>
    <x v="7"/>
    <d v="2025-03-25T00:00:00"/>
    <m/>
    <m/>
    <s v="Sponging"/>
    <x v="1"/>
  </r>
  <r>
    <s v="D-H0221C"/>
    <x v="7"/>
    <d v="2025-03-25T00:00:00"/>
    <n v="1065"/>
    <s v="5 Splices"/>
    <s v="5 Toby Box"/>
    <x v="1"/>
  </r>
  <r>
    <s v="D-H0222A"/>
    <x v="12"/>
    <d v="2025-03-25T00:00:00"/>
    <m/>
    <m/>
    <s v="Didn't Show On Site"/>
    <x v="1"/>
  </r>
  <r>
    <s v="D-HDH74"/>
    <x v="7"/>
    <d v="2025-03-25T00:00:00"/>
    <m/>
    <m/>
    <s v="Sponging"/>
    <x v="1"/>
  </r>
  <r>
    <s v="FB-H0223A"/>
    <x v="1"/>
    <d v="2025-03-25T00:00:00"/>
    <m/>
    <s v="8 Splices"/>
    <s v="4 pits"/>
    <x v="1"/>
  </r>
  <r>
    <s v="D-HDH76"/>
    <x v="2"/>
    <d v="2025-03-25T00:00:00"/>
    <m/>
    <m/>
    <s v="Schedule Final Walkout"/>
    <x v="1"/>
  </r>
  <r>
    <s v="D-HDH34"/>
    <x v="1"/>
    <d v="2025-03-25T00:00:00"/>
    <m/>
    <m/>
    <s v="Schedule Final Walkout"/>
    <x v="1"/>
  </r>
  <r>
    <s v="D-H0220B"/>
    <x v="12"/>
    <d v="2025-03-25T00:00:00"/>
    <n v="442"/>
    <m/>
    <m/>
    <x v="1"/>
  </r>
  <r>
    <s v="BHT-FWP-06"/>
    <x v="1"/>
    <d v="2025-03-25T00:00:00"/>
    <n v="380"/>
    <m/>
    <m/>
    <x v="1"/>
  </r>
  <r>
    <s v="FB-HOE117"/>
    <x v="5"/>
    <d v="2025-03-25T00:00:00"/>
    <n v="1740"/>
    <m/>
    <m/>
    <x v="1"/>
  </r>
  <r>
    <s v="D-HOE215"/>
    <x v="14"/>
    <d v="2025-03-25T00:00:00"/>
    <n v="483"/>
    <s v="1 splice"/>
    <s v="1 Toby Box"/>
    <x v="1"/>
  </r>
  <r>
    <s v="D-HOE102"/>
    <x v="16"/>
    <d v="2025-03-25T00:00:00"/>
    <n v="1333"/>
    <m/>
    <m/>
    <x v="1"/>
  </r>
  <r>
    <s v="D-HDH69"/>
    <x v="6"/>
    <d v="2025-03-26T00:00:00"/>
    <n v="1972"/>
    <s v="30 Splices"/>
    <s v="15 Toby Boxes"/>
    <x v="1"/>
  </r>
  <r>
    <s v="D-HDH04 "/>
    <x v="2"/>
    <d v="2025-03-26T00:00:00"/>
    <m/>
    <m/>
    <s v="Schedule Final Walkout"/>
    <x v="1"/>
  </r>
  <r>
    <s v="D-HNP141"/>
    <x v="8"/>
    <d v="2025-03-26T00:00:00"/>
    <n v="713"/>
    <m/>
    <s v="5 Toby Boxes / 8 Pits"/>
    <x v="1"/>
  </r>
  <r>
    <s v="D-H0222A"/>
    <x v="8"/>
    <d v="2025-03-26T00:00:00"/>
    <n v="545"/>
    <m/>
    <s v="11 Pits"/>
    <x v="1"/>
  </r>
  <r>
    <s v="D-H0221A"/>
    <x v="5"/>
    <d v="2025-03-26T00:00:00"/>
    <n v="1334"/>
    <s v="8 Splices"/>
    <s v="9 Toby Boxes"/>
    <x v="1"/>
  </r>
  <r>
    <s v="D-H0221F"/>
    <x v="5"/>
    <d v="2025-03-26T00:00:00"/>
    <n v="1507"/>
    <s v="8 Splices"/>
    <s v="9 Toby Boxes"/>
    <x v="1"/>
  </r>
  <r>
    <s v="D-HDH46"/>
    <x v="13"/>
    <d v="2025-03-26T00:00:00"/>
    <s v=" "/>
    <m/>
    <m/>
    <x v="1"/>
  </r>
  <r>
    <s v="FB-HDH02A"/>
    <x v="13"/>
    <d v="2025-03-26T00:00:00"/>
    <s v=" "/>
    <m/>
    <m/>
    <x v="1"/>
  </r>
  <r>
    <s v="D-H0221D"/>
    <x v="7"/>
    <d v="2025-03-26T00:00:00"/>
    <n v="894"/>
    <s v="4 Splices"/>
    <s v="5 Toby Boxes"/>
    <x v="1"/>
  </r>
  <r>
    <s v="FB-HDH275"/>
    <x v="9"/>
    <d v="2025-03-26T00:00:00"/>
    <s v=" "/>
    <m/>
    <m/>
    <x v="1"/>
  </r>
  <r>
    <s v="34th St Crossing"/>
    <x v="1"/>
    <d v="2025-03-26T00:00:00"/>
    <m/>
    <m/>
    <s v="Moved To Tomorrow"/>
    <x v="1"/>
  </r>
  <r>
    <s v="D-H0221C"/>
    <x v="7"/>
    <d v="2025-03-26T00:00:00"/>
    <n v="825"/>
    <s v="3 Splices"/>
    <s v="8 Toby Boxes"/>
    <x v="1"/>
  </r>
  <r>
    <s v="D-H0222A"/>
    <x v="12"/>
    <d v="2025-03-26T00:00:00"/>
    <n v="159"/>
    <s v="4 Splices"/>
    <s v="3 Toby Boxes"/>
    <x v="1"/>
  </r>
  <r>
    <s v="D-HDH74"/>
    <x v="7"/>
    <d v="2025-03-26T00:00:00"/>
    <m/>
    <m/>
    <s v="Sponging"/>
    <x v="1"/>
  </r>
  <r>
    <s v="D-H0220B"/>
    <x v="12"/>
    <d v="2025-03-26T00:00:00"/>
    <n v="854"/>
    <m/>
    <m/>
    <x v="1"/>
  </r>
  <r>
    <s v="BHT-FWP-06"/>
    <x v="1"/>
    <d v="2025-03-26T00:00:00"/>
    <n v="300"/>
    <m/>
    <m/>
    <x v="1"/>
  </r>
  <r>
    <s v="FB-HOE117"/>
    <x v="5"/>
    <d v="2025-03-26T00:00:00"/>
    <n v="2934"/>
    <m/>
    <s v="8 HH / 20 Pits"/>
    <x v="1"/>
  </r>
  <r>
    <s v="D-HOE215"/>
    <x v="14"/>
    <d v="2025-03-26T00:00:00"/>
    <n v="1799"/>
    <m/>
    <s v="17 Pits"/>
    <x v="1"/>
  </r>
  <r>
    <s v="D-HOE102"/>
    <x v="16"/>
    <d v="2025-03-26T00:00:00"/>
    <n v="1701"/>
    <s v="10 Splices"/>
    <s v="13 Toby Boxes/ 24 Pits"/>
    <x v="1"/>
  </r>
  <r>
    <s v="D-HDH69"/>
    <x v="1"/>
    <d v="2025-03-27T00:00:00"/>
    <n v="178"/>
    <s v="10 Splices"/>
    <s v="2 Toby Boxes"/>
    <x v="1"/>
  </r>
  <r>
    <s v="D-H0220B"/>
    <x v="12"/>
    <d v="2025-03-27T00:00:00"/>
    <n v="290"/>
    <m/>
    <m/>
    <x v="1"/>
  </r>
  <r>
    <s v="D-HNP141"/>
    <x v="8"/>
    <d v="2025-03-27T00:00:00"/>
    <m/>
    <m/>
    <s v="Crews Dispatched To D-H0222A"/>
    <x v="1"/>
  </r>
  <r>
    <s v="D-H0222A"/>
    <x v="8"/>
    <d v="2025-03-27T00:00:00"/>
    <n v="593"/>
    <m/>
    <s v="3 Toby Boxes / 10 Pits"/>
    <x v="1"/>
  </r>
  <r>
    <s v="D-H0221A"/>
    <x v="5"/>
    <d v="2025-03-27T00:00:00"/>
    <n v="1548"/>
    <s v="11 Splices"/>
    <s v="10 Toby Boxes"/>
    <x v="1"/>
  </r>
  <r>
    <s v="D-HDH46"/>
    <x v="13"/>
    <d v="2025-03-27T00:00:00"/>
    <n v="137"/>
    <s v="40 Splices"/>
    <s v="20 Toby Boxes / 1 FDH / 1 HH / 1 Ground Rod"/>
    <x v="1"/>
  </r>
  <r>
    <s v="FB-HDH02A"/>
    <x v="13"/>
    <d v="2025-03-27T00:00:00"/>
    <s v=" "/>
    <m/>
    <m/>
    <x v="1"/>
  </r>
  <r>
    <s v="FB-H0222A"/>
    <x v="7"/>
    <d v="2025-03-27T00:00:00"/>
    <n v="310"/>
    <m/>
    <m/>
    <x v="1"/>
  </r>
  <r>
    <s v="FB-HDH275"/>
    <x v="9"/>
    <d v="2025-03-27T00:00:00"/>
    <s v=" "/>
    <m/>
    <m/>
    <x v="1"/>
  </r>
  <r>
    <s v="34th St Crossing"/>
    <x v="1"/>
    <d v="2025-03-27T00:00:00"/>
    <s v=" "/>
    <m/>
    <m/>
    <x v="1"/>
  </r>
  <r>
    <s v="D-H0221C"/>
    <x v="7"/>
    <d v="2025-03-27T00:00:00"/>
    <n v="705"/>
    <s v="5 Splices"/>
    <m/>
    <x v="1"/>
  </r>
  <r>
    <s v="D-H0222A"/>
    <x v="12"/>
    <d v="2025-03-27T00:00:00"/>
    <n v="416"/>
    <s v="6 Splices"/>
    <s v="3 Toby Boxes / 10 Pits"/>
    <x v="1"/>
  </r>
  <r>
    <s v="D-HDH74"/>
    <x v="7"/>
    <d v="2025-03-27T00:00:00"/>
    <m/>
    <m/>
    <s v="Moved FDH"/>
    <x v="1"/>
  </r>
  <r>
    <s v="D-H0221F"/>
    <x v="5"/>
    <d v="2025-03-27T00:00:00"/>
    <m/>
    <m/>
    <s v="Drill Breakdown"/>
    <x v="1"/>
  </r>
  <r>
    <s v="FB-HDH02A"/>
    <x v="17"/>
    <d v="2025-03-27T00:00:00"/>
    <n v="76"/>
    <m/>
    <s v="2 Pits"/>
    <x v="1"/>
  </r>
  <r>
    <s v="BHT-FWP-06"/>
    <x v="1"/>
    <d v="2025-03-27T00:00:00"/>
    <n v="150"/>
    <m/>
    <m/>
    <x v="1"/>
  </r>
  <r>
    <s v="BHT-FWP-07"/>
    <x v="1"/>
    <d v="2025-03-27T00:00:00"/>
    <n v="195"/>
    <m/>
    <m/>
    <x v="1"/>
  </r>
  <r>
    <s v="D-HDH69"/>
    <x v="18"/>
    <d v="2025-03-28T00:00:00"/>
    <n v="266"/>
    <m/>
    <s v="2 Pits"/>
    <x v="1"/>
  </r>
  <r>
    <s v="D-H0220B"/>
    <x v="12"/>
    <d v="2025-03-28T00:00:00"/>
    <n v="673"/>
    <m/>
    <m/>
    <x v="1"/>
  </r>
  <r>
    <s v="D-H0220A"/>
    <x v="8"/>
    <d v="2025-03-28T00:00:00"/>
    <s v=" "/>
    <m/>
    <m/>
    <x v="1"/>
  </r>
  <r>
    <s v="D-H0222A"/>
    <x v="8"/>
    <d v="2025-03-28T00:00:00"/>
    <s v=" "/>
    <m/>
    <m/>
    <x v="1"/>
  </r>
  <r>
    <s v="D-H0221F"/>
    <x v="5"/>
    <d v="2025-03-28T00:00:00"/>
    <n v="1530"/>
    <s v="11 Toby Boxes"/>
    <s v="10 Splices"/>
    <x v="1"/>
  </r>
  <r>
    <s v="D-H0221F"/>
    <x v="5"/>
    <d v="2025-03-28T00:00:00"/>
    <n v="757"/>
    <s v="7 Splices"/>
    <s v="7 Toby Boxes"/>
    <x v="1"/>
  </r>
  <r>
    <s v="D-HDH46"/>
    <x v="13"/>
    <d v="2025-03-28T00:00:00"/>
    <m/>
    <m/>
    <s v="Drill Still Broken Down"/>
    <x v="1"/>
  </r>
  <r>
    <s v="FB-HDH02A"/>
    <x v="13"/>
    <d v="2025-03-28T00:00:00"/>
    <m/>
    <m/>
    <s v=" "/>
    <x v="1"/>
  </r>
  <r>
    <s v="FB-HDH275"/>
    <x v="9"/>
    <d v="2025-03-28T00:00:00"/>
    <m/>
    <m/>
    <s v="Restoration"/>
    <x v="1"/>
  </r>
  <r>
    <s v="34th St Crossing"/>
    <x v="1"/>
    <d v="2025-03-28T00:00:00"/>
    <m/>
    <m/>
    <s v="Drill Breakdown"/>
    <x v="1"/>
  </r>
  <r>
    <s v="D-H0222A"/>
    <x v="12"/>
    <d v="2025-03-28T00:00:00"/>
    <n v="200"/>
    <m/>
    <s v="1 Pit"/>
    <x v="1"/>
  </r>
  <r>
    <s v="BHT-FWP-06"/>
    <x v="1"/>
    <d v="2025-03-28T00:00:00"/>
    <m/>
    <m/>
    <s v="1 Vault"/>
    <x v="1"/>
  </r>
  <r>
    <s v="302B FDH"/>
    <x v="1"/>
    <d v="2025-03-28T00:00:00"/>
    <m/>
    <m/>
    <m/>
    <x v="1"/>
  </r>
  <r>
    <s v="FB-HOE117"/>
    <x v="5"/>
    <d v="2025-03-28T00:00:00"/>
    <m/>
    <m/>
    <s v="Drill Breakdown"/>
    <x v="1"/>
  </r>
  <r>
    <s v="D-HOE215"/>
    <x v="14"/>
    <d v="2025-03-28T00:00:00"/>
    <s v=" "/>
    <m/>
    <m/>
    <x v="1"/>
  </r>
  <r>
    <s v="FB-HOE117"/>
    <x v="16"/>
    <d v="2025-03-28T00:00:00"/>
    <n v="161"/>
    <s v="8 Splices"/>
    <s v="5 Pits"/>
    <x v="1"/>
  </r>
  <r>
    <s v="D-HOE102"/>
    <x v="16"/>
    <d v="2025-03-28T00:00:00"/>
    <n v="546"/>
    <s v="98 Splices"/>
    <s v="15 Toby Boxes / 10 Pits /1 FDH / 1 Swing Arm / 1 HH / 1 Ground Rod"/>
    <x v="1"/>
  </r>
  <r>
    <s v="D-HDH69"/>
    <x v="18"/>
    <d v="2025-03-31T00:00:00"/>
    <n v="715"/>
    <s v="10 Splices"/>
    <s v="18 Toby Boxes"/>
    <x v="1"/>
  </r>
  <r>
    <s v="D-H0223A"/>
    <x v="7"/>
    <d v="2025-03-31T00:00:00"/>
    <n v="0"/>
    <m/>
    <s v="Sponging"/>
    <x v="1"/>
  </r>
  <r>
    <s v="D-H0220A"/>
    <x v="8"/>
    <d v="2025-03-31T00:00:00"/>
    <n v="1880"/>
    <s v="12 Splices"/>
    <s v="4 Toby Boxes"/>
    <x v="1"/>
  </r>
  <r>
    <s v="D-H0222A"/>
    <x v="8"/>
    <d v="2025-03-31T00:00:00"/>
    <n v="265"/>
    <m/>
    <s v="10 Pits"/>
    <x v="1"/>
  </r>
  <r>
    <s v="D-H0221F"/>
    <x v="5"/>
    <d v="2025-03-31T00:00:00"/>
    <n v="695"/>
    <s v="4 Splices"/>
    <s v="4 Toby Boxes"/>
    <x v="1"/>
  </r>
  <r>
    <s v="FB-HDH02A"/>
    <x v="13"/>
    <d v="2025-03-31T00:00:00"/>
    <n v="644"/>
    <m/>
    <s v="3 Daps"/>
    <x v="1"/>
  </r>
  <r>
    <s v="D-HNP114"/>
    <x v="13"/>
    <d v="2025-03-31T00:00:00"/>
    <n v="349"/>
    <m/>
    <s v="1 Toby Boxes / 1 Dap"/>
    <x v="1"/>
  </r>
  <r>
    <s v="D-HDH69"/>
    <x v="1"/>
    <d v="2025-03-31T00:00:00"/>
    <n v="374"/>
    <s v="8 Splices"/>
    <s v="4 Toby Boxes"/>
    <x v="1"/>
  </r>
  <r>
    <s v="D-H0222A"/>
    <x v="12"/>
    <d v="2025-03-31T00:00:00"/>
    <n v="0"/>
    <m/>
    <s v="Pulled From Project"/>
    <x v="1"/>
  </r>
  <r>
    <s v="D-HDH67"/>
    <x v="7"/>
    <d v="2025-03-31T00:00:00"/>
    <n v="0"/>
    <m/>
    <s v="Verifying Pipe"/>
    <x v="1"/>
  </r>
  <r>
    <s v="D-H0222B"/>
    <x v="8"/>
    <d v="2025-03-31T00:00:00"/>
    <n v="745"/>
    <m/>
    <s v="6 Pits"/>
    <x v="1"/>
  </r>
  <r>
    <s v="BHT-FWP-07"/>
    <x v="1"/>
    <d v="2025-03-31T00:00:00"/>
    <n v="453"/>
    <m/>
    <m/>
    <x v="1"/>
  </r>
  <r>
    <s v="D-HWP706"/>
    <x v="1"/>
    <d v="2025-03-31T00:00:00"/>
    <n v="1413"/>
    <m/>
    <s v="11 Toby Boxes"/>
    <x v="1"/>
  </r>
  <r>
    <s v="FB-HOE117"/>
    <x v="5"/>
    <d v="2025-03-31T00:00:00"/>
    <n v="418"/>
    <m/>
    <m/>
    <x v="1"/>
  </r>
  <r>
    <s v="D-HOE215"/>
    <x v="14"/>
    <d v="2025-03-31T00:00:00"/>
    <n v="499"/>
    <m/>
    <s v="3 Toby Boxes / 5 Pits"/>
    <x v="1"/>
  </r>
  <r>
    <s v="FB-HOE117"/>
    <x v="16"/>
    <d v="2025-03-31T00:00:00"/>
    <n v="0"/>
    <m/>
    <s v="Proofing Conduits"/>
    <x v="1"/>
  </r>
  <r>
    <s v="FB-HOE201"/>
    <x v="5"/>
    <d v="2025-03-31T00:00:00"/>
    <n v="1355"/>
    <m/>
    <m/>
    <x v="1"/>
  </r>
  <r>
    <s v="BHZD-FOE-03-W"/>
    <x v="16"/>
    <d v="2025-03-31T00:00:00"/>
    <n v="2227"/>
    <m/>
    <m/>
    <x v="1"/>
  </r>
  <r>
    <s v="D-HDH69"/>
    <x v="18"/>
    <d v="2025-04-01T00:00:00"/>
    <s v=" "/>
    <m/>
    <m/>
    <x v="2"/>
  </r>
  <r>
    <s v="D-H0221B"/>
    <x v="7"/>
    <d v="2025-04-01T00:00:00"/>
    <m/>
    <m/>
    <s v="Sponging"/>
    <x v="2"/>
  </r>
  <r>
    <s v="D-H0220A"/>
    <x v="8"/>
    <d v="2025-04-01T00:00:00"/>
    <s v=" "/>
    <m/>
    <m/>
    <x v="2"/>
  </r>
  <r>
    <s v="D-H0222A"/>
    <x v="8"/>
    <d v="2025-04-01T00:00:00"/>
    <s v=" "/>
    <m/>
    <m/>
    <x v="2"/>
  </r>
  <r>
    <s v="D-HNP114"/>
    <x v="13"/>
    <d v="2025-04-01T00:00:00"/>
    <n v="952"/>
    <m/>
    <s v="6 Toby Boxes"/>
    <x v="2"/>
  </r>
  <r>
    <s v="D-HDH69"/>
    <x v="1"/>
    <d v="2025-04-01T00:00:00"/>
    <s v=" "/>
    <m/>
    <m/>
    <x v="2"/>
  </r>
  <r>
    <s v="D-HDH74"/>
    <x v="7"/>
    <d v="2025-04-01T00:00:00"/>
    <m/>
    <m/>
    <s v="Restoration"/>
    <x v="2"/>
  </r>
  <r>
    <s v="D-HDH32"/>
    <x v="16"/>
    <d v="2025-04-01T00:00:00"/>
    <s v=" "/>
    <m/>
    <m/>
    <x v="2"/>
  </r>
  <r>
    <s v="BHT-FWP-07"/>
    <x v="1"/>
    <d v="2025-04-01T00:00:00"/>
    <n v="166"/>
    <m/>
    <m/>
    <x v="2"/>
  </r>
  <r>
    <s v="D-HWP706"/>
    <x v="5"/>
    <d v="2025-04-01T00:00:00"/>
    <s v="1,394 / 10 Toby Boxes"/>
    <m/>
    <m/>
    <x v="2"/>
  </r>
  <r>
    <s v="FB-HOE201"/>
    <x v="5"/>
    <d v="2025-04-01T00:00:00"/>
    <m/>
    <m/>
    <s v="Hit Sewer Main"/>
    <x v="2"/>
  </r>
  <r>
    <s v="D-HOE215"/>
    <x v="14"/>
    <d v="2025-04-01T00:00:00"/>
    <s v=" "/>
    <m/>
    <m/>
    <x v="2"/>
  </r>
  <r>
    <s v="FB-HOE117"/>
    <x v="1"/>
    <d v="2025-04-01T00:00:00"/>
    <s v=" "/>
    <m/>
    <m/>
    <x v="2"/>
  </r>
  <r>
    <s v="BHUD-FOE-02-W"/>
    <x v="19"/>
    <d v="2025-04-01T00:00:00"/>
    <n v="1149"/>
    <m/>
    <s v="3 Pits"/>
    <x v="2"/>
  </r>
  <r>
    <s v="D-HDH69"/>
    <x v="18"/>
    <d v="2025-04-02T00:00:00"/>
    <s v=" "/>
    <m/>
    <m/>
    <x v="2"/>
  </r>
  <r>
    <s v="D-H0221B"/>
    <x v="7"/>
    <d v="2025-04-02T00:00:00"/>
    <n v="0"/>
    <m/>
    <s v="Sponging"/>
    <x v="2"/>
  </r>
  <r>
    <s v="D-H0220A"/>
    <x v="8"/>
    <d v="2025-04-02T00:00:00"/>
    <s v=" "/>
    <m/>
    <m/>
    <x v="2"/>
  </r>
  <r>
    <s v="D-H0222A"/>
    <x v="8"/>
    <d v="2025-04-02T00:00:00"/>
    <s v=" "/>
    <m/>
    <m/>
    <x v="2"/>
  </r>
  <r>
    <s v="D-HNP114"/>
    <x v="13"/>
    <d v="2025-04-02T00:00:00"/>
    <n v="952"/>
    <m/>
    <s v="6 Toby Boxes"/>
    <x v="2"/>
  </r>
  <r>
    <s v="D-HDH69"/>
    <x v="1"/>
    <d v="2025-04-02T00:00:00"/>
    <s v=" "/>
    <m/>
    <m/>
    <x v="2"/>
  </r>
  <r>
    <s v="D-HDH74"/>
    <x v="7"/>
    <d v="2025-04-02T00:00:00"/>
    <n v="0"/>
    <m/>
    <s v="Restoration"/>
    <x v="2"/>
  </r>
  <r>
    <s v="D-HDH32"/>
    <x v="16"/>
    <d v="2025-04-02T00:00:00"/>
    <s v=" "/>
    <m/>
    <m/>
    <x v="2"/>
  </r>
  <r>
    <s v="BHT-FWP-07"/>
    <x v="1"/>
    <d v="2025-04-02T00:00:00"/>
    <n v="166"/>
    <m/>
    <m/>
    <x v="2"/>
  </r>
  <r>
    <s v="D-HWP706"/>
    <x v="5"/>
    <d v="2025-04-02T00:00:00"/>
    <n v="1394"/>
    <m/>
    <s v="10 Toby Boxes"/>
    <x v="2"/>
  </r>
  <r>
    <s v="FB-HOE201"/>
    <x v="5"/>
    <d v="2025-04-02T00:00:00"/>
    <n v="0"/>
    <m/>
    <s v="Hit Sewer Main"/>
    <x v="2"/>
  </r>
  <r>
    <s v="D-HOE215"/>
    <x v="14"/>
    <d v="2025-04-02T00:00:00"/>
    <s v=" "/>
    <m/>
    <m/>
    <x v="2"/>
  </r>
  <r>
    <s v="FB-HOE117"/>
    <x v="1"/>
    <d v="2025-04-02T00:00:00"/>
    <s v=" "/>
    <m/>
    <m/>
    <x v="2"/>
  </r>
  <r>
    <s v="BHUD-FOE-02-W"/>
    <x v="19"/>
    <d v="2025-04-02T00:00:00"/>
    <n v="1149"/>
    <m/>
    <s v="3 Pits"/>
    <x v="2"/>
  </r>
  <r>
    <s v="D-HDH69"/>
    <x v="1"/>
    <d v="2025-04-03T00:00:00"/>
    <m/>
    <m/>
    <s v="Tie Ins"/>
    <x v="2"/>
  </r>
  <r>
    <s v="FB-H0221A"/>
    <x v="7"/>
    <d v="2025-04-03T00:00:00"/>
    <n v="192"/>
    <m/>
    <m/>
    <x v="2"/>
  </r>
  <r>
    <s v="D-H0220C"/>
    <x v="8"/>
    <d v="2025-04-03T00:00:00"/>
    <n v="3867"/>
    <m/>
    <s v="17 Toby Boxes / 43 Pits / 51 Splices"/>
    <x v="2"/>
  </r>
  <r>
    <s v="D-HNP114"/>
    <x v="13"/>
    <d v="2025-04-03T00:00:00"/>
    <n v="1328"/>
    <m/>
    <s v="13 Toby Boxes / 31 Splices"/>
    <x v="2"/>
  </r>
  <r>
    <s v="D-HNP151"/>
    <x v="6"/>
    <d v="2025-04-03T00:00:00"/>
    <n v="313"/>
    <m/>
    <s v="3 Toby Boxes / 18 Splices"/>
    <x v="2"/>
  </r>
  <r>
    <s v="D-HDH32"/>
    <x v="16"/>
    <d v="2025-04-03T00:00:00"/>
    <n v="344"/>
    <m/>
    <s v="1 Toby Boxes / 2 Pits / 24 Splices"/>
    <x v="2"/>
  </r>
  <r>
    <s v="D-HDH82"/>
    <x v="16"/>
    <d v="2025-04-03T00:00:00"/>
    <n v="1265"/>
    <m/>
    <s v="10 Toby Boxes / 20 Splices / 1 FDH / 1 HH / 1 Swing Arm / 1 Ground Rod"/>
    <x v="2"/>
  </r>
  <r>
    <s v="BHT-FWP-07"/>
    <x v="1"/>
    <d v="2025-04-03T00:00:00"/>
    <n v="302"/>
    <m/>
    <s v="1 Pit"/>
    <x v="2"/>
  </r>
  <r>
    <s v="D-HWP707"/>
    <x v="5"/>
    <d v="2025-04-03T00:00:00"/>
    <n v="1334"/>
    <m/>
    <s v="8 Toby Boxes / 12 Pits / 14 Dap Splices"/>
    <x v="2"/>
  </r>
  <r>
    <s v="D-HWP702"/>
    <x v="5"/>
    <d v="2025-04-03T00:00:00"/>
    <n v="1970"/>
    <m/>
    <s v="16 Toby Boxes / 1HH"/>
    <x v="2"/>
  </r>
  <r>
    <s v="FB-HOE201"/>
    <x v="5"/>
    <d v="2025-04-03T00:00:00"/>
    <m/>
    <m/>
    <s v="On Hold"/>
    <x v="2"/>
  </r>
  <r>
    <s v="D-HOE206"/>
    <x v="14"/>
    <d v="2025-04-03T00:00:00"/>
    <m/>
    <m/>
    <s v="On Hold"/>
    <x v="2"/>
  </r>
  <r>
    <s v="FB-HOE117"/>
    <x v="1"/>
    <d v="2025-04-03T00:00:00"/>
    <m/>
    <m/>
    <s v="On Hold"/>
    <x v="2"/>
  </r>
  <r>
    <s v="BHUD-FOE-02-W"/>
    <x v="19"/>
    <d v="2025-04-03T00:00:00"/>
    <m/>
    <m/>
    <s v="On Hold"/>
    <x v="2"/>
  </r>
  <r>
    <s v="D-H0222A"/>
    <x v="6"/>
    <d v="2025-04-04T00:00:00"/>
    <n v="635"/>
    <m/>
    <s v="5 Toby Boxes / 10 Splices"/>
    <x v="2"/>
  </r>
  <r>
    <s v="D-H0221D"/>
    <x v="7"/>
    <d v="2025-04-04T00:00:00"/>
    <m/>
    <m/>
    <s v="3 Splices"/>
    <x v="2"/>
  </r>
  <r>
    <s v="D-H0220C"/>
    <x v="8"/>
    <d v="2025-04-04T00:00:00"/>
    <n v="594"/>
    <m/>
    <s v="5 Toby Boxes / 7 Pits / 9 Splices"/>
    <x v="2"/>
  </r>
  <r>
    <s v="D-H0222A"/>
    <x v="8"/>
    <d v="2025-04-04T00:00:00"/>
    <m/>
    <m/>
    <s v="Job Re-Assigned To Longo Underground"/>
    <x v="2"/>
  </r>
  <r>
    <s v="D-HDH03"/>
    <x v="8"/>
    <d v="2025-04-04T00:00:00"/>
    <m/>
    <m/>
    <s v="Drill Breakdown"/>
    <x v="2"/>
  </r>
  <r>
    <s v="D-HNP114"/>
    <x v="13"/>
    <d v="2025-04-04T00:00:00"/>
    <n v="397"/>
    <m/>
    <s v="3 Toby Boxes / 20 Splices"/>
    <x v="2"/>
  </r>
  <r>
    <s v="D-HDH80"/>
    <x v="16"/>
    <d v="2025-04-04T00:00:00"/>
    <n v="2144"/>
    <m/>
    <s v="19 Toby Boxes / 19 Pits / 47 Splices"/>
    <x v="2"/>
  </r>
  <r>
    <s v="BHT-FWP-06"/>
    <x v="1"/>
    <d v="2025-04-04T00:00:00"/>
    <m/>
    <m/>
    <s v="1 HH"/>
    <x v="2"/>
  </r>
  <r>
    <s v="BHT-FWP-07"/>
    <x v="1"/>
    <d v="2025-04-04T00:00:00"/>
    <m/>
    <m/>
    <s v="1 HH"/>
    <x v="2"/>
  </r>
  <r>
    <s v="FB-HOE201"/>
    <x v="5"/>
    <d v="2025-04-04T00:00:00"/>
    <m/>
    <m/>
    <s v="On Hold"/>
    <x v="2"/>
  </r>
  <r>
    <s v="D-HOE206"/>
    <x v="14"/>
    <d v="2025-04-04T00:00:00"/>
    <m/>
    <m/>
    <s v="On Hold"/>
    <x v="2"/>
  </r>
  <r>
    <s v="FB-HOE117"/>
    <x v="1"/>
    <d v="2025-04-04T00:00:00"/>
    <m/>
    <m/>
    <s v="On Hold"/>
    <x v="2"/>
  </r>
  <r>
    <s v="BHUD-FOE-02-W"/>
    <x v="19"/>
    <d v="2025-04-04T00:00:00"/>
    <m/>
    <m/>
    <s v="On Hold"/>
    <x v="2"/>
  </r>
  <r>
    <s v="D-HWP702"/>
    <x v="5"/>
    <d v="2025-04-07T00:00:00"/>
    <m/>
    <m/>
    <s v="1 HH / 1 Swing Arm / 1 FDH / 1 Ground Rod"/>
    <x v="2"/>
  </r>
  <r>
    <s v="D-HDH80"/>
    <x v="16"/>
    <d v="2025-04-07T00:00:00"/>
    <n v="990"/>
    <m/>
    <s v="6 Pits"/>
    <x v="2"/>
  </r>
  <r>
    <s v="D-H0220C"/>
    <x v="8"/>
    <d v="2025-04-07T00:00:00"/>
    <n v="367"/>
    <m/>
    <s v="5 Toby Boxes / 5 Pits / 30 Splices"/>
    <x v="2"/>
  </r>
  <r>
    <s v="D-H0221D"/>
    <x v="7"/>
    <d v="2025-04-07T00:00:00"/>
    <n v="132"/>
    <m/>
    <m/>
    <x v="2"/>
  </r>
  <r>
    <s v="FB-HDH02A"/>
    <x v="7"/>
    <d v="2025-04-07T00:00:00"/>
    <n v="370"/>
    <m/>
    <m/>
    <x v="2"/>
  </r>
  <r>
    <s v="D-HNP113"/>
    <x v="9"/>
    <d v="2025-04-07T00:00:00"/>
    <n v="590"/>
    <m/>
    <m/>
    <x v="2"/>
  </r>
  <r>
    <s v="BHU-FDH-01-W"/>
    <x v="1"/>
    <d v="2025-04-07T00:00:00"/>
    <n v="198"/>
    <n v="198"/>
    <s v=" 2 HH"/>
    <x v="2"/>
  </r>
  <r>
    <s v="FB-HDH02A"/>
    <x v="1"/>
    <d v="2025-04-07T00:00:00"/>
    <n v="180"/>
    <m/>
    <s v="3 HH"/>
    <x v="2"/>
  </r>
  <r>
    <s v="FB-HDH275"/>
    <x v="9"/>
    <d v="2025-04-07T00:00:00"/>
    <m/>
    <n v="5575"/>
    <s v=" 7,497 Tracer Wire / 1 HH"/>
    <x v="2"/>
  </r>
  <r>
    <s v="BHT-FWP-07"/>
    <x v="1"/>
    <d v="2025-04-07T00:00:00"/>
    <n v="43"/>
    <m/>
    <m/>
    <x v="2"/>
  </r>
  <r>
    <s v="D-HWP707"/>
    <x v="5"/>
    <d v="2025-04-07T00:00:00"/>
    <n v="618"/>
    <m/>
    <s v="3 Toby Boxes / 2 Pits / 3 Splices / 1 HH"/>
    <x v="2"/>
  </r>
  <r>
    <s v="D-HWP703"/>
    <x v="5"/>
    <d v="2025-04-07T00:00:00"/>
    <n v="1840"/>
    <m/>
    <s v="14 Toby Boxes"/>
    <x v="2"/>
  </r>
  <r>
    <s v="D-HDH80"/>
    <x v="16"/>
    <d v="2025-04-08T00:00:00"/>
    <n v="1871"/>
    <m/>
    <s v="9 Toby Boxes / 20 Pits / 7 Splices"/>
    <x v="2"/>
  </r>
  <r>
    <s v="D-HNP113"/>
    <x v="9"/>
    <d v="2025-04-08T00:00:00"/>
    <n v="343"/>
    <m/>
    <m/>
    <x v="2"/>
  </r>
  <r>
    <s v="FB-HDH275"/>
    <x v="13"/>
    <d v="2025-04-08T00:00:00"/>
    <m/>
    <n v="2372"/>
    <m/>
    <x v="2"/>
  </r>
  <r>
    <s v="BHT-FWP-06"/>
    <x v="1"/>
    <d v="2025-04-08T00:00:00"/>
    <n v="45"/>
    <m/>
    <m/>
    <x v="2"/>
  </r>
  <r>
    <s v="D-HWP707"/>
    <x v="5"/>
    <d v="2025-04-08T00:00:00"/>
    <n v="700"/>
    <m/>
    <s v="5 Toby Boxes"/>
    <x v="2"/>
  </r>
  <r>
    <s v="D-HWP703"/>
    <x v="5"/>
    <d v="2025-04-08T00:00:00"/>
    <n v="1520"/>
    <m/>
    <s v="14 Toby Boxes"/>
    <x v="2"/>
  </r>
  <r>
    <s v="FB-HWP701"/>
    <x v="5"/>
    <d v="2025-04-08T00:00:00"/>
    <n v="150"/>
    <m/>
    <m/>
    <x v="2"/>
  </r>
  <r>
    <s v="FB-HOE201"/>
    <x v="5"/>
    <d v="2025-04-08T00:00:00"/>
    <m/>
    <m/>
    <s v="On Hold"/>
    <x v="2"/>
  </r>
  <r>
    <s v="D-HOE206"/>
    <x v="14"/>
    <d v="2025-04-08T00:00:00"/>
    <m/>
    <m/>
    <s v="On Hold"/>
    <x v="2"/>
  </r>
  <r>
    <s v="FB-HOE117"/>
    <x v="1"/>
    <d v="2025-04-08T00:00:00"/>
    <m/>
    <m/>
    <s v="On Hold"/>
    <x v="2"/>
  </r>
  <r>
    <s v="BHUD-FOE-02-W"/>
    <x v="19"/>
    <d v="2025-04-08T00:00:00"/>
    <m/>
    <m/>
    <s v="On Hold"/>
    <x v="2"/>
  </r>
  <r>
    <s v="D-HDH80"/>
    <x v="16"/>
    <d v="2025-04-09T00:00:00"/>
    <n v="1307"/>
    <m/>
    <s v="14 Toby Boxes / 9 Pits / 73 Splices / 1 FDH / 1 HH / 1 Swing Arm / 1 Ground Rod"/>
    <x v="2"/>
  </r>
  <r>
    <s v="D-H0220C"/>
    <x v="8"/>
    <d v="2025-04-09T00:00:00"/>
    <m/>
    <m/>
    <s v="4 Toby Boxes / 1 Pits / 135 Splices / 1 FDH / 1 HH / 1 Swing Arm / 1 Ground Rod"/>
    <x v="2"/>
  </r>
  <r>
    <s v="D-HDH47"/>
    <x v="7"/>
    <d v="2025-04-09T00:00:00"/>
    <n v="1376"/>
    <m/>
    <s v="9 Toby Boxes / 9 Splices"/>
    <x v="2"/>
  </r>
  <r>
    <s v="D-HDH43"/>
    <x v="12"/>
    <d v="2025-04-09T00:00:00"/>
    <n v="617"/>
    <m/>
    <m/>
    <x v="2"/>
  </r>
  <r>
    <s v="BHT-FWP-06"/>
    <x v="1"/>
    <d v="2025-04-09T00:00:00"/>
    <m/>
    <m/>
    <s v="1 HH"/>
    <x v="2"/>
  </r>
  <r>
    <s v="D-HWP703"/>
    <x v="5"/>
    <d v="2025-04-09T00:00:00"/>
    <n v="2060"/>
    <m/>
    <s v="14 Toby Boxes"/>
    <x v="2"/>
  </r>
  <r>
    <s v="FB-HWP701"/>
    <x v="1"/>
    <d v="2025-04-09T00:00:00"/>
    <n v="295"/>
    <m/>
    <m/>
    <x v="2"/>
  </r>
  <r>
    <s v="FB-HOE201"/>
    <x v="5"/>
    <d v="2025-04-09T00:00:00"/>
    <m/>
    <m/>
    <s v="On Hold"/>
    <x v="2"/>
  </r>
  <r>
    <s v="D-HOE206"/>
    <x v="14"/>
    <d v="2025-04-09T00:00:00"/>
    <m/>
    <m/>
    <s v="On Hold"/>
    <x v="2"/>
  </r>
  <r>
    <s v="FB-HOE117"/>
    <x v="1"/>
    <d v="2025-04-09T00:00:00"/>
    <m/>
    <m/>
    <s v="On Hold"/>
    <x v="2"/>
  </r>
  <r>
    <s v="BHUD-FOE-02-W"/>
    <x v="19"/>
    <d v="2025-04-09T00:00:00"/>
    <m/>
    <m/>
    <s v="On Hold"/>
    <x v="2"/>
  </r>
  <r>
    <s v="D-HDH80"/>
    <x v="16"/>
    <d v="2025-04-10T00:00:00"/>
    <m/>
    <m/>
    <s v="Restoration"/>
    <x v="2"/>
  </r>
  <r>
    <s v="D-HDH82"/>
    <x v="16"/>
    <d v="2025-04-10T00:00:00"/>
    <m/>
    <m/>
    <s v="Restoration"/>
    <x v="2"/>
  </r>
  <r>
    <s v="D-HDH47"/>
    <x v="7"/>
    <d v="2025-04-10T00:00:00"/>
    <n v="875"/>
    <m/>
    <s v="8 Toby Boxes / 25 Splices"/>
    <x v="2"/>
  </r>
  <r>
    <s v="D-HDH60"/>
    <x v="12"/>
    <d v="2025-04-10T00:00:00"/>
    <n v="711"/>
    <m/>
    <s v="2 Toby Boxes / 3 Splices"/>
    <x v="2"/>
  </r>
  <r>
    <s v="D-HDH43"/>
    <x v="6"/>
    <d v="2025-04-10T00:00:00"/>
    <n v="627"/>
    <m/>
    <m/>
    <x v="2"/>
  </r>
  <r>
    <s v="FB-HDH02A"/>
    <x v="1"/>
    <d v="2025-04-10T00:00:00"/>
    <n v="426"/>
    <n v="360"/>
    <s v="360 Tracer Wire"/>
    <x v="2"/>
  </r>
  <r>
    <s v="FB-HWP701"/>
    <x v="1"/>
    <d v="2025-04-10T00:00:00"/>
    <n v="504"/>
    <m/>
    <m/>
    <x v="2"/>
  </r>
  <r>
    <s v="D-HWP703"/>
    <x v="5"/>
    <d v="2025-04-10T00:00:00"/>
    <n v="1330"/>
    <m/>
    <s v="7 Toby Boxes / 10 Pits / 52 Splices / 1 FDH / 1 HH / 1 Swing Arm / 1 Ground Rod"/>
    <x v="2"/>
  </r>
  <r>
    <s v="D-HDH43"/>
    <x v="12"/>
    <d v="2025-04-11T00:00:00"/>
    <n v="431"/>
    <m/>
    <m/>
    <x v="2"/>
  </r>
  <r>
    <s v="D-HDH47"/>
    <x v="7"/>
    <d v="2025-04-11T00:00:00"/>
    <n v="1301"/>
    <m/>
    <s v="9 Toby Boxes / 18 Splices"/>
    <x v="2"/>
  </r>
  <r>
    <s v="D-HDH60"/>
    <x v="6"/>
    <d v="2025-04-11T00:00:00"/>
    <n v="695"/>
    <m/>
    <s v="7 Toby Boxes / 10 Splices"/>
    <x v="2"/>
  </r>
  <r>
    <s v="D-HDH80"/>
    <x v="16"/>
    <d v="2025-04-11T00:00:00"/>
    <m/>
    <m/>
    <s v="Restoration"/>
    <x v="2"/>
  </r>
  <r>
    <s v="D-HDH32"/>
    <x v="16"/>
    <d v="2025-04-11T00:00:00"/>
    <m/>
    <m/>
    <s v="Restoration"/>
    <x v="2"/>
  </r>
  <r>
    <s v="D-H0220C"/>
    <x v="20"/>
    <d v="2025-04-11T00:00:00"/>
    <m/>
    <m/>
    <s v="5 Toby Boxes / 1 FDH"/>
    <x v="2"/>
  </r>
  <r>
    <s v="D-HNP141"/>
    <x v="20"/>
    <d v="2025-04-11T00:00:00"/>
    <m/>
    <m/>
    <s v="4 Toby Boxes / 1 FDH"/>
    <x v="2"/>
  </r>
  <r>
    <s v="D-H0220B"/>
    <x v="7"/>
    <d v="2025-04-11T00:00:00"/>
    <n v="314"/>
    <m/>
    <m/>
    <x v="2"/>
  </r>
  <r>
    <s v="BHT-FWP-07"/>
    <x v="1"/>
    <d v="2025-04-11T00:00:00"/>
    <m/>
    <n v="1275"/>
    <s v="1.275 Tracer Wire"/>
    <x v="2"/>
  </r>
  <r>
    <s v="D-HWP703"/>
    <x v="1"/>
    <d v="2025-04-11T00:00:00"/>
    <m/>
    <m/>
    <s v="Sponging / Restortion"/>
    <x v="2"/>
  </r>
  <r>
    <s v="FB-HWP701"/>
    <x v="5"/>
    <d v="2025-04-11T00:00:00"/>
    <m/>
    <n v="899"/>
    <s v="899 Tracer Wire"/>
    <x v="2"/>
  </r>
  <r>
    <s v="D-HDH43"/>
    <x v="12"/>
    <d v="2025-04-14T00:00:00"/>
    <n v="276"/>
    <m/>
    <m/>
    <x v="2"/>
  </r>
  <r>
    <s v="D-HDH47"/>
    <x v="7"/>
    <d v="2025-04-14T00:00:00"/>
    <m/>
    <m/>
    <s v="Drill Breakdown--No Production"/>
    <x v="2"/>
  </r>
  <r>
    <s v="D-HDH49"/>
    <x v="5"/>
    <d v="2025-04-14T00:00:00"/>
    <n v="1335"/>
    <m/>
    <s v="10 Toby Boxes"/>
    <x v="2"/>
  </r>
  <r>
    <s v="D-HDH58"/>
    <x v="5"/>
    <d v="2025-04-14T00:00:00"/>
    <m/>
    <m/>
    <m/>
    <x v="2"/>
  </r>
  <r>
    <s v="D-HDH60"/>
    <x v="6"/>
    <d v="2025-04-14T00:00:00"/>
    <n v="796"/>
    <m/>
    <s v="9 Toby Boxes / 24 Splices"/>
    <x v="2"/>
  </r>
  <r>
    <s v="D-HDH62"/>
    <x v="12"/>
    <d v="2025-04-14T00:00:00"/>
    <n v="547"/>
    <m/>
    <m/>
    <x v="2"/>
  </r>
  <r>
    <s v="D-H0220C"/>
    <x v="20"/>
    <d v="2025-04-14T00:00:00"/>
    <m/>
    <m/>
    <m/>
    <x v="2"/>
  </r>
  <r>
    <s v="D-HNP141"/>
    <x v="20"/>
    <d v="2025-04-14T00:00:00"/>
    <m/>
    <m/>
    <m/>
    <x v="2"/>
  </r>
  <r>
    <s v="BHT-FWP-06"/>
    <x v="1"/>
    <d v="2025-04-14T00:00:00"/>
    <m/>
    <m/>
    <s v="No Production"/>
    <x v="2"/>
  </r>
  <r>
    <s v="D-HWP1306"/>
    <x v="1"/>
    <d v="2025-04-14T00:00:00"/>
    <n v="259"/>
    <m/>
    <m/>
    <x v="2"/>
  </r>
  <r>
    <s v="D-HDH43"/>
    <x v="12"/>
    <d v="2025-04-15T00:00:00"/>
    <n v="779"/>
    <m/>
    <s v="4 Toby Boxes / 8 Splices"/>
    <x v="2"/>
  </r>
  <r>
    <s v="D-HDH47"/>
    <x v="7"/>
    <d v="2025-04-15T00:00:00"/>
    <n v="1018"/>
    <m/>
    <s v="8 Toby Boxes / 34 Splices"/>
    <x v="2"/>
  </r>
  <r>
    <s v="D-HDH49"/>
    <x v="5"/>
    <d v="2025-04-15T00:00:00"/>
    <n v="1133"/>
    <m/>
    <s v="8 Toby Boxes / 48 Splices"/>
    <x v="2"/>
  </r>
  <r>
    <s v="D-HDH58"/>
    <x v="5"/>
    <d v="2025-04-15T00:00:00"/>
    <n v="1526"/>
    <m/>
    <s v=" 9 Toby Boxes / 30 Splices"/>
    <x v="2"/>
  </r>
  <r>
    <s v="D-HDH60"/>
    <x v="6"/>
    <d v="2025-04-15T00:00:00"/>
    <n v="1929"/>
    <m/>
    <s v="15 Toby Boxes / 60 Splices"/>
    <x v="2"/>
  </r>
  <r>
    <s v="D-HDH62"/>
    <x v="12"/>
    <d v="2025-04-15T00:00:00"/>
    <n v="845"/>
    <m/>
    <m/>
    <x v="2"/>
  </r>
  <r>
    <s v="FB-HDH02A"/>
    <x v="1"/>
    <d v="2025-04-15T00:00:00"/>
    <n v="561"/>
    <m/>
    <m/>
    <x v="2"/>
  </r>
  <r>
    <s v="D-H0220C"/>
    <x v="20"/>
    <d v="2025-04-15T00:00:00"/>
    <m/>
    <m/>
    <s v=" Toby Boxes / Restoration"/>
    <x v="2"/>
  </r>
  <r>
    <s v="D-HNP141"/>
    <x v="20"/>
    <d v="2025-04-15T00:00:00"/>
    <m/>
    <m/>
    <s v=" Toby Boxes / Restoration"/>
    <x v="2"/>
  </r>
  <r>
    <s v="D-HDH73"/>
    <x v="20"/>
    <d v="2025-04-15T00:00:00"/>
    <m/>
    <m/>
    <s v="Restoration"/>
    <x v="2"/>
  </r>
  <r>
    <s v="BHT-FWP-06"/>
    <x v="1"/>
    <d v="2025-04-15T00:00:00"/>
    <n v="37"/>
    <m/>
    <m/>
    <x v="2"/>
  </r>
  <r>
    <s v="D-HWP1306"/>
    <x v="1"/>
    <d v="2025-04-15T00:00:00"/>
    <n v="243"/>
    <m/>
    <s v="2 Pits"/>
    <x v="2"/>
  </r>
  <r>
    <s v="D-HDH41"/>
    <x v="16"/>
    <d v="2025-04-15T00:00:00"/>
    <n v="1538"/>
    <m/>
    <s v="13 Toby Boxes / 7 Pits / 30 Splices"/>
    <x v="2"/>
  </r>
  <r>
    <s v="D-HDH04"/>
    <x v="7"/>
    <d v="2025-04-16T00:00:00"/>
    <m/>
    <m/>
    <s v="Toby Box Relocation"/>
    <x v="2"/>
  </r>
  <r>
    <s v="D-HDH41"/>
    <x v="16"/>
    <d v="2025-04-16T00:00:00"/>
    <n v="2713"/>
    <m/>
    <s v="20 Toby Boxes / 16 Pits / 62 Splices"/>
    <x v="2"/>
  </r>
  <r>
    <s v="D-HDH43"/>
    <x v="12"/>
    <d v="2025-04-16T00:00:00"/>
    <n v="868"/>
    <m/>
    <s v="7 Toby Boxes / 13 Splices"/>
    <x v="2"/>
  </r>
  <r>
    <s v="D-HDH49"/>
    <x v="5"/>
    <d v="2025-04-16T00:00:00"/>
    <n v="1624"/>
    <m/>
    <s v="11 Toby Boxes / 42 Splices"/>
    <x v="2"/>
  </r>
  <r>
    <s v="D-HDH58"/>
    <x v="5"/>
    <d v="2025-04-16T00:00:00"/>
    <n v="1503"/>
    <m/>
    <s v="10 Toby Boxes / 46 Splices"/>
    <x v="2"/>
  </r>
  <r>
    <s v="D-HDH60"/>
    <x v="6"/>
    <d v="2025-04-16T00:00:00"/>
    <n v="876"/>
    <m/>
    <s v="4 Toby Boxes / 7 Splices / 1 FDH / 1 Swing Arm / 1 HH / 1 Ground Rod"/>
    <x v="2"/>
  </r>
  <r>
    <s v="D-HDH62"/>
    <x v="12"/>
    <d v="2025-04-16T00:00:00"/>
    <n v="400"/>
    <m/>
    <m/>
    <x v="2"/>
  </r>
  <r>
    <s v="FB-HDH02A"/>
    <x v="1"/>
    <d v="2025-04-16T00:00:00"/>
    <n v="260"/>
    <m/>
    <s v="2 Pits / 10 Splices"/>
    <x v="2"/>
  </r>
  <r>
    <s v="D-HDH75"/>
    <x v="6"/>
    <d v="2025-04-16T00:00:00"/>
    <n v="173"/>
    <m/>
    <m/>
    <x v="2"/>
  </r>
  <r>
    <s v="D-HDH67"/>
    <x v="20"/>
    <d v="2025-04-16T00:00:00"/>
    <m/>
    <m/>
    <s v="Restoration"/>
    <x v="2"/>
  </r>
  <r>
    <s v="D-HDH73"/>
    <x v="20"/>
    <d v="2025-04-16T00:00:00"/>
    <m/>
    <m/>
    <s v="Restoration"/>
    <x v="2"/>
  </r>
  <r>
    <s v="D-HDH70"/>
    <x v="6"/>
    <d v="2025-04-16T00:00:00"/>
    <m/>
    <m/>
    <s v="Restoration"/>
    <x v="2"/>
  </r>
  <r>
    <s v="BHT-FWP-06"/>
    <x v="1"/>
    <d v="2025-04-16T00:00:00"/>
    <n v="115"/>
    <m/>
    <s v="3 HH"/>
    <x v="2"/>
  </r>
  <r>
    <s v="D-HWP1306"/>
    <x v="1"/>
    <d v="2025-04-16T00:00:00"/>
    <m/>
    <m/>
    <s v="Drill Breakdown"/>
    <x v="2"/>
  </r>
  <r>
    <s v="D-HDH41"/>
    <x v="16"/>
    <d v="2025-04-17T00:00:00"/>
    <n v="862"/>
    <m/>
    <s v="6 Toby Boxes / 3 Pits / 6 Splices"/>
    <x v="2"/>
  </r>
  <r>
    <s v="D-HDH43"/>
    <x v="12"/>
    <d v="2025-04-17T00:00:00"/>
    <n v="338"/>
    <m/>
    <s v="6 Toby Boxes / 2 Splices"/>
    <x v="2"/>
  </r>
  <r>
    <s v="D-HDH47"/>
    <x v="7"/>
    <d v="2025-04-17T00:00:00"/>
    <n v="569"/>
    <m/>
    <s v="5 Toby Boxes / 6 Splices / 1 FDH / 1 Swing Arm / 1 HH / 1 Ground Rod"/>
    <x v="2"/>
  </r>
  <r>
    <s v="D-HDH49"/>
    <x v="5"/>
    <d v="2025-04-17T00:00:00"/>
    <m/>
    <m/>
    <s v="Crew Re-Located To Lakeland"/>
    <x v="2"/>
  </r>
  <r>
    <s v="D-HDH58"/>
    <x v="5"/>
    <d v="2025-04-17T00:00:00"/>
    <n v="1590"/>
    <m/>
    <s v="11 Toby Boxes"/>
    <x v="2"/>
  </r>
  <r>
    <s v="D-HDH60"/>
    <x v="6"/>
    <d v="2025-04-17T00:00:00"/>
    <n v="651"/>
    <m/>
    <s v="6 Toby Boxes / 8 Splices"/>
    <x v="2"/>
  </r>
  <r>
    <s v="D-HDH62"/>
    <x v="12"/>
    <d v="2025-04-17T00:00:00"/>
    <n v="906"/>
    <m/>
    <m/>
    <x v="2"/>
  </r>
  <r>
    <s v="FB-HDH02A"/>
    <x v="1"/>
    <d v="2025-04-17T00:00:00"/>
    <n v="40"/>
    <m/>
    <m/>
    <x v="2"/>
  </r>
  <r>
    <s v="D-H0223F"/>
    <x v="1"/>
    <d v="2025-04-17T00:00:00"/>
    <n v="96"/>
    <m/>
    <s v="3 Pits / 24 Splices--Frontier Damage Completed."/>
    <x v="2"/>
  </r>
  <r>
    <s v="D-HDH69"/>
    <x v="6"/>
    <d v="2025-04-17T00:00:00"/>
    <n v="433"/>
    <m/>
    <s v="4 Toby Boxes / 8 Splices"/>
    <x v="2"/>
  </r>
  <r>
    <s v="D-HWP1309"/>
    <x v="5"/>
    <d v="2025-04-17T00:00:00"/>
    <n v="647"/>
    <m/>
    <s v="6 Toby Boxes"/>
    <x v="2"/>
  </r>
  <r>
    <s v="D-HWP1306"/>
    <x v="1"/>
    <d v="2025-04-17T00:00:00"/>
    <n v="193"/>
    <m/>
    <s v="2 Toby Boxes"/>
    <x v="2"/>
  </r>
  <r>
    <s v="D-HDH41"/>
    <x v="16"/>
    <d v="2025-04-18T00:00:00"/>
    <n v="1507"/>
    <m/>
    <s v="9 Toby Boxes / 2 Pits / 35 Splices / 1 FDH / 1 Swing Arm / 1 HH / 1 Ground Rod"/>
    <x v="2"/>
  </r>
  <r>
    <s v="D-HDH43"/>
    <x v="12"/>
    <d v="2025-04-18T00:00:00"/>
    <n v="26"/>
    <m/>
    <s v="12 Toby Boxes / 26 Splices"/>
    <x v="2"/>
  </r>
  <r>
    <s v="D-HDH47"/>
    <x v="7"/>
    <d v="2025-04-18T00:00:00"/>
    <m/>
    <m/>
    <s v="Crew Re-Located To Another Project"/>
    <x v="2"/>
  </r>
  <r>
    <s v="D-HDH49"/>
    <x v="5"/>
    <d v="2025-04-18T00:00:00"/>
    <n v="350"/>
    <m/>
    <s v="2 Toby Boxes"/>
    <x v="2"/>
  </r>
  <r>
    <s v="D-HDH58"/>
    <x v="5"/>
    <d v="2025-04-18T00:00:00"/>
    <n v="370"/>
    <m/>
    <s v="1 FDH / 1 HH / 1 Swing Arm / 1 Ground Rod"/>
    <x v="2"/>
  </r>
  <r>
    <s v="D-HDH48"/>
    <x v="7"/>
    <d v="2025-04-18T00:00:00"/>
    <n v="706"/>
    <m/>
    <s v="3 Toby Boxes"/>
    <x v="2"/>
  </r>
  <r>
    <s v="D-HDH62"/>
    <x v="12"/>
    <d v="2025-04-18T00:00:00"/>
    <n v="198"/>
    <m/>
    <s v="4 Toby Boxes / 17 Splices"/>
    <x v="2"/>
  </r>
  <r>
    <s v="FB-HDH02A"/>
    <x v="1"/>
    <d v="2025-04-18T00:00:00"/>
    <m/>
    <n v="6350"/>
    <s v="6,350 Tracer Wire"/>
    <x v="2"/>
  </r>
  <r>
    <s v="FB-HDH02A"/>
    <x v="1"/>
    <d v="2025-04-18T00:00:00"/>
    <n v="408"/>
    <m/>
    <s v="4 Pits / 4 Splices"/>
    <x v="2"/>
  </r>
  <r>
    <s v="D-H0220C"/>
    <x v="20"/>
    <d v="2025-04-18T00:00:00"/>
    <m/>
    <m/>
    <s v=" Restoration"/>
    <x v="2"/>
  </r>
  <r>
    <s v="D-HDH73"/>
    <x v="20"/>
    <d v="2025-04-18T00:00:00"/>
    <m/>
    <m/>
    <s v=" Restoration-QC Walk"/>
    <x v="2"/>
  </r>
  <r>
    <s v="FX4-FWP-13"/>
    <x v="5"/>
    <d v="2025-04-18T00:00:00"/>
    <m/>
    <m/>
    <s v="Concrete"/>
    <x v="2"/>
  </r>
  <r>
    <s v="BHT-FWP-07"/>
    <x v="1"/>
    <d v="2025-04-18T00:00:00"/>
    <m/>
    <m/>
    <s v="Restoration"/>
    <x v="2"/>
  </r>
  <r>
    <s v="D-HDH42"/>
    <x v="13"/>
    <d v="2025-04-21T00:00:00"/>
    <m/>
    <m/>
    <s v="No Production--Issue With Locates"/>
    <x v="2"/>
  </r>
  <r>
    <s v="D-HDH43"/>
    <x v="12"/>
    <d v="2025-04-21T00:00:00"/>
    <m/>
    <m/>
    <s v="Toby boxes"/>
    <x v="2"/>
  </r>
  <r>
    <s v="D-HDH48"/>
    <x v="7"/>
    <d v="2025-04-21T00:00:00"/>
    <m/>
    <m/>
    <s v="No Production--Issue With Locates"/>
    <x v="2"/>
  </r>
  <r>
    <s v="D-HDH49"/>
    <x v="5"/>
    <d v="2025-04-21T00:00:00"/>
    <n v="1050"/>
    <m/>
    <s v="9 Toby Boxes / 22 Splices"/>
    <x v="2"/>
  </r>
  <r>
    <s v="D-HDH55"/>
    <x v="14"/>
    <d v="2025-04-21T00:00:00"/>
    <n v="621"/>
    <m/>
    <m/>
    <x v="2"/>
  </r>
  <r>
    <s v="D-HDH56"/>
    <x v="6"/>
    <d v="2025-04-21T00:00:00"/>
    <n v="1285"/>
    <m/>
    <s v="9 Toby Boxes / 36 Splices"/>
    <x v="2"/>
  </r>
  <r>
    <s v="D-HDH58"/>
    <x v="5"/>
    <d v="2025-04-21T00:00:00"/>
    <m/>
    <m/>
    <s v="Restoration-In-House  QC Walk"/>
    <x v="2"/>
  </r>
  <r>
    <s v="D-HDH60"/>
    <x v="6"/>
    <d v="2025-04-21T00:00:00"/>
    <m/>
    <m/>
    <s v="Proofing Conduits"/>
    <x v="2"/>
  </r>
  <r>
    <s v="D-HDH62"/>
    <x v="12"/>
    <d v="2025-04-21T00:00:00"/>
    <m/>
    <m/>
    <s v="No Production"/>
    <x v="2"/>
  </r>
  <r>
    <s v="D-HDH67"/>
    <x v="20"/>
    <d v="2025-04-21T00:00:00"/>
    <m/>
    <m/>
    <s v=" Restoration"/>
    <x v="2"/>
  </r>
  <r>
    <s v="D-HNP141"/>
    <x v="20"/>
    <d v="2025-04-21T00:00:00"/>
    <m/>
    <m/>
    <s v=" Restoration"/>
    <x v="2"/>
  </r>
  <r>
    <s v="D-HWP1306"/>
    <x v="1"/>
    <d v="2025-04-21T00:00:00"/>
    <m/>
    <m/>
    <s v="No Production"/>
    <x v="2"/>
  </r>
  <r>
    <s v="D-HDH42"/>
    <x v="13"/>
    <d v="2025-04-22T00:00:00"/>
    <m/>
    <m/>
    <m/>
    <x v="2"/>
  </r>
  <r>
    <s v="D-HDH43"/>
    <x v="12"/>
    <d v="2025-04-22T00:00:00"/>
    <m/>
    <m/>
    <s v="1 FDH / 1 Swing Arm / 1 HH / 1 Ground Rod"/>
    <x v="2"/>
  </r>
  <r>
    <s v="D-HDH48"/>
    <x v="7"/>
    <d v="2025-04-22T00:00:00"/>
    <n v="1701"/>
    <m/>
    <s v="12 Toby Boxes / 49 Splices"/>
    <x v="2"/>
  </r>
  <r>
    <s v="D-HDH55"/>
    <x v="14"/>
    <d v="2025-04-22T00:00:00"/>
    <n v="464"/>
    <m/>
    <s v="6 Toby Boxes / 3 Pits / 22 Splices"/>
    <x v="2"/>
  </r>
  <r>
    <s v="D-HDH56"/>
    <x v="6"/>
    <d v="2025-04-22T00:00:00"/>
    <n v="951"/>
    <m/>
    <s v="11 Toby Boxes / 20 Splices"/>
    <x v="2"/>
  </r>
  <r>
    <s v="D-HDH57"/>
    <x v="16"/>
    <d v="2025-04-22T00:00:00"/>
    <n v="1864"/>
    <m/>
    <s v="13 Toby Boxes / 13 Splices"/>
    <x v="2"/>
  </r>
  <r>
    <s v="D-HDH62"/>
    <x v="12"/>
    <d v="2025-04-22T00:00:00"/>
    <m/>
    <m/>
    <s v="No Production"/>
    <x v="2"/>
  </r>
  <r>
    <s v="D-HDH75"/>
    <x v="6"/>
    <d v="2025-04-22T00:00:00"/>
    <m/>
    <m/>
    <s v="Sponging"/>
    <x v="2"/>
  </r>
  <r>
    <s v="FB-HDH02A"/>
    <x v="1"/>
    <d v="2025-04-22T00:00:00"/>
    <n v="205"/>
    <m/>
    <s v="2 Pits / 4 Splices"/>
    <x v="2"/>
  </r>
  <r>
    <s v="D-HNP141"/>
    <x v="8"/>
    <d v="2025-04-22T00:00:00"/>
    <m/>
    <m/>
    <s v="ABF Testing / Restoration"/>
    <x v="2"/>
  </r>
  <r>
    <s v="D-HWP1306"/>
    <x v="1"/>
    <d v="2025-04-22T00:00:00"/>
    <n v="510"/>
    <m/>
    <s v="5 Toby Boxes / 4 Pits / 14 Splices"/>
    <x v="2"/>
  </r>
  <r>
    <s v="D-HWP1309"/>
    <x v="5"/>
    <d v="2025-04-22T00:00:00"/>
    <n v="932"/>
    <m/>
    <s v="6 Toby Boxes"/>
    <x v="2"/>
  </r>
  <r>
    <s v="FX4-FWP-13"/>
    <x v="5"/>
    <d v="2025-04-22T00:00:00"/>
    <n v="23"/>
    <m/>
    <s v="1 Vault / 1 Cabinet / 6 Ground Rods"/>
    <x v="2"/>
  </r>
  <r>
    <s v="D-HDH03"/>
    <x v="1"/>
    <d v="2025-04-23T00:00:00"/>
    <n v="113"/>
    <m/>
    <s v="4 Pits / 48 Splices"/>
    <x v="2"/>
  </r>
  <r>
    <s v="D-HDH42"/>
    <x v="13"/>
    <d v="2025-04-23T00:00:00"/>
    <n v="2348"/>
    <m/>
    <s v="21 Toby Boxes / 15 Pits / 43 Splices"/>
    <x v="2"/>
  </r>
  <r>
    <s v="D-HDH43"/>
    <x v="12"/>
    <d v="2025-04-23T00:00:00"/>
    <m/>
    <m/>
    <s v="Sponging"/>
    <x v="2"/>
  </r>
  <r>
    <s v="D-HDH48"/>
    <x v="7"/>
    <d v="2025-04-23T00:00:00"/>
    <n v="314"/>
    <m/>
    <s v="4 Toby Boxes"/>
    <x v="2"/>
  </r>
  <r>
    <s v="D-HDH52"/>
    <x v="16"/>
    <d v="2025-04-23T00:00:00"/>
    <m/>
    <m/>
    <s v="Crew Will Be Starting Tomorrow"/>
    <x v="2"/>
  </r>
  <r>
    <s v="D-HDH55"/>
    <x v="14"/>
    <d v="2025-04-23T00:00:00"/>
    <m/>
    <m/>
    <s v="No Report"/>
    <x v="2"/>
  </r>
  <r>
    <s v="D-HDH56"/>
    <x v="6"/>
    <d v="2025-04-23T00:00:00"/>
    <n v="1598"/>
    <m/>
    <m/>
    <x v="2"/>
  </r>
  <r>
    <s v="D-HDH57"/>
    <x v="16"/>
    <d v="2025-04-23T00:00:00"/>
    <n v="1514"/>
    <m/>
    <s v="7 Toby Boxes / 8 Pits / 31 Splices"/>
    <x v="2"/>
  </r>
  <r>
    <s v="FB-HDH02A"/>
    <x v="1"/>
    <d v="2025-04-23T00:00:00"/>
    <n v="190"/>
    <m/>
    <s v="2 Pits / 2 Splices"/>
    <x v="2"/>
  </r>
  <r>
    <s v="D-H0222B"/>
    <x v="8"/>
    <d v="2025-04-23T00:00:00"/>
    <m/>
    <m/>
    <s v="Toby Boxes / Restoration"/>
    <x v="3"/>
  </r>
  <r>
    <s v="D-HNP141"/>
    <x v="8"/>
    <d v="2025-04-23T00:00:00"/>
    <m/>
    <m/>
    <s v="ABF Testing / Restoration"/>
    <x v="3"/>
  </r>
  <r>
    <s v="D-HWP1306"/>
    <x v="1"/>
    <d v="2025-04-23T00:00:00"/>
    <n v="275"/>
    <m/>
    <s v="2 Toby Boxes"/>
    <x v="2"/>
  </r>
  <r>
    <s v="D-HWP1309"/>
    <x v="5"/>
    <d v="2025-04-23T00:00:00"/>
    <n v="1190"/>
    <m/>
    <s v="6 Toby Boxes / 1 HH"/>
    <x v="2"/>
  </r>
  <r>
    <s v="D-HDH42"/>
    <x v="13"/>
    <d v="2025-04-24T00:00:00"/>
    <n v="1378"/>
    <m/>
    <s v="14 Toby Boxes / 7 Pits / 20 Splices"/>
    <x v="2"/>
  </r>
  <r>
    <s v="D-HDH48"/>
    <x v="7"/>
    <d v="2025-04-24T00:00:00"/>
    <n v="662"/>
    <m/>
    <s v="8 Toby Boxes / 4 Splices"/>
    <x v="2"/>
  </r>
  <r>
    <s v="D-HDH52"/>
    <x v="16"/>
    <d v="2025-04-24T00:00:00"/>
    <n v="988"/>
    <m/>
    <s v="6 Toby Boxes / 6 Pits / 15 Splices"/>
    <x v="2"/>
  </r>
  <r>
    <s v="D-HDH54"/>
    <x v="14"/>
    <d v="2025-04-24T00:00:00"/>
    <n v="588"/>
    <m/>
    <s v="3 Toby Boxes / 20 Splices"/>
    <x v="2"/>
  </r>
  <r>
    <s v="D-HDH55"/>
    <x v="14"/>
    <d v="2025-04-24T00:00:00"/>
    <m/>
    <m/>
    <s v="Project Shutdown"/>
    <x v="2"/>
  </r>
  <r>
    <s v="D-HDH56"/>
    <x v="6"/>
    <d v="2025-04-24T00:00:00"/>
    <n v="1671"/>
    <m/>
    <s v="15 Toby Boxes / 36 Splices / 1 FDH / 1 Swing Arm / 1 HH / 1 Ground Rod"/>
    <x v="2"/>
  </r>
  <r>
    <s v="D-HDH57"/>
    <x v="16"/>
    <d v="2025-04-24T00:00:00"/>
    <n v="1095"/>
    <m/>
    <s v="10 Toby Boxes / 8 Pits / 39 Splices"/>
    <x v="2"/>
  </r>
  <r>
    <s v="D-HDH62"/>
    <x v="12"/>
    <d v="2025-04-24T00:00:00"/>
    <n v="64"/>
    <m/>
    <s v="20 Toby Boxes / 53 Splices"/>
    <x v="2"/>
  </r>
  <r>
    <s v="FB-HDH02A"/>
    <x v="1"/>
    <d v="2025-04-24T00:00:00"/>
    <n v="48"/>
    <m/>
    <s v="2 Pits / 2 Splices"/>
    <x v="2"/>
  </r>
  <r>
    <s v="D-H0222B"/>
    <x v="8"/>
    <d v="2025-04-24T00:00:00"/>
    <m/>
    <m/>
    <s v="3 Toby Boxes / 6 Splices"/>
    <x v="2"/>
  </r>
  <r>
    <s v="FB-H0223A"/>
    <x v="8"/>
    <d v="2025-04-24T00:00:00"/>
    <m/>
    <m/>
    <s v="Crew Did Not Work On This Project Today"/>
    <x v="2"/>
  </r>
  <r>
    <s v="BHT-FWP-06"/>
    <x v="1"/>
    <d v="2025-04-24T00:00:00"/>
    <m/>
    <n v="2815"/>
    <s v="2,815 Tracer Wire"/>
    <x v="2"/>
  </r>
  <r>
    <s v="D-HWP1309"/>
    <x v="5"/>
    <d v="2025-04-24T00:00:00"/>
    <n v="909"/>
    <m/>
    <s v="8 Toby Boxes"/>
    <x v="2"/>
  </r>
  <r>
    <s v="D-HDH42"/>
    <x v="13"/>
    <d v="2025-04-25T00:00:00"/>
    <n v="726"/>
    <m/>
    <s v="6 Toby Boxes / 6 Pits / 6 Splices"/>
    <x v="2"/>
  </r>
  <r>
    <s v="D-HDH48"/>
    <x v="7"/>
    <d v="2025-04-25T00:00:00"/>
    <n v="728"/>
    <m/>
    <s v="5 Toby Boxes / 13 Splices"/>
    <x v="2"/>
  </r>
  <r>
    <s v="D-HDH50"/>
    <x v="13"/>
    <d v="2025-04-25T00:00:00"/>
    <n v="1108"/>
    <m/>
    <s v="12 Toby Boxes / 7 Pits / 8 Splices"/>
    <x v="2"/>
  </r>
  <r>
    <s v="D-HDH52"/>
    <x v="16"/>
    <d v="2025-04-25T00:00:00"/>
    <m/>
    <m/>
    <s v="Crew Shutdown By Tillman"/>
    <x v="2"/>
  </r>
  <r>
    <s v="D-HDH54"/>
    <x v="14"/>
    <d v="2025-04-25T00:00:00"/>
    <n v="431"/>
    <m/>
    <s v="5 Toby Boxes / 11 Splices"/>
    <x v="2"/>
  </r>
  <r>
    <s v="D-HDH53"/>
    <x v="6"/>
    <d v="2025-04-25T00:00:00"/>
    <n v="385"/>
    <m/>
    <s v="4 Toby Boxes / 8 Splices"/>
    <x v="2"/>
  </r>
  <r>
    <s v="D-HDH57"/>
    <x v="16"/>
    <d v="2025-04-25T00:00:00"/>
    <m/>
    <m/>
    <s v="Crew Shutdown By Tillman"/>
    <x v="2"/>
  </r>
  <r>
    <s v="D-HDH60"/>
    <x v="6"/>
    <d v="2025-04-25T00:00:00"/>
    <m/>
    <m/>
    <s v="Restoration"/>
    <x v="2"/>
  </r>
  <r>
    <s v="D-HDH62"/>
    <x v="12"/>
    <d v="2025-04-25T00:00:00"/>
    <n v="21"/>
    <m/>
    <s v="11 Toby Boxes / 34 Splices / 1 FDH / 1 Swing Arm / 1 HH / 1 Ground Rod"/>
    <x v="2"/>
  </r>
  <r>
    <s v="FB-HDH02A"/>
    <x v="1"/>
    <d v="2025-04-25T00:00:00"/>
    <n v="150"/>
    <m/>
    <m/>
    <x v="2"/>
  </r>
  <r>
    <s v="BHT-FWP-06"/>
    <x v="1"/>
    <d v="2025-04-25T00:00:00"/>
    <m/>
    <m/>
    <s v="Restoration"/>
    <x v="2"/>
  </r>
  <r>
    <s v="FX4-FWP-13"/>
    <x v="5"/>
    <d v="2025-04-25T00:00:00"/>
    <m/>
    <m/>
    <s v="Bollards"/>
    <x v="2"/>
  </r>
  <r>
    <s v="D-HDH42"/>
    <x v="13"/>
    <d v="2025-04-28T00:00:00"/>
    <n v="1602"/>
    <m/>
    <s v="12 Toby Boxes / 8 Pits / 30 Splices"/>
    <x v="2"/>
  </r>
  <r>
    <s v="D-HDH48"/>
    <x v="7"/>
    <d v="2025-04-28T00:00:00"/>
    <n v="961"/>
    <m/>
    <s v="9 Toby Boxes / 28 Splices"/>
    <x v="2"/>
  </r>
  <r>
    <s v="D-HDH50"/>
    <x v="13"/>
    <d v="2025-04-28T00:00:00"/>
    <m/>
    <m/>
    <s v="Crew Will Be Starting Tomorrow"/>
    <x v="2"/>
  </r>
  <r>
    <s v="D-HDH52"/>
    <x v="1"/>
    <d v="2025-04-28T00:00:00"/>
    <m/>
    <m/>
    <m/>
    <x v="2"/>
  </r>
  <r>
    <s v="D-HDH53"/>
    <x v="6"/>
    <d v="2025-04-28T00:00:00"/>
    <n v="813"/>
    <m/>
    <s v="7 Toby Boxes / 6 Splices"/>
    <x v="2"/>
  </r>
  <r>
    <s v="D-HDH54"/>
    <x v="14"/>
    <d v="2025-04-28T00:00:00"/>
    <n v="1936"/>
    <m/>
    <s v="14 Toby Boxes / 62 Splices"/>
    <x v="2"/>
  </r>
  <r>
    <s v="FB-HDH02A"/>
    <x v="1"/>
    <d v="2025-04-28T00:00:00"/>
    <n v="423"/>
    <m/>
    <s v="4 Pits / 6 Splices"/>
    <x v="2"/>
  </r>
  <r>
    <s v="BHT-FWP-06"/>
    <x v="1"/>
    <d v="2025-04-28T00:00:00"/>
    <m/>
    <m/>
    <s v="Restoration"/>
    <x v="2"/>
  </r>
  <r>
    <s v="D-HWP-1304"/>
    <x v="5"/>
    <d v="2025-04-28T00:00:00"/>
    <n v="1216"/>
    <m/>
    <s v="11 Toby Boxes"/>
    <x v="2"/>
  </r>
  <r>
    <s v="D-HDH42"/>
    <x v="13"/>
    <d v="2025-04-29T00:00:00"/>
    <m/>
    <m/>
    <s v="FDH / ABF Testing"/>
    <x v="2"/>
  </r>
  <r>
    <s v="D-HDH48"/>
    <x v="7"/>
    <d v="2025-04-29T00:00:00"/>
    <n v="370"/>
    <m/>
    <s v="4 Toby Boxes / 4 Splices / 1 FDH / 1 Swing Arm / 1 HH / 1 Ground Rod"/>
    <x v="2"/>
  </r>
  <r>
    <s v="D-HDH50"/>
    <x v="13"/>
    <d v="2025-04-29T00:00:00"/>
    <n v="440"/>
    <m/>
    <s v="2 Toby Boxes / 3 Pits / 23 Splices"/>
    <x v="2"/>
  </r>
  <r>
    <s v="D-HDH52"/>
    <x v="1"/>
    <d v="2025-04-29T00:00:00"/>
    <n v="608"/>
    <m/>
    <s v="3 Toby Boxes / 5 Splices"/>
    <x v="2"/>
  </r>
  <r>
    <s v="D-HDH53"/>
    <x v="6"/>
    <d v="2025-04-29T00:00:00"/>
    <n v="1597"/>
    <m/>
    <s v="13 Toby Boxes / 46 Splices"/>
    <x v="2"/>
  </r>
  <r>
    <s v="D-HDH54"/>
    <x v="14"/>
    <d v="2025-04-29T00:00:00"/>
    <n v="2103"/>
    <m/>
    <s v="13 Toby Boxes / 39 Splices"/>
    <x v="2"/>
  </r>
  <r>
    <s v="D-HWP1306"/>
    <x v="1"/>
    <d v="2025-04-29T00:00:00"/>
    <n v="242"/>
    <m/>
    <m/>
    <x v="2"/>
  </r>
  <r>
    <s v="D-HWP1304"/>
    <x v="5"/>
    <d v="2025-04-29T00:00:00"/>
    <n v="1520"/>
    <m/>
    <s v="10 Toby Boxes"/>
    <x v="2"/>
  </r>
  <r>
    <s v="D-HWP1309"/>
    <x v="5"/>
    <d v="2025-04-29T00:00:00"/>
    <n v="470"/>
    <m/>
    <s v="4 Toby Boxes"/>
    <x v="2"/>
  </r>
  <r>
    <s v="D-HWP903"/>
    <x v="5"/>
    <d v="2025-04-29T00:00:00"/>
    <n v="1190"/>
    <m/>
    <s v="10 Toby Boxes"/>
    <x v="2"/>
  </r>
  <r>
    <s v="D-HDH62"/>
    <x v="12"/>
    <d v="2025-04-30T00:00:00"/>
    <m/>
    <m/>
    <s v="Restoration"/>
    <x v="2"/>
  </r>
  <r>
    <s v="D-HDH50"/>
    <x v="13"/>
    <d v="2025-04-30T00:00:00"/>
    <n v="1175"/>
    <m/>
    <s v="9 Toby Boxes / 7 Pits / 30 Splices"/>
    <x v="2"/>
  </r>
  <r>
    <s v="D-HDH52"/>
    <x v="1"/>
    <d v="2025-04-30T00:00:00"/>
    <n v="609"/>
    <m/>
    <s v="4 Toby Boxes / 31 Splices"/>
    <x v="2"/>
  </r>
  <r>
    <s v="D-HDH53"/>
    <x v="6"/>
    <d v="2025-04-30T00:00:00"/>
    <n v="1632"/>
    <m/>
    <s v="11 Toby Boxes / 28 Splices"/>
    <x v="2"/>
  </r>
  <r>
    <s v="D-HDH54"/>
    <x v="14"/>
    <d v="2025-04-30T00:00:00"/>
    <n v="1498"/>
    <m/>
    <s v="9 Toby Boxes / 34 Splices"/>
    <x v="2"/>
  </r>
  <r>
    <s v="D-HDH57"/>
    <x v="7"/>
    <d v="2025-04-30T00:00:00"/>
    <n v="594"/>
    <m/>
    <s v="7 Toby Boxes / 24 Splices"/>
    <x v="2"/>
  </r>
  <r>
    <s v="FB-HDH02A"/>
    <x v="13"/>
    <d v="2025-04-30T00:00:00"/>
    <m/>
    <m/>
    <s v="Crew Did Not Work This Location Today"/>
    <x v="2"/>
  </r>
  <r>
    <s v="D-HWP1306"/>
    <x v="1"/>
    <d v="2025-04-30T00:00:00"/>
    <n v="310"/>
    <m/>
    <m/>
    <x v="2"/>
  </r>
  <r>
    <s v="D-HWP1304"/>
    <x v="5"/>
    <d v="2025-04-30T00:00:00"/>
    <n v="1216"/>
    <m/>
    <s v="13 Toby Boxes"/>
    <x v="2"/>
  </r>
  <r>
    <s v="D-HWP903"/>
    <x v="5"/>
    <d v="2025-04-30T00:00:00"/>
    <n v="1033"/>
    <m/>
    <s v="8 Toby Boxes / 10 Pits / 26 Splices / 1 Flower Pot"/>
    <x v="2"/>
  </r>
  <r>
    <s v="D-HDH62"/>
    <x v="12"/>
    <d v="2025-05-01T00:00:00"/>
    <m/>
    <m/>
    <s v="Restoration"/>
    <x v="4"/>
  </r>
  <r>
    <s v="D-HDH42"/>
    <x v="13"/>
    <d v="2025-05-01T00:00:00"/>
    <m/>
    <m/>
    <s v="Crew Did Not Work This Location Today"/>
    <x v="3"/>
  </r>
  <r>
    <s v="D-HDH50"/>
    <x v="13"/>
    <d v="2025-05-01T00:00:00"/>
    <n v="822"/>
    <m/>
    <s v="7 Toby Boxes / 3 Pits / 7 Splices"/>
    <x v="4"/>
  </r>
  <r>
    <s v="D-HDH52"/>
    <x v="1"/>
    <d v="2025-05-01T00:00:00"/>
    <n v="614"/>
    <m/>
    <s v="4 Toby Boxes / 7 Splices"/>
    <x v="4"/>
  </r>
  <r>
    <s v="D-HDH53"/>
    <x v="6"/>
    <d v="2025-05-01T00:00:00"/>
    <n v="692"/>
    <m/>
    <s v="7 Toby Boxes / 22 Splices / 1 FDH / 1 Swing Arm / 1 HH / 1 Ground Rod"/>
    <x v="4"/>
  </r>
  <r>
    <s v="D-HDH54"/>
    <x v="14"/>
    <d v="2025-05-01T00:00:00"/>
    <n v="229"/>
    <m/>
    <s v="1 Toby Boxes / 2 Splices"/>
    <x v="4"/>
  </r>
  <r>
    <s v="D-HDH57"/>
    <x v="13"/>
    <d v="2025-05-01T00:00:00"/>
    <m/>
    <m/>
    <s v="Crew Did Not Work This Location Today"/>
    <x v="4"/>
  </r>
  <r>
    <s v="FB-HDH02A"/>
    <x v="13"/>
    <d v="2025-05-01T00:00:00"/>
    <m/>
    <m/>
    <s v="Crew Did Not Work This Location Today"/>
    <x v="4"/>
  </r>
  <r>
    <s v="D-HWP1306"/>
    <x v="1"/>
    <d v="2025-05-01T00:00:00"/>
    <n v="302"/>
    <m/>
    <m/>
    <x v="4"/>
  </r>
  <r>
    <s v="D-HWP1304"/>
    <x v="5"/>
    <d v="2025-05-01T00:00:00"/>
    <n v="1098"/>
    <m/>
    <s v="9 Toby Boxes / 1 FDH / 1 Swing Arm / 1 HH / 1 Ground Rod"/>
    <x v="4"/>
  </r>
  <r>
    <s v="D-HWP903"/>
    <x v="5"/>
    <d v="2025-05-01T00:00:00"/>
    <n v="1031"/>
    <m/>
    <s v="9 Toby Boxes / 6 Pits / 4 Splices"/>
    <x v="4"/>
  </r>
  <r>
    <s v="D-HDH50"/>
    <x v="13"/>
    <d v="2025-05-02T00:00:00"/>
    <n v="1020"/>
    <m/>
    <s v="10 Toby Boxes / 2 Pits / 46 Splices / 1 FDH / 1 Swing Arm / 1 HH / 1 Ground Rod"/>
    <x v="4"/>
  </r>
  <r>
    <s v="D-HDH52"/>
    <x v="1"/>
    <d v="2025-05-02T00:00:00"/>
    <m/>
    <m/>
    <s v="Crew Did Not Work This Location Today"/>
    <x v="4"/>
  </r>
  <r>
    <s v="FB-HDH02A"/>
    <x v="13"/>
    <d v="2025-05-02T00:00:00"/>
    <m/>
    <m/>
    <s v="Crew Did Not Work This Location Today"/>
    <x v="4"/>
  </r>
  <r>
    <s v="D-HNP151"/>
    <x v="6"/>
    <d v="2025-05-02T00:00:00"/>
    <n v="1367"/>
    <m/>
    <s v="10 Toby Boxes / 31 Splices"/>
    <x v="4"/>
  </r>
  <r>
    <s v="D-HDH47"/>
    <x v="7"/>
    <d v="2025-05-02T00:00:00"/>
    <m/>
    <m/>
    <s v="Restoration"/>
    <x v="4"/>
  </r>
  <r>
    <s v="D-HDH54"/>
    <x v="14"/>
    <d v="2025-05-02T00:00:00"/>
    <m/>
    <m/>
    <s v="Proofing / Sponging"/>
    <x v="4"/>
  </r>
  <r>
    <s v="BHT-FWP-06"/>
    <x v="1"/>
    <d v="2025-05-02T00:00:00"/>
    <m/>
    <m/>
    <s v="Restoration"/>
    <x v="4"/>
  </r>
  <r>
    <s v="D-HDH52"/>
    <x v="1"/>
    <d v="2025-05-05T00:00:00"/>
    <n v="404"/>
    <m/>
    <s v="4 Toby Boxes"/>
    <x v="4"/>
  </r>
  <r>
    <s v="D-HNP144"/>
    <x v="13"/>
    <d v="2025-05-05T00:00:00"/>
    <n v="640"/>
    <m/>
    <s v="5 Toby Boxes / 4 Pits / 22 Splices"/>
    <x v="4"/>
  </r>
  <r>
    <s v="FB-HNP111"/>
    <x v="13"/>
    <d v="2025-05-05T00:00:00"/>
    <m/>
    <m/>
    <s v="Crew Did Not Start This Location"/>
    <x v="4"/>
  </r>
  <r>
    <s v="FB-H0221A"/>
    <x v="1"/>
    <d v="2025-05-05T00:00:00"/>
    <m/>
    <n v="636"/>
    <s v="636 48Ct Fiber Cable"/>
    <x v="4"/>
  </r>
  <r>
    <s v="D-HDH47"/>
    <x v="7"/>
    <d v="2025-05-05T00:00:00"/>
    <m/>
    <m/>
    <s v="Restoration / QC"/>
    <x v="4"/>
  </r>
  <r>
    <s v="D-HDH54"/>
    <x v="14"/>
    <d v="2025-05-05T00:00:00"/>
    <m/>
    <m/>
    <s v="ABF Proofing"/>
    <x v="4"/>
  </r>
  <r>
    <s v="D-HWP1306"/>
    <x v="1"/>
    <d v="2025-05-05T00:00:00"/>
    <n v="610"/>
    <m/>
    <s v="4 Toby Boxes"/>
    <x v="4"/>
  </r>
  <r>
    <s v="D-HWP903"/>
    <x v="5"/>
    <d v="2025-05-05T00:00:00"/>
    <n v="1053"/>
    <m/>
    <s v="10 Toby Boxes / 4 Pits / 7 Splices"/>
    <x v="4"/>
  </r>
  <r>
    <s v="D-HWP904"/>
    <x v="5"/>
    <d v="2025-05-05T00:00:00"/>
    <n v="575"/>
    <m/>
    <s v="8 Toby Boxes / 4 Pits / 9 Splices"/>
    <x v="4"/>
  </r>
  <r>
    <s v="D-HWP1309"/>
    <x v="5"/>
    <d v="2025-05-05T00:00:00"/>
    <m/>
    <m/>
    <s v="FDH"/>
    <x v="4"/>
  </r>
  <r>
    <s v="D-HDH52"/>
    <x v="1"/>
    <d v="2025-05-06T00:00:00"/>
    <n v="158"/>
    <m/>
    <s v="1 Toby Box / 2 Splices"/>
    <x v="4"/>
  </r>
  <r>
    <s v="FB-HDH02A"/>
    <x v="1"/>
    <d v="2025-05-06T00:00:00"/>
    <n v="155"/>
    <m/>
    <s v="4 Splices"/>
    <x v="4"/>
  </r>
  <r>
    <s v="FB-HDH02A"/>
    <x v="13"/>
    <d v="2025-05-06T00:00:00"/>
    <n v="165"/>
    <m/>
    <m/>
    <x v="3"/>
  </r>
  <r>
    <s v="D-HNP144"/>
    <x v="13"/>
    <d v="2025-05-06T00:00:00"/>
    <n v="490"/>
    <m/>
    <s v="4 Toby Boxes / 2 Pits / 6 Splices"/>
    <x v="4"/>
  </r>
  <r>
    <s v="FB-HNP111"/>
    <x v="13"/>
    <d v="2025-05-06T00:00:00"/>
    <m/>
    <m/>
    <s v="Crew Did Not Start This Location Today"/>
    <x v="4"/>
  </r>
  <r>
    <s v="D-HNP151"/>
    <x v="6"/>
    <d v="2025-05-06T00:00:00"/>
    <n v="424"/>
    <m/>
    <s v="4 Toby Boxes / 9 Splices"/>
    <x v="4"/>
  </r>
  <r>
    <s v="D-HDH54"/>
    <x v="14"/>
    <d v="2025-05-06T00:00:00"/>
    <m/>
    <m/>
    <s v="ABF Proofing / FDH Placing"/>
    <x v="4"/>
  </r>
  <r>
    <s v="D-HWP1306"/>
    <x v="1"/>
    <d v="2025-05-06T00:00:00"/>
    <n v="451"/>
    <m/>
    <m/>
    <x v="4"/>
  </r>
  <r>
    <s v="D-HWP903"/>
    <x v="5"/>
    <d v="2025-05-06T00:00:00"/>
    <n v="812"/>
    <m/>
    <s v="10 Toby Boxes / 8 Pits / 32 Splices"/>
    <x v="4"/>
  </r>
  <r>
    <s v="D-HWP904"/>
    <x v="5"/>
    <d v="2025-05-06T00:00:00"/>
    <n v="1847"/>
    <m/>
    <s v="12 Toby Boxes / 7 Pits / 36 Splices"/>
    <x v="4"/>
  </r>
  <r>
    <s v="D-HWP902"/>
    <x v="5"/>
    <d v="2025-05-06T00:00:00"/>
    <n v="565"/>
    <m/>
    <s v="5 Toby Boxes"/>
    <x v="4"/>
  </r>
  <r>
    <s v="D-HDH52"/>
    <x v="1"/>
    <d v="2025-05-07T00:00:00"/>
    <n v="353"/>
    <m/>
    <s v="4 Toby Boxes"/>
    <x v="4"/>
  </r>
  <r>
    <s v="D-H0222A"/>
    <x v="1"/>
    <d v="2025-05-07T00:00:00"/>
    <n v="131"/>
    <m/>
    <s v="1 Toby Box"/>
    <x v="3"/>
  </r>
  <r>
    <s v="D-HNP106"/>
    <x v="8"/>
    <d v="2025-05-07T00:00:00"/>
    <n v="592"/>
    <m/>
    <s v="6 Toby Boxes / 6 Pits"/>
    <x v="4"/>
  </r>
  <r>
    <s v="D-HNP144"/>
    <x v="13"/>
    <d v="2025-05-07T00:00:00"/>
    <n v="127"/>
    <m/>
    <s v="1 Toby Box / 1 Pit / 2 Splices"/>
    <x v="4"/>
  </r>
  <r>
    <s v="D-HNP117"/>
    <x v="13"/>
    <d v="2025-05-07T00:00:00"/>
    <n v="645"/>
    <m/>
    <s v="2 Toby Boxes / 2 Pits"/>
    <x v="4"/>
  </r>
  <r>
    <s v="D-HDH54"/>
    <x v="14"/>
    <d v="2025-05-07T00:00:00"/>
    <m/>
    <m/>
    <s v="ABF Proofing / FDH Placing"/>
    <x v="4"/>
  </r>
  <r>
    <s v="D-HDH49"/>
    <x v="1"/>
    <d v="2025-05-07T00:00:00"/>
    <m/>
    <m/>
    <s v="Restoration"/>
    <x v="3"/>
  </r>
  <r>
    <s v="D-HWP1306"/>
    <x v="1"/>
    <d v="2025-05-07T00:00:00"/>
    <n v="802"/>
    <m/>
    <s v="3 Toby Boxes"/>
    <x v="4"/>
  </r>
  <r>
    <s v="D-HWP904"/>
    <x v="5"/>
    <d v="2025-05-07T00:00:00"/>
    <n v="1052"/>
    <m/>
    <s v="11 Toby Boxes / 7 Pits / 16 Splices"/>
    <x v="4"/>
  </r>
  <r>
    <s v="D-HWP902"/>
    <x v="5"/>
    <d v="2025-05-07T00:00:00"/>
    <n v="1935"/>
    <m/>
    <s v="16 Toby Boxes / 15 Pits / 49 Splices"/>
    <x v="4"/>
  </r>
  <r>
    <s v="D-HDH52"/>
    <x v="1"/>
    <d v="2025-05-08T00:00:00"/>
    <n v="40"/>
    <m/>
    <s v="1 Toby Box"/>
    <x v="4"/>
  </r>
  <r>
    <s v="D-HNP104"/>
    <x v="6"/>
    <d v="2025-05-08T00:00:00"/>
    <n v="616"/>
    <m/>
    <s v="3 Toby Boxes / 8 Splices"/>
    <x v="4"/>
  </r>
  <r>
    <s v="D-HNP106"/>
    <x v="8"/>
    <d v="2025-05-08T00:00:00"/>
    <n v="592"/>
    <m/>
    <s v=" 6 Toby Boxes"/>
    <x v="4"/>
  </r>
  <r>
    <s v="D-HNP113"/>
    <x v="7"/>
    <d v="2025-05-08T00:00:00"/>
    <n v="468"/>
    <m/>
    <m/>
    <x v="4"/>
  </r>
  <r>
    <s v="D-HNP117"/>
    <x v="13"/>
    <d v="2025-05-08T00:00:00"/>
    <n v="853"/>
    <m/>
    <s v="7 Toby Boxes / 2 Pits / 18 Splices"/>
    <x v="4"/>
  </r>
  <r>
    <s v="FB-HNP144"/>
    <x v="1"/>
    <d v="2025-05-08T00:00:00"/>
    <n v="225"/>
    <m/>
    <m/>
    <x v="4"/>
  </r>
  <r>
    <s v="D-HDH49"/>
    <x v="1"/>
    <d v="2025-05-08T00:00:00"/>
    <m/>
    <m/>
    <s v="Restoration"/>
    <x v="4"/>
  </r>
  <r>
    <s v="D-HDH54"/>
    <x v="14"/>
    <d v="2025-05-08T00:00:00"/>
    <m/>
    <m/>
    <s v="ABF Proofing / FDH Placing"/>
    <x v="4"/>
  </r>
  <r>
    <s v="D-HWP1306"/>
    <x v="1"/>
    <d v="2025-05-08T00:00:00"/>
    <n v="75"/>
    <m/>
    <s v="6 Toby Boxes"/>
    <x v="4"/>
  </r>
  <r>
    <s v="D-HWP902"/>
    <x v="5"/>
    <d v="2025-05-08T00:00:00"/>
    <n v="1483"/>
    <m/>
    <s v="8 Toby Boxes / 8 Pits / 16 Splices"/>
    <x v="4"/>
  </r>
  <r>
    <s v="D-HWP904"/>
    <x v="5"/>
    <d v="2025-05-08T00:00:00"/>
    <n v="1846"/>
    <m/>
    <s v="16 Toby Boxes / 10 Pits / 74 Splices / 1 FDH / 1 Swing Arm / 1 HH / 1 Ground Rod"/>
    <x v="4"/>
  </r>
  <r>
    <s v="D-HDH42"/>
    <x v="13"/>
    <d v="2025-05-09T00:00:00"/>
    <m/>
    <m/>
    <s v="1 FDH / 1 Swing Arm / 1 HH 1 Ground Rod / ABF Testing"/>
    <x v="4"/>
  </r>
  <r>
    <s v="D-HDH52"/>
    <x v="1"/>
    <d v="2025-05-09T00:00:00"/>
    <n v="153"/>
    <m/>
    <s v="4 Splices"/>
    <x v="4"/>
  </r>
  <r>
    <s v="D-HNP104"/>
    <x v="6"/>
    <d v="2025-05-09T00:00:00"/>
    <n v="900"/>
    <m/>
    <s v="7 Toby Boxes / 22 Splices"/>
    <x v="4"/>
  </r>
  <r>
    <s v="D-HNP106"/>
    <x v="8"/>
    <d v="2025-05-09T00:00:00"/>
    <n v="730"/>
    <m/>
    <s v="6 Toby Boxes / 10 Pits"/>
    <x v="4"/>
  </r>
  <r>
    <s v="D-HNP113"/>
    <x v="7"/>
    <d v="2025-05-09T00:00:00"/>
    <n v="940"/>
    <m/>
    <m/>
    <x v="4"/>
  </r>
  <r>
    <s v="D-HNP117"/>
    <x v="13"/>
    <d v="2025-05-09T00:00:00"/>
    <m/>
    <m/>
    <s v="Locate Issue--Crew Could Not Work On This Project Today"/>
    <x v="4"/>
  </r>
  <r>
    <s v="D-HWP1306"/>
    <x v="1"/>
    <d v="2025-05-09T00:00:00"/>
    <m/>
    <m/>
    <s v="Restoration"/>
    <x v="4"/>
  </r>
  <r>
    <s v="D-HWP903"/>
    <x v="5"/>
    <d v="2025-05-09T00:00:00"/>
    <m/>
    <m/>
    <s v="1 FDH / 1 Swing Arm / 1 HH 1 Ground Rod "/>
    <x v="4"/>
  </r>
  <r>
    <m/>
    <x v="15"/>
    <d v="2025-05-12T00:00:00"/>
    <m/>
    <m/>
    <m/>
    <x v="4"/>
  </r>
  <r>
    <s v="D-HNP104"/>
    <x v="6"/>
    <d v="2025-05-13T00:00:00"/>
    <n v="212"/>
    <m/>
    <m/>
    <x v="4"/>
  </r>
  <r>
    <s v="D-HNP117"/>
    <x v="13"/>
    <d v="2025-05-13T00:00:00"/>
    <m/>
    <m/>
    <s v="Locate Issue Crew Did Not Work This Location Today"/>
    <x v="4"/>
  </r>
  <r>
    <s v="D-H0222A"/>
    <x v="1"/>
    <d v="2025-05-13T00:00:00"/>
    <n v="55"/>
    <m/>
    <s v="1 Toby Box / 4 Splices"/>
    <x v="4"/>
  </r>
  <r>
    <s v="FB-HDH02A"/>
    <x v="1"/>
    <d v="2025-05-13T00:00:00"/>
    <m/>
    <m/>
    <s v="Conduit Splicing"/>
    <x v="4"/>
  </r>
  <r>
    <s v="FB-HDH02A"/>
    <x v="1"/>
    <d v="2025-05-13T00:00:00"/>
    <m/>
    <m/>
    <s v="Conduit Splicing"/>
    <x v="4"/>
  </r>
  <r>
    <s v="D-H0223F"/>
    <x v="1"/>
    <d v="2025-05-13T00:00:00"/>
    <n v="30"/>
    <m/>
    <s v="7 Splices--Maintenance Project"/>
    <x v="4"/>
  </r>
  <r>
    <s v="D-HWP1306"/>
    <x v="1"/>
    <d v="2025-05-13T00:00:00"/>
    <n v="251"/>
    <m/>
    <s v="3 Toby Boxes"/>
    <x v="4"/>
  </r>
  <r>
    <s v="D-HWP902"/>
    <x v="5"/>
    <d v="2025-05-13T00:00:00"/>
    <n v="933"/>
    <m/>
    <s v="5 Toby Boxes / 5 Pits / 8 Splices"/>
    <x v="4"/>
  </r>
  <r>
    <s v="FB-HOE201"/>
    <x v="8"/>
    <d v="2025-05-13T00:00:00"/>
    <n v="385"/>
    <m/>
    <m/>
    <x v="4"/>
  </r>
  <r>
    <s v="FB-HNP133"/>
    <x v="1"/>
    <d v="2025-05-14T00:00:00"/>
    <n v="153"/>
    <m/>
    <m/>
    <x v="4"/>
  </r>
  <r>
    <s v="D-H0221C"/>
    <x v="7"/>
    <d v="2025-05-14T00:00:00"/>
    <m/>
    <m/>
    <s v="Vac Breakdown--No Production"/>
    <x v="4"/>
  </r>
  <r>
    <s v="D-H0222A / D-H0233F"/>
    <x v="1"/>
    <d v="2025-05-14T00:00:00"/>
    <m/>
    <m/>
    <s v="Proofing Conduits"/>
    <x v="4"/>
  </r>
  <r>
    <s v="HGP16 / HGP38"/>
    <x v="1"/>
    <d v="2025-05-14T00:00:00"/>
    <m/>
    <m/>
    <s v="Repair Work"/>
    <x v="4"/>
  </r>
  <r>
    <s v="D-HWP1306"/>
    <x v="1"/>
    <d v="2025-05-14T00:00:00"/>
    <n v="424"/>
    <m/>
    <s v="3 Toby Boxes"/>
    <x v="4"/>
  </r>
  <r>
    <s v="FB-HWP701"/>
    <x v="5"/>
    <d v="2025-05-14T00:00:00"/>
    <n v="1190"/>
    <m/>
    <s v="1 HH"/>
    <x v="4"/>
  </r>
  <r>
    <s v="FB-HOE201"/>
    <x v="8"/>
    <d v="2025-05-14T00:00:00"/>
    <n v="678"/>
    <m/>
    <m/>
    <x v="4"/>
  </r>
  <r>
    <s v="D-H0221C"/>
    <x v="7"/>
    <d v="2025-05-15T00:00:00"/>
    <m/>
    <m/>
    <s v="Crew Did Not Work This Location Today"/>
    <x v="4"/>
  </r>
  <r>
    <s v="D-HNP104"/>
    <x v="6"/>
    <d v="2025-05-15T00:00:00"/>
    <n v="1316"/>
    <m/>
    <s v="12 Toby Boxes / 43 Splices"/>
    <x v="4"/>
  </r>
  <r>
    <s v="D-HNP135"/>
    <x v="1"/>
    <d v="2025-05-15T00:00:00"/>
    <n v="201"/>
    <m/>
    <m/>
    <x v="4"/>
  </r>
  <r>
    <s v="D-HDH57"/>
    <x v="1"/>
    <d v="2025-05-15T00:00:00"/>
    <n v="85"/>
    <m/>
    <s v="2 Toby Boxes / 3 Splices"/>
    <x v="4"/>
  </r>
  <r>
    <s v="D-HDH55"/>
    <x v="14"/>
    <d v="2025-05-15T00:00:00"/>
    <n v="1342"/>
    <m/>
    <s v="8 Toby Boxes / 29 Splices"/>
    <x v="4"/>
  </r>
  <r>
    <s v="D-HWP1306"/>
    <x v="1"/>
    <d v="2025-05-15T00:00:00"/>
    <n v="497"/>
    <m/>
    <s v="4 Toby Boxes"/>
    <x v="4"/>
  </r>
  <r>
    <s v="BHT-FWP-10"/>
    <x v="5"/>
    <d v="2025-05-15T00:00:00"/>
    <n v="1580"/>
    <m/>
    <s v="1 HH"/>
    <x v="4"/>
  </r>
  <r>
    <s v="FB-HOE201"/>
    <x v="8"/>
    <d v="2025-05-15T00:00:00"/>
    <n v="381"/>
    <m/>
    <m/>
    <x v="4"/>
  </r>
  <r>
    <s v="D-H0221C"/>
    <x v="7"/>
    <d v="2025-05-16T00:00:00"/>
    <n v="887"/>
    <m/>
    <s v="8 Toby Boxes / 34 Splices"/>
    <x v="4"/>
  </r>
  <r>
    <s v="D-HNP104"/>
    <x v="6"/>
    <d v="2025-05-16T00:00:00"/>
    <n v="1232"/>
    <m/>
    <s v="10 Toby Boxes / 37 Splices"/>
    <x v="4"/>
  </r>
  <r>
    <s v="D-HNP135"/>
    <x v="1"/>
    <d v="2025-05-16T00:00:00"/>
    <n v="30"/>
    <m/>
    <m/>
    <x v="4"/>
  </r>
  <r>
    <s v="D-HDH55"/>
    <x v="14"/>
    <d v="2025-05-16T00:00:00"/>
    <n v="1484"/>
    <m/>
    <s v="8 Toby Boxes / 32 Splices"/>
    <x v="4"/>
  </r>
  <r>
    <s v="D-HDH02"/>
    <x v="1"/>
    <d v="2025-05-16T00:00:00"/>
    <n v="151"/>
    <m/>
    <s v="48 Splices"/>
    <x v="4"/>
  </r>
  <r>
    <s v="D-HWP1306"/>
    <x v="1"/>
    <d v="2025-05-16T00:00:00"/>
    <m/>
    <m/>
    <s v="FDH/Restoration"/>
    <x v="4"/>
  </r>
  <r>
    <s v="FB-HOE201"/>
    <x v="8"/>
    <d v="2025-05-16T00:00:00"/>
    <m/>
    <m/>
    <s v="No Crews Working Today In Market 3"/>
    <x v="4"/>
  </r>
  <r>
    <s v="D-H0222B"/>
    <x v="1"/>
    <d v="2025-05-19T00:00:00"/>
    <n v="301"/>
    <m/>
    <s v="48 Splices"/>
    <x v="4"/>
  </r>
  <r>
    <s v="D-HDH53"/>
    <x v="6"/>
    <d v="2025-05-19T00:00:00"/>
    <m/>
    <m/>
    <s v="ABF proofing"/>
    <x v="4"/>
  </r>
  <r>
    <s v="D-HDH55"/>
    <x v="14"/>
    <d v="2025-05-19T00:00:00"/>
    <n v="1280"/>
    <m/>
    <s v="7 Toby Boxes / 30 Splices"/>
    <x v="4"/>
  </r>
  <r>
    <s v="D-HNP104"/>
    <x v="6"/>
    <d v="2025-05-19T00:00:00"/>
    <n v="1156"/>
    <m/>
    <s v="7 Toby Boxes / 15 Splices / 1 FDH / 1 Swing Arm / 1 HH / 1 Ground Rod"/>
    <x v="4"/>
  </r>
  <r>
    <s v="D-HNP123"/>
    <x v="1"/>
    <d v="2025-05-19T00:00:00"/>
    <n v="54"/>
    <m/>
    <s v="1 Toby Box / 14 Splices"/>
    <x v="4"/>
  </r>
  <r>
    <s v="D-HWP1306"/>
    <x v="1"/>
    <d v="2025-05-19T00:00:00"/>
    <n v="286"/>
    <m/>
    <s v="3 Toby Boxes"/>
    <x v="4"/>
  </r>
  <r>
    <s v="BHT-FWP-10"/>
    <x v="5"/>
    <d v="2025-05-19T00:00:00"/>
    <n v="270"/>
    <m/>
    <s v="2 HH"/>
    <x v="4"/>
  </r>
  <r>
    <s v="FB-HWP801"/>
    <x v="5"/>
    <d v="2025-05-19T00:00:00"/>
    <n v="644"/>
    <m/>
    <m/>
    <x v="4"/>
  </r>
  <r>
    <s v="FB-HOE201"/>
    <x v="8"/>
    <d v="2025-05-19T00:00:00"/>
    <n v="605"/>
    <m/>
    <m/>
    <x v="4"/>
  </r>
  <r>
    <s v="D-HDH55"/>
    <x v="14"/>
    <d v="2025-05-20T00:00:00"/>
    <n v="1029"/>
    <m/>
    <s v="11 Toby Boxes / 22 Splices"/>
    <x v="4"/>
  </r>
  <r>
    <s v="D-HNP104"/>
    <x v="6"/>
    <d v="2025-05-20T00:00:00"/>
    <n v="947"/>
    <m/>
    <s v="7 Toby Boxes / 22 Splices"/>
    <x v="4"/>
  </r>
  <r>
    <s v="D-HNP123"/>
    <x v="1"/>
    <d v="2025-05-20T00:00:00"/>
    <n v="101"/>
    <m/>
    <m/>
    <x v="4"/>
  </r>
  <r>
    <s v="D-H0220B"/>
    <x v="6"/>
    <d v="2025-05-20T00:00:00"/>
    <m/>
    <m/>
    <s v="No Report"/>
    <x v="4"/>
  </r>
  <r>
    <s v="D-H0222B"/>
    <x v="1"/>
    <d v="2025-05-20T00:00:00"/>
    <n v="191"/>
    <m/>
    <s v="4 Splices"/>
    <x v="4"/>
  </r>
  <r>
    <s v="D-H0221C"/>
    <x v="1"/>
    <d v="2025-05-20T00:00:00"/>
    <m/>
    <m/>
    <s v="Crew Completed Cross Trenching"/>
    <x v="4"/>
  </r>
  <r>
    <s v="D-HWP1306"/>
    <x v="1"/>
    <d v="2025-05-20T00:00:00"/>
    <n v="226"/>
    <m/>
    <s v="5 Toby Boxes"/>
    <x v="4"/>
  </r>
  <r>
    <s v="FB-HWP801"/>
    <x v="5"/>
    <d v="2025-05-20T00:00:00"/>
    <n v="1430"/>
    <m/>
    <s v="3 HH"/>
    <x v="4"/>
  </r>
  <r>
    <s v="D-H0220B"/>
    <x v="6"/>
    <d v="2025-05-21T00:00:00"/>
    <n v="999"/>
    <m/>
    <s v="8 Toby Boxes / 66 Splices"/>
    <x v="4"/>
  </r>
  <r>
    <s v="D-HDH57"/>
    <x v="1"/>
    <d v="2025-05-21T00:00:00"/>
    <n v="181"/>
    <m/>
    <m/>
    <x v="4"/>
  </r>
  <r>
    <s v="D-H0221C"/>
    <x v="1"/>
    <d v="2025-05-21T00:00:00"/>
    <m/>
    <m/>
    <s v="Crew Did Not Work On This Location Today"/>
    <x v="4"/>
  </r>
  <r>
    <s v="D-H0222A"/>
    <x v="1"/>
    <d v="2025-05-21T00:00:00"/>
    <m/>
    <m/>
    <s v="Did Not Receive A Report"/>
    <x v="4"/>
  </r>
  <r>
    <s v="D-HWP1306"/>
    <x v="1"/>
    <d v="2025-05-21T00:00:00"/>
    <m/>
    <m/>
    <s v="1 FDH / 1 Swing Arm / 1 HH / 1 Ground Rod"/>
    <x v="4"/>
  </r>
  <r>
    <s v="FB-HWP701"/>
    <x v="5"/>
    <d v="2025-05-21T00:00:00"/>
    <n v="678"/>
    <n v="2850"/>
    <s v="2 HH / 2 Ground Rods / 2,850' 48Ct Fiber Cable / 1,796 Tracer Wire / 1,796 Mule Tape"/>
    <x v="4"/>
  </r>
  <r>
    <s v="FB-HWP801"/>
    <x v="5"/>
    <d v="2025-05-21T00:00:00"/>
    <n v="970"/>
    <m/>
    <s v="1 HH"/>
    <x v="4"/>
  </r>
  <r>
    <s v="FB-HOE201"/>
    <x v="8"/>
    <d v="2025-05-21T00:00:00"/>
    <n v="600"/>
    <m/>
    <m/>
    <x v="4"/>
  </r>
  <r>
    <s v="D-HOE116"/>
    <x v="8"/>
    <d v="2025-05-21T00:00:00"/>
    <m/>
    <m/>
    <s v="Spliced Conduits For Continuity"/>
    <x v="4"/>
  </r>
  <r>
    <s v="D-DHD52"/>
    <x v="1"/>
    <d v="2025-05-22T00:00:00"/>
    <n v="260"/>
    <m/>
    <m/>
    <x v="4"/>
  </r>
  <r>
    <s v="D-DHD55"/>
    <x v="14"/>
    <d v="2025-05-22T00:00:00"/>
    <m/>
    <m/>
    <s v="ABF Proofing / Restoration"/>
    <x v="4"/>
  </r>
  <r>
    <s v="D-HWP1306"/>
    <x v="1"/>
    <d v="2025-05-22T00:00:00"/>
    <m/>
    <m/>
    <s v="Sponge/Restoration"/>
    <x v="4"/>
  </r>
  <r>
    <s v="BHT-FWP-10"/>
    <x v="5"/>
    <d v="2025-05-22T00:00:00"/>
    <n v="948"/>
    <m/>
    <s v="1 HH"/>
    <x v="4"/>
  </r>
  <r>
    <s v="FB-HOE201"/>
    <x v="8"/>
    <d v="2025-05-22T00:00:00"/>
    <n v="772"/>
    <m/>
    <m/>
    <x v="4"/>
  </r>
  <r>
    <s v="D-DHD52"/>
    <x v="1"/>
    <d v="2025-05-23T00:00:00"/>
    <n v="129"/>
    <m/>
    <s v="1 Toby Box / 13 Splices"/>
    <x v="4"/>
  </r>
  <r>
    <s v="D-H0220B"/>
    <x v="6"/>
    <d v="2025-05-23T00:00:00"/>
    <n v="719"/>
    <m/>
    <s v="7 Toby Boxes / 1 Splice"/>
    <x v="4"/>
  </r>
  <r>
    <s v="D-H0221C"/>
    <x v="1"/>
    <d v="2025-05-23T00:00:00"/>
    <n v="236"/>
    <m/>
    <s v="3 Toby Boxes"/>
    <x v="4"/>
  </r>
  <r>
    <s v="D-H0222A"/>
    <x v="1"/>
    <d v="2025-05-23T00:00:00"/>
    <n v="175"/>
    <m/>
    <s v="72 Splices"/>
    <x v="4"/>
  </r>
  <r>
    <s v="D-HWP1306"/>
    <x v="1"/>
    <d v="2025-05-23T00:00:00"/>
    <m/>
    <m/>
    <s v="Sponge/Restoration"/>
    <x v="4"/>
  </r>
  <r>
    <s v="FB-HOE201"/>
    <x v="8"/>
    <d v="2025-05-23T00:00:00"/>
    <m/>
    <m/>
    <s v="Crew Did Not Work This Location Today"/>
    <x v="4"/>
  </r>
  <r>
    <s v="D-HOE116"/>
    <x v="8"/>
    <d v="2025-05-23T00:00:00"/>
    <n v="285"/>
    <m/>
    <s v="18 Splices"/>
    <x v="4"/>
  </r>
  <r>
    <s v="D-H0221C"/>
    <x v="1"/>
    <d v="2025-05-27T00:00:00"/>
    <n v="224"/>
    <m/>
    <s v="1 Toby Box"/>
    <x v="4"/>
  </r>
  <r>
    <s v="FB-HDH02A"/>
    <x v="1"/>
    <d v="2025-05-27T00:00:00"/>
    <n v="100"/>
    <m/>
    <m/>
    <x v="4"/>
  </r>
  <r>
    <s v="D-HWP1306"/>
    <x v="1"/>
    <d v="2025-05-27T00:00:00"/>
    <m/>
    <m/>
    <s v="Sponge/Restoration"/>
    <x v="4"/>
  </r>
  <r>
    <s v="FB-HWP801"/>
    <x v="5"/>
    <d v="2025-05-27T00:00:00"/>
    <n v="948"/>
    <m/>
    <s v="3 HH / 3 Ground Rod"/>
    <x v="4"/>
  </r>
  <r>
    <s v="BHT-FWP-10"/>
    <x v="5"/>
    <d v="2025-05-27T00:00:00"/>
    <n v="954"/>
    <m/>
    <s v="1 HH / 1 Ground Rod"/>
    <x v="4"/>
  </r>
  <r>
    <s v="BHZD-FWP-13-E"/>
    <x v="1"/>
    <d v="2025-05-27T00:00:00"/>
    <m/>
    <m/>
    <s v="Drill Breakdown"/>
    <x v="4"/>
  </r>
  <r>
    <s v="FB-HOE201"/>
    <x v="8"/>
    <d v="2025-05-27T00:00:00"/>
    <n v="757"/>
    <m/>
    <m/>
    <x v="4"/>
  </r>
  <r>
    <s v="D-H0221C"/>
    <x v="1"/>
    <d v="2025-05-28T00:00:00"/>
    <n v="200"/>
    <m/>
    <s v="1 Toby Box / 48 Splices"/>
    <x v="4"/>
  </r>
  <r>
    <s v="D-HWP1306"/>
    <x v="1"/>
    <d v="2025-05-28T00:00:00"/>
    <m/>
    <m/>
    <s v="Sponge/Restoration"/>
    <x v="4"/>
  </r>
  <r>
    <s v="BHT-FWP-10"/>
    <x v="5"/>
    <d v="2025-05-28T00:00:00"/>
    <n v="2783"/>
    <m/>
    <s v="9 HH / 9 Ground Rods"/>
    <x v="4"/>
  </r>
  <r>
    <s v="FB-HOE201"/>
    <x v="8"/>
    <d v="2025-05-28T00:00:00"/>
    <n v="610"/>
    <m/>
    <m/>
    <x v="4"/>
  </r>
  <r>
    <s v="D-H0221C"/>
    <x v="1"/>
    <d v="2025-05-29T00:00:00"/>
    <m/>
    <m/>
    <s v="Hand Dig / Repair / Proofing / Supervising"/>
    <x v="4"/>
  </r>
  <r>
    <s v="D-HDH50 \  D-HDH52"/>
    <x v="1"/>
    <d v="2025-05-29T00:00:00"/>
    <m/>
    <m/>
    <s v="Hand Dig / Repair / Proofing / Supervising"/>
    <x v="4"/>
  </r>
  <r>
    <s v="D-HDH57 \ D-HDH58"/>
    <x v="1"/>
    <d v="2025-05-29T00:00:00"/>
    <m/>
    <m/>
    <s v="Hand Dig / Repair / Proofing / Supervising"/>
    <x v="4"/>
  </r>
  <r>
    <s v="D-HWP1306"/>
    <x v="1"/>
    <d v="2025-05-29T00:00:00"/>
    <m/>
    <m/>
    <s v="Restoration"/>
    <x v="4"/>
  </r>
  <r>
    <s v="BHT-FWP-10"/>
    <x v="5"/>
    <d v="2025-05-29T00:00:00"/>
    <n v="2248"/>
    <m/>
    <s v="5 HH / 5 Ground Rods"/>
    <x v="4"/>
  </r>
  <r>
    <s v="FB-HWP801"/>
    <x v="5"/>
    <d v="2025-05-29T00:00:00"/>
    <n v="736"/>
    <m/>
    <s v="2 HH / 2 Ground Rods"/>
    <x v="4"/>
  </r>
  <r>
    <s v="FB-HOE201"/>
    <x v="8"/>
    <d v="2025-05-29T00:00:00"/>
    <n v="959"/>
    <m/>
    <m/>
    <x v="4"/>
  </r>
  <r>
    <s v="D-HDH50-52"/>
    <x v="1"/>
    <d v="2025-05-30T00:00:00"/>
    <m/>
    <m/>
    <s v="Stingray"/>
    <x v="4"/>
  </r>
  <r>
    <s v="D-HDH57-60"/>
    <x v="1"/>
    <d v="2025-05-30T00:00:00"/>
    <m/>
    <m/>
    <s v="Stingray"/>
    <x v="4"/>
  </r>
  <r>
    <s v="D-HNP151"/>
    <x v="6"/>
    <d v="2025-05-30T00:00:00"/>
    <n v="218"/>
    <m/>
    <s v="1 Toby Box"/>
    <x v="4"/>
  </r>
  <r>
    <s v="FB-HWP-701"/>
    <x v="1"/>
    <d v="2025-05-30T00:00:00"/>
    <m/>
    <m/>
    <s v="Restoration"/>
    <x v="4"/>
  </r>
  <r>
    <s v="FB-HOE201"/>
    <x v="8"/>
    <d v="2025-05-30T00:00:00"/>
    <n v="493"/>
    <m/>
    <m/>
    <x v="4"/>
  </r>
  <r>
    <s v="BHT-FWP-09"/>
    <x v="5"/>
    <d v="2025-06-02T00:00:00"/>
    <n v="800"/>
    <m/>
    <m/>
    <x v="5"/>
  </r>
  <r>
    <s v="BHZD-FWP-13-E"/>
    <x v="1"/>
    <d v="2025-06-02T00:00:00"/>
    <n v="275"/>
    <m/>
    <m/>
    <x v="5"/>
  </r>
  <r>
    <s v="FB-HWP801"/>
    <x v="5"/>
    <d v="2025-06-02T00:00:00"/>
    <n v="1957"/>
    <m/>
    <s v="7 HH / 7 Ground Rods"/>
    <x v="5"/>
  </r>
  <r>
    <s v="FB-HOE201"/>
    <x v="8"/>
    <d v="2025-06-02T00:00:00"/>
    <n v="720"/>
    <m/>
    <m/>
    <x v="5"/>
  </r>
  <r>
    <s v="D-HDH18"/>
    <x v="1"/>
    <d v="2025-06-02T00:00:00"/>
    <n v="6"/>
    <m/>
    <s v="48 Splices"/>
    <x v="5"/>
  </r>
  <r>
    <s v="D-HDH02"/>
    <x v="1"/>
    <d v="2025-06-03T00:00:00"/>
    <m/>
    <m/>
    <s v="Repair / ABF Proofing"/>
    <x v="5"/>
  </r>
  <r>
    <s v="D-HDH50\52"/>
    <x v="1"/>
    <d v="2025-06-03T00:00:00"/>
    <m/>
    <m/>
    <s v="Restoration"/>
    <x v="5"/>
  </r>
  <r>
    <s v="D-H0220B"/>
    <x v="6"/>
    <d v="2025-06-03T00:00:00"/>
    <n v="1483"/>
    <m/>
    <s v="12 Toby Boxes / 40 Splices"/>
    <x v="5"/>
  </r>
  <r>
    <s v="D-HNP110"/>
    <x v="8"/>
    <d v="2025-06-03T00:00:00"/>
    <m/>
    <m/>
    <s v="No Production Vehicle Breakdown"/>
    <x v="5"/>
  </r>
  <r>
    <s v="BHT-FWP-09"/>
    <x v="5"/>
    <d v="2025-06-03T00:00:00"/>
    <n v="631"/>
    <m/>
    <s v="2 HH / 2 Ground Rods"/>
    <x v="5"/>
  </r>
  <r>
    <s v="BHZD-FWP-13-E"/>
    <x v="1"/>
    <d v="2025-06-03T00:00:00"/>
    <n v="280"/>
    <m/>
    <m/>
    <x v="5"/>
  </r>
  <r>
    <s v="FB-HWP701"/>
    <x v="8"/>
    <d v="2025-06-03T00:00:00"/>
    <m/>
    <m/>
    <s v="Restoration"/>
    <x v="5"/>
  </r>
  <r>
    <s v="FB-HOE201"/>
    <x v="8"/>
    <d v="2025-06-03T00:00:00"/>
    <n v="948"/>
    <m/>
    <m/>
    <x v="5"/>
  </r>
  <r>
    <s v="D-H0220B"/>
    <x v="6"/>
    <d v="2025-06-04T00:00:00"/>
    <n v="83"/>
    <m/>
    <m/>
    <x v="5"/>
  </r>
  <r>
    <s v="D-HNP113"/>
    <x v="6"/>
    <d v="2025-06-04T00:00:00"/>
    <m/>
    <m/>
    <s v="Crew Did Not Work This Location Today Due To Rain"/>
    <x v="5"/>
  </r>
  <r>
    <s v="BHT-FWP-09"/>
    <x v="5"/>
    <d v="2025-06-04T00:00:00"/>
    <n v="1401"/>
    <m/>
    <m/>
    <x v="5"/>
  </r>
  <r>
    <s v="BHZD-FWP-13-E"/>
    <x v="1"/>
    <d v="2025-06-04T00:00:00"/>
    <n v="310"/>
    <m/>
    <m/>
    <x v="5"/>
  </r>
  <r>
    <s v="D-HWP905"/>
    <x v="5"/>
    <d v="2025-06-04T00:00:00"/>
    <n v="610"/>
    <m/>
    <s v="5 Toby Boxes / 5 Pits / 4 Splices"/>
    <x v="5"/>
  </r>
  <r>
    <s v="FB-HWP801"/>
    <x v="5"/>
    <d v="2025-06-04T00:00:00"/>
    <m/>
    <n v="8415"/>
    <s v="6,328' Tracer Wire / 12,656' Mule Tape / 3 HH / 6 Ground Rods"/>
    <x v="5"/>
  </r>
  <r>
    <s v="FB-HOE201"/>
    <x v="8"/>
    <d v="2025-06-04T00:00:00"/>
    <m/>
    <m/>
    <s v="Crew Did Not Work This Location Today Due To Rain"/>
    <x v="5"/>
  </r>
  <r>
    <s v="D-HNP113"/>
    <x v="6"/>
    <d v="2025-06-05T00:00:00"/>
    <n v="341"/>
    <m/>
    <s v="4 Toby Boxes / 15 Splices"/>
    <x v="5"/>
  </r>
  <r>
    <s v="D-HDH52/49/58"/>
    <x v="1"/>
    <d v="2025-06-05T00:00:00"/>
    <m/>
    <m/>
    <s v="Restoration"/>
    <x v="5"/>
  </r>
  <r>
    <s v="BHZD-FWP-13-E"/>
    <x v="1"/>
    <d v="2025-06-05T00:00:00"/>
    <m/>
    <m/>
    <s v="No Production"/>
    <x v="5"/>
  </r>
  <r>
    <s v="D-HWP905"/>
    <x v="5"/>
    <d v="2025-06-05T00:00:00"/>
    <n v="2523"/>
    <m/>
    <s v="15 Toby Boxes / 19 Pits / 46 Splices"/>
    <x v="5"/>
  </r>
  <r>
    <s v="D-HWP701"/>
    <x v="1"/>
    <d v="2025-06-05T00:00:00"/>
    <m/>
    <m/>
    <s v="No Report--Will Be Sent In The Morning"/>
    <x v="5"/>
  </r>
  <r>
    <s v="FB-HOE201"/>
    <x v="8"/>
    <d v="2025-06-05T00:00:00"/>
    <n v="1101"/>
    <m/>
    <s v="2 HH"/>
    <x v="5"/>
  </r>
  <r>
    <s v="FB-HOE201"/>
    <x v="8"/>
    <d v="2025-06-06T00:00:00"/>
    <n v="437"/>
    <m/>
    <s v="1 HH"/>
    <x v="5"/>
  </r>
  <r>
    <s v="BHT-FWP-09"/>
    <x v="5"/>
    <d v="2025-06-09T00:00:00"/>
    <n v="1100"/>
    <m/>
    <m/>
    <x v="5"/>
  </r>
  <r>
    <s v="FX4-FWP-13"/>
    <x v="5"/>
    <d v="2025-06-09T00:00:00"/>
    <n v="115"/>
    <m/>
    <m/>
    <x v="5"/>
  </r>
  <r>
    <s v="225 Granada St"/>
    <x v="1"/>
    <d v="2025-06-09T00:00:00"/>
    <n v="155"/>
    <m/>
    <m/>
    <x v="5"/>
  </r>
  <r>
    <s v="BHZD-FWP-13-E"/>
    <x v="1"/>
    <d v="2025-06-09T00:00:00"/>
    <n v="263"/>
    <m/>
    <m/>
    <x v="5"/>
  </r>
  <r>
    <s v="FB-HOE201"/>
    <x v="8"/>
    <d v="2025-06-09T00:00:00"/>
    <n v="730"/>
    <m/>
    <m/>
    <x v="5"/>
  </r>
  <r>
    <s v="D-HWP905"/>
    <x v="5"/>
    <d v="2025-06-10T00:00:00"/>
    <n v="1293"/>
    <m/>
    <s v="12 Toby Boxes / 7 Pits / 35 Splices / 1 FDH"/>
    <x v="5"/>
  </r>
  <r>
    <s v="BHZD-FWP-13-E"/>
    <x v="1"/>
    <d v="2025-06-10T00:00:00"/>
    <n v="270"/>
    <m/>
    <m/>
    <x v="5"/>
  </r>
  <r>
    <s v="FB-HOE201"/>
    <x v="8"/>
    <d v="2025-06-10T00:00:00"/>
    <n v="583"/>
    <m/>
    <m/>
    <x v="5"/>
  </r>
  <r>
    <s v="BHT-FWP-09"/>
    <x v="5"/>
    <d v="2025-06-11T00:00:00"/>
    <n v="1975"/>
    <m/>
    <s v="2 HH / 2 Ground Rods"/>
    <x v="5"/>
  </r>
  <r>
    <s v="BHT-FWP-10"/>
    <x v="5"/>
    <d v="2025-06-11T00:00:00"/>
    <n v="370"/>
    <m/>
    <s v="2 HH / 2 Ground Rods"/>
    <x v="5"/>
  </r>
  <r>
    <s v="BHZD-FWP-13-E"/>
    <x v="1"/>
    <d v="2025-06-11T00:00:00"/>
    <m/>
    <m/>
    <s v="Crew Did Not Work This Location Today"/>
    <x v="5"/>
  </r>
  <r>
    <s v="BHT-FWP-09"/>
    <x v="5"/>
    <d v="2025-06-12T00:00:00"/>
    <n v="1395"/>
    <m/>
    <s v="2 HH / 2 Ground Rods"/>
    <x v="5"/>
  </r>
  <r>
    <s v="FB-HWP701"/>
    <x v="5"/>
    <d v="2025-06-12T00:00:00"/>
    <m/>
    <m/>
    <s v="Restoration"/>
    <x v="5"/>
  </r>
  <r>
    <s v="BHZD-FWP-13-E"/>
    <x v="1"/>
    <d v="2025-06-12T00:00:00"/>
    <n v="395"/>
    <m/>
    <m/>
    <x v="5"/>
  </r>
  <r>
    <s v="FB-HWP701"/>
    <x v="5"/>
    <d v="2025-06-13T00:00:00"/>
    <m/>
    <m/>
    <s v="Restoration"/>
    <x v="5"/>
  </r>
  <r>
    <s v="BHUD-FWP-06"/>
    <x v="1"/>
    <d v="2025-06-13T00:00:00"/>
    <m/>
    <m/>
    <s v="Ground Rods"/>
    <x v="5"/>
  </r>
  <r>
    <s v="BHZD-FWP-13-E"/>
    <x v="1"/>
    <d v="2025-06-13T00:00:00"/>
    <m/>
    <m/>
    <s v="Vaults/ Tie Ins"/>
    <x v="5"/>
  </r>
  <r>
    <s v="FB-HOE201"/>
    <x v="8"/>
    <d v="2025-06-13T00:00:00"/>
    <m/>
    <n v="7408"/>
    <s v="6,128 Tracer Wire"/>
    <x v="5"/>
  </r>
  <r>
    <s v="D-H0220A"/>
    <x v="6"/>
    <d v="2025-06-16T00:00:00"/>
    <n v="1394"/>
    <m/>
    <s v="9 Toby Boxes"/>
    <x v="5"/>
  </r>
  <r>
    <s v="BHT-FWP-09"/>
    <x v="5"/>
    <d v="2025-06-16T00:00:00"/>
    <n v="450"/>
    <m/>
    <s v="4 HH"/>
    <x v="5"/>
  </r>
  <r>
    <s v="BHZD-FWP-13-E"/>
    <x v="1"/>
    <d v="2025-06-16T00:00:00"/>
    <n v="280"/>
    <m/>
    <m/>
    <x v="5"/>
  </r>
  <r>
    <s v="BHT-FWP-10"/>
    <x v="5"/>
    <d v="2025-06-16T00:00:00"/>
    <m/>
    <n v="4976"/>
    <s v="Pulling Fiber Cable / 4,976 Tracer Wire"/>
    <x v="5"/>
  </r>
  <r>
    <s v="FB-HOE201"/>
    <x v="8"/>
    <d v="2025-06-16T00:00:00"/>
    <n v="465"/>
    <m/>
    <s v="1 HH"/>
    <x v="5"/>
  </r>
  <r>
    <s v="D-H0220A"/>
    <x v="6"/>
    <d v="2025-06-17T00:00:00"/>
    <n v="1756"/>
    <m/>
    <s v="6 Toby Boxes"/>
    <x v="5"/>
  </r>
  <r>
    <s v="BHT-FWP-09"/>
    <x v="5"/>
    <d v="2025-06-17T00:00:00"/>
    <n v="1246"/>
    <m/>
    <s v="5 HH / 5 Ground Rods"/>
    <x v="5"/>
  </r>
  <r>
    <s v="BHZD-FWP-13-E"/>
    <x v="1"/>
    <d v="2025-06-17T00:00:00"/>
    <n v="70"/>
    <m/>
    <m/>
    <x v="5"/>
  </r>
  <r>
    <s v="BHT-FWP-08"/>
    <x v="5"/>
    <d v="2025-06-17T00:00:00"/>
    <n v="1465"/>
    <m/>
    <s v="4 HH / 4 Ground Rods"/>
    <x v="5"/>
  </r>
  <r>
    <s v="BHT-FWP-10"/>
    <x v="5"/>
    <d v="2025-06-17T00:00:00"/>
    <m/>
    <n v="4177"/>
    <s v="4,177 Tracer Wire"/>
    <x v="5"/>
  </r>
  <r>
    <s v="FB-HOE201"/>
    <x v="8"/>
    <d v="2025-06-17T00:00:00"/>
    <n v="218"/>
    <m/>
    <s v="1 HH"/>
    <x v="5"/>
  </r>
  <r>
    <s v="D-H0220A"/>
    <x v="6"/>
    <d v="2025-06-18T00:00:00"/>
    <n v="846"/>
    <m/>
    <s v="4 Toby Boxes"/>
    <x v="5"/>
  </r>
  <r>
    <s v="D-HNP135"/>
    <x v="1"/>
    <d v="2025-06-18T00:00:00"/>
    <n v="81"/>
    <m/>
    <m/>
    <x v="5"/>
  </r>
  <r>
    <s v="D-HDH69"/>
    <x v="1"/>
    <d v="2025-06-18T00:00:00"/>
    <m/>
    <m/>
    <s v="Restoration"/>
    <x v="5"/>
  </r>
  <r>
    <s v="D-H0222B"/>
    <x v="1"/>
    <d v="2025-06-18T00:00:00"/>
    <m/>
    <m/>
    <s v="Restoration"/>
    <x v="5"/>
  </r>
  <r>
    <s v="BHT-FWP-08"/>
    <x v="5"/>
    <d v="2025-06-18T00:00:00"/>
    <n v="1380"/>
    <m/>
    <s v="4 HH / 4 Ground Rods"/>
    <x v="5"/>
  </r>
  <r>
    <s v="BHZD-FWP-13-E"/>
    <x v="1"/>
    <d v="2025-06-18T00:00:00"/>
    <n v="594"/>
    <m/>
    <m/>
    <x v="5"/>
  </r>
  <r>
    <s v="FB-HOE201"/>
    <x v="8"/>
    <d v="2025-06-18T00:00:00"/>
    <n v="729"/>
    <m/>
    <m/>
    <x v="5"/>
  </r>
  <r>
    <s v="FB-HOE201"/>
    <x v="8"/>
    <d v="2025-06-19T00:00:00"/>
    <n v="464"/>
    <m/>
    <m/>
    <x v="5"/>
  </r>
  <r>
    <s v="BHUD-FOE-02-W"/>
    <x v="8"/>
    <d v="2025-06-19T00:00:00"/>
    <n v="977"/>
    <m/>
    <s v="2 HH"/>
    <x v="5"/>
  </r>
  <r>
    <s v="D-HNP135"/>
    <x v="1"/>
    <d v="2025-06-20T00:00:00"/>
    <n v="114"/>
    <m/>
    <m/>
    <x v="5"/>
  </r>
  <r>
    <s v="BHZD-FWP-13-E"/>
    <x v="1"/>
    <d v="2025-06-20T00:00:00"/>
    <n v="52"/>
    <m/>
    <s v="1 HH"/>
    <x v="5"/>
  </r>
  <r>
    <s v="FB-HWP801"/>
    <x v="5"/>
    <d v="2025-06-20T00:00:00"/>
    <m/>
    <m/>
    <s v="Restoration"/>
    <x v="5"/>
  </r>
  <r>
    <s v="FB-HOE201"/>
    <x v="8"/>
    <d v="2025-06-20T00:00:00"/>
    <m/>
    <n v="1086"/>
    <s v="755 Tracer Wire"/>
    <x v="5"/>
  </r>
  <r>
    <s v="D-HNP135"/>
    <x v="1"/>
    <d v="2025-06-23T00:00:00"/>
    <n v="237"/>
    <m/>
    <s v="4 Toby Boxes / 7 Splices"/>
    <x v="5"/>
  </r>
  <r>
    <s v="FB-HDH01A-2A"/>
    <x v="1"/>
    <d v="2025-06-23T00:00:00"/>
    <n v="65"/>
    <m/>
    <m/>
    <x v="5"/>
  </r>
  <r>
    <s v="FB-HWP175"/>
    <x v="5"/>
    <d v="2025-06-23T00:00:00"/>
    <n v="924"/>
    <m/>
    <s v="1 HH"/>
    <x v="5"/>
  </r>
  <r>
    <s v="BHZD-FWP-13-E"/>
    <x v="1"/>
    <d v="2025-06-23T00:00:00"/>
    <n v="68"/>
    <m/>
    <s v="1 HH / 1 Ground Rod"/>
    <x v="5"/>
  </r>
  <r>
    <s v="BHT-FWP-08"/>
    <x v="5"/>
    <d v="2025-06-23T00:00:00"/>
    <n v="1269"/>
    <m/>
    <s v="1 HH / 1 Ground Rod"/>
    <x v="5"/>
  </r>
  <r>
    <s v="D-HNP135"/>
    <x v="1"/>
    <d v="2025-06-24T00:00:00"/>
    <n v="322"/>
    <m/>
    <m/>
    <x v="5"/>
  </r>
  <r>
    <s v="D-H0220A"/>
    <x v="6"/>
    <d v="2025-06-24T00:00:00"/>
    <n v="1946"/>
    <m/>
    <s v="10 Toby Boxes / 1 HH / 1 FDH / 1 Swing Arm / 1 Ground Rod"/>
    <x v="5"/>
  </r>
  <r>
    <s v="D-HWP801"/>
    <x v="5"/>
    <d v="2025-06-24T00:00:00"/>
    <n v="1044"/>
    <m/>
    <s v="10 Toby Boxes / 9 Daps"/>
    <x v="5"/>
  </r>
  <r>
    <s v="BHZD-FWP-13-E"/>
    <x v="1"/>
    <d v="2025-06-24T00:00:00"/>
    <n v="50"/>
    <m/>
    <s v="3 HH / 3 Ground Rods"/>
    <x v="5"/>
  </r>
  <r>
    <s v="BHT-FWP-08"/>
    <x v="5"/>
    <d v="2025-06-24T00:00:00"/>
    <n v="1141"/>
    <m/>
    <s v="5 HH / 5 Ground Rods"/>
    <x v="5"/>
  </r>
  <r>
    <s v="FB-HOE201"/>
    <x v="8"/>
    <d v="2025-06-24T00:00:00"/>
    <m/>
    <n v="883"/>
    <s v="683 Tracer Wire"/>
    <x v="5"/>
  </r>
  <r>
    <s v="D-HNP135"/>
    <x v="1"/>
    <d v="2025-06-25T00:00:00"/>
    <n v="245"/>
    <m/>
    <s v="2 Toby Boxes"/>
    <x v="5"/>
  </r>
  <r>
    <s v="D-HNP113"/>
    <x v="6"/>
    <d v="2025-06-25T00:00:00"/>
    <n v="649"/>
    <m/>
    <s v="10 Toby Boxes / 35 Splices"/>
    <x v="5"/>
  </r>
  <r>
    <s v="D-HWP801"/>
    <x v="5"/>
    <d v="2025-06-25T00:00:00"/>
    <n v="1100"/>
    <m/>
    <s v="12 Toby Boxes / 6 Daps"/>
    <x v="5"/>
  </r>
  <r>
    <s v="FB-HWP1376"/>
    <x v="1"/>
    <d v="2025-06-25T00:00:00"/>
    <n v="335"/>
    <m/>
    <m/>
    <x v="5"/>
  </r>
  <r>
    <s v="BHT-FWP-08"/>
    <x v="5"/>
    <d v="2025-06-25T00:00:00"/>
    <n v="1308"/>
    <m/>
    <s v="3 HH / 3 Ground Rods"/>
    <x v="5"/>
  </r>
  <r>
    <s v="D-HNP135"/>
    <x v="1"/>
    <d v="2025-06-26T00:00:00"/>
    <n v="1091"/>
    <m/>
    <m/>
    <x v="5"/>
  </r>
  <r>
    <s v="D-H0220A"/>
    <x v="6"/>
    <d v="2025-06-26T00:00:00"/>
    <m/>
    <m/>
    <s v="ABF Testing"/>
    <x v="5"/>
  </r>
  <r>
    <s v="D-H0220B"/>
    <x v="6"/>
    <d v="2025-06-26T00:00:00"/>
    <m/>
    <m/>
    <s v="ABF Testing"/>
    <x v="5"/>
  </r>
  <r>
    <s v="D-HWP801"/>
    <x v="5"/>
    <d v="2025-06-26T00:00:00"/>
    <n v="1050"/>
    <m/>
    <s v="6 Toby Boxes / 6 Daps / 2 Vaults / 1 HH / 1 Flower Pot"/>
    <x v="5"/>
  </r>
  <r>
    <s v="FB-HWP1376"/>
    <x v="1"/>
    <d v="2025-06-26T00:00:00"/>
    <n v="200"/>
    <m/>
    <m/>
    <x v="5"/>
  </r>
  <r>
    <s v="BHT-FWP-08"/>
    <x v="5"/>
    <d v="2025-06-26T00:00:00"/>
    <n v="1296"/>
    <m/>
    <s v="4 HH / 4 Ground Rods"/>
    <x v="5"/>
  </r>
  <r>
    <s v="FB-HWP175"/>
    <x v="5"/>
    <d v="2025-06-26T00:00:00"/>
    <m/>
    <m/>
    <s v="Issue With Conduit Placement"/>
    <x v="5"/>
  </r>
  <r>
    <s v="FB-HOE201"/>
    <x v="8"/>
    <d v="2025-06-26T00:00:00"/>
    <n v="112"/>
    <m/>
    <s v="1 HH"/>
    <x v="5"/>
  </r>
  <r>
    <s v="BHUD-FOE-02-W"/>
    <x v="8"/>
    <d v="2025-06-26T00:00:00"/>
    <n v="676"/>
    <m/>
    <s v="1 HH / 1 Ground Rod"/>
    <x v="5"/>
  </r>
  <r>
    <s v="FB-HOE201"/>
    <x v="21"/>
    <d v="2025-06-26T00:00:00"/>
    <m/>
    <n v="6183"/>
    <s v="5,376 Tracer Wire"/>
    <x v="3"/>
  </r>
  <r>
    <s v="D-HNP135"/>
    <x v="1"/>
    <d v="2025-06-27T00:00:00"/>
    <n v="303"/>
    <m/>
    <s v="2 Toby Boxes"/>
    <x v="5"/>
  </r>
  <r>
    <s v="D-H0220B"/>
    <x v="6"/>
    <d v="2025-06-27T00:00:00"/>
    <m/>
    <m/>
    <s v="ABF Testing"/>
    <x v="5"/>
  </r>
  <r>
    <s v="FB-HWP175"/>
    <x v="5"/>
    <d v="2025-06-27T00:00:00"/>
    <m/>
    <n v="1605"/>
    <s v="1,605 Tracer Wire"/>
    <x v="5"/>
  </r>
  <r>
    <s v="BHUD-FOE-02-W"/>
    <x v="8"/>
    <d v="2025-06-27T00:00:00"/>
    <n v="430"/>
    <m/>
    <m/>
    <x v="5"/>
  </r>
  <r>
    <s v="D-HNP135"/>
    <x v="1"/>
    <d v="2025-06-30T00:00:00"/>
    <n v="360"/>
    <m/>
    <s v=" 6 Toby Boxes / 22 Splices"/>
    <x v="5"/>
  </r>
  <r>
    <s v="FB-HWP175"/>
    <x v="1"/>
    <d v="2025-06-30T00:00:00"/>
    <n v="120"/>
    <n v="120"/>
    <s v="1,725 Tracer Wire"/>
    <x v="5"/>
  </r>
  <r>
    <s v="BHUD-FOE-02-W"/>
    <x v="8"/>
    <d v="2025-06-30T00:00:00"/>
    <n v="885"/>
    <m/>
    <s v="2 HH"/>
    <x v="5"/>
  </r>
  <r>
    <s v="FB-HWP1376"/>
    <x v="1"/>
    <d v="2025-07-01T00:00:00"/>
    <n v="120"/>
    <m/>
    <m/>
    <x v="6"/>
  </r>
  <r>
    <s v="FB-HWP801"/>
    <x v="5"/>
    <d v="2025-07-01T00:00:00"/>
    <m/>
    <n v="53"/>
    <s v="53 Tracer Wire / 106 Mule Tape"/>
    <x v="6"/>
  </r>
  <r>
    <s v="BHT-FWP-08"/>
    <x v="5"/>
    <d v="2025-07-01T00:00:00"/>
    <m/>
    <n v="10059"/>
    <s v="7,859 Tracer Wire / 15,718 Mule Tape"/>
    <x v="3"/>
  </r>
  <r>
    <s v="BHUD-FOE-02-W"/>
    <x v="8"/>
    <d v="2025-07-01T00:00:00"/>
    <n v="478"/>
    <m/>
    <m/>
    <x v="6"/>
  </r>
  <r>
    <s v="FB-HOE201"/>
    <x v="8"/>
    <d v="2025-07-01T00:00:00"/>
    <n v="282"/>
    <m/>
    <m/>
    <x v="6"/>
  </r>
  <r>
    <s v="D-HNP144"/>
    <x v="1"/>
    <d v="2025-07-02T00:00:00"/>
    <m/>
    <m/>
    <s v="No Clear Location To Drill On--Already Completed By FCA"/>
    <x v="6"/>
  </r>
  <r>
    <s v="FB-HWP1376"/>
    <x v="1"/>
    <d v="2025-07-02T00:00:00"/>
    <n v="71"/>
    <m/>
    <s v="1 HH"/>
    <x v="6"/>
  </r>
  <r>
    <s v="D-HWP821"/>
    <x v="5"/>
    <d v="2025-07-02T00:00:00"/>
    <n v="355"/>
    <m/>
    <s v="6 Toby Boxes"/>
    <x v="6"/>
  </r>
  <r>
    <s v="BHT-FWP-08"/>
    <x v="5"/>
    <d v="2025-07-02T00:00:00"/>
    <m/>
    <m/>
    <s v="Restoration"/>
    <x v="6"/>
  </r>
  <r>
    <s v="BHUD-FOE-02-W"/>
    <x v="8"/>
    <d v="2025-07-02T00:00:00"/>
    <n v="490"/>
    <m/>
    <s v="1 HH"/>
    <x v="6"/>
  </r>
  <r>
    <s v="FB-HWP1376"/>
    <x v="1"/>
    <d v="2025-07-03T00:00:00"/>
    <m/>
    <m/>
    <s v="Restoration"/>
    <x v="6"/>
  </r>
  <r>
    <s v="BHUD-FOE-02-W"/>
    <x v="8"/>
    <d v="2025-07-03T00:00:00"/>
    <n v="372"/>
    <m/>
    <s v="1 HH"/>
    <x v="6"/>
  </r>
  <r>
    <s v="BHUD-FOE-02-W"/>
    <x v="21"/>
    <d v="2025-07-03T00:00:00"/>
    <m/>
    <n v="5776"/>
    <s v="5,276 Tracer Wire"/>
    <x v="3"/>
  </r>
  <r>
    <m/>
    <x v="15"/>
    <d v="2025-07-04T00:00:00"/>
    <n v="0"/>
    <m/>
    <m/>
    <x v="6"/>
  </r>
  <r>
    <s v="FB-HWP902"/>
    <x v="1"/>
    <d v="2025-07-07T00:00:00"/>
    <m/>
    <m/>
    <s v="Pot Holing"/>
    <x v="6"/>
  </r>
  <r>
    <s v="D-HWP821"/>
    <x v="5"/>
    <d v="2025-07-07T00:00:00"/>
    <n v="846"/>
    <m/>
    <m/>
    <x v="6"/>
  </r>
  <r>
    <s v="BHUD-FWP-13-W"/>
    <x v="5"/>
    <d v="2025-07-07T00:00:00"/>
    <n v="1644"/>
    <m/>
    <m/>
    <x v="6"/>
  </r>
  <r>
    <s v="BHUD-FOE-02-W"/>
    <x v="21"/>
    <d v="2025-07-07T00:00:00"/>
    <m/>
    <m/>
    <s v="Pulling Tracer Wire"/>
    <x v="6"/>
  </r>
  <r>
    <s v="FB-HWP902"/>
    <x v="1"/>
    <d v="2025-07-08T00:00:00"/>
    <n v="465"/>
    <m/>
    <m/>
    <x v="6"/>
  </r>
  <r>
    <s v="D-HWP821"/>
    <x v="5"/>
    <d v="2025-07-08T00:00:00"/>
    <n v="827"/>
    <m/>
    <s v="18 Toby Boxes / 1 FDH / 1 Flower Pot"/>
    <x v="6"/>
  </r>
  <r>
    <s v="BHUD-FWP-13-W"/>
    <x v="5"/>
    <d v="2025-07-08T00:00:00"/>
    <n v="60"/>
    <m/>
    <s v="1 HH / 1 Ground Rod"/>
    <x v="6"/>
  </r>
  <r>
    <s v="FB-HWP902"/>
    <x v="1"/>
    <d v="2025-07-09T00:00:00"/>
    <n v="321"/>
    <m/>
    <m/>
    <x v="6"/>
  </r>
  <r>
    <s v="D-HOE206"/>
    <x v="8"/>
    <d v="2025-07-09T00:00:00"/>
    <m/>
    <m/>
    <m/>
    <x v="6"/>
  </r>
  <r>
    <s v="D-HNP117"/>
    <x v="1"/>
    <d v="2025-07-10T00:00:00"/>
    <n v="400"/>
    <m/>
    <m/>
    <x v="6"/>
  </r>
  <r>
    <s v="FB-HWP902"/>
    <x v="1"/>
    <d v="2025-07-10T00:00:00"/>
    <m/>
    <m/>
    <s v="2 HH/ 2 Ground Rod / Restoration"/>
    <x v="6"/>
  </r>
  <r>
    <s v="FB-HWP902"/>
    <x v="1"/>
    <d v="2025-07-11T00:00:00"/>
    <m/>
    <n v="786"/>
    <m/>
    <x v="6"/>
  </r>
  <r>
    <s v="BHZD-FOE-03-W"/>
    <x v="21"/>
    <d v="2025-07-11T00:00:00"/>
    <n v="198"/>
    <m/>
    <m/>
    <x v="6"/>
  </r>
  <r>
    <s v="FB-HWP902"/>
    <x v="1"/>
    <d v="2025-07-14T00:00:00"/>
    <m/>
    <m/>
    <s v="Restoration"/>
    <x v="6"/>
  </r>
  <r>
    <s v="BHZD-FOE-03-W"/>
    <x v="21"/>
    <d v="2025-07-14T00:00:00"/>
    <n v="862"/>
    <m/>
    <m/>
    <x v="6"/>
  </r>
  <r>
    <s v="D-HNP117"/>
    <x v="1"/>
    <d v="2025-07-15T00:00:00"/>
    <n v="203"/>
    <m/>
    <m/>
    <x v="6"/>
  </r>
  <r>
    <s v="BHZD-FWP-13-E"/>
    <x v="1"/>
    <d v="2025-07-15T00:00:00"/>
    <m/>
    <m/>
    <s v="No Production--Issues In The Field"/>
    <x v="6"/>
  </r>
  <r>
    <s v="D-HWP822"/>
    <x v="5"/>
    <d v="2025-07-15T00:00:00"/>
    <n v="1210"/>
    <m/>
    <s v="10 Toby Boxes / 4 Flower Pots"/>
    <x v="6"/>
  </r>
  <r>
    <s v="D-HOE215"/>
    <x v="21"/>
    <d v="2025-07-15T00:00:00"/>
    <n v="403"/>
    <m/>
    <m/>
    <x v="6"/>
  </r>
  <r>
    <s v="D-HNP117"/>
    <x v="1"/>
    <d v="2025-07-16T00:00:00"/>
    <n v="170"/>
    <m/>
    <m/>
    <x v="6"/>
  </r>
  <r>
    <s v="BHZD-FWP-13-E"/>
    <x v="1"/>
    <d v="2025-07-16T00:00:00"/>
    <n v="280"/>
    <m/>
    <m/>
    <x v="6"/>
  </r>
  <r>
    <s v="D-HWP822"/>
    <x v="5"/>
    <d v="2025-07-16T00:00:00"/>
    <n v="397"/>
    <m/>
    <s v="3 Toby Boxes / 1 Flower Pot"/>
    <x v="6"/>
  </r>
  <r>
    <s v="FB-HWP1302"/>
    <x v="1"/>
    <d v="2025-07-16T00:00:00"/>
    <n v="90"/>
    <m/>
    <m/>
    <x v="6"/>
  </r>
  <r>
    <s v="D-HWP814"/>
    <x v="5"/>
    <d v="2025-07-16T00:00:00"/>
    <n v="426"/>
    <m/>
    <s v="2 Toby Boxes"/>
    <x v="6"/>
  </r>
  <r>
    <s v="D-HOE215"/>
    <x v="21"/>
    <d v="2025-07-16T00:00:00"/>
    <n v="39"/>
    <m/>
    <m/>
    <x v="6"/>
  </r>
  <r>
    <s v="BHZD-FWP-13-E"/>
    <x v="1"/>
    <d v="2025-07-17T00:00:00"/>
    <n v="1972"/>
    <m/>
    <m/>
    <x v="6"/>
  </r>
  <r>
    <s v="D-HWP814"/>
    <x v="5"/>
    <d v="2025-07-17T00:00:00"/>
    <n v="583"/>
    <m/>
    <s v="5 Toby Boxes"/>
    <x v="6"/>
  </r>
  <r>
    <s v="D-HNP117"/>
    <x v="1"/>
    <d v="2025-07-17T00:00:00"/>
    <n v="106"/>
    <m/>
    <m/>
    <x v="6"/>
  </r>
  <r>
    <s v="FX4-FML-05"/>
    <x v="1"/>
    <d v="2025-07-18T00:00:00"/>
    <n v="47"/>
    <m/>
    <m/>
    <x v="6"/>
  </r>
  <r>
    <s v="BHZD-FWP-13-E"/>
    <x v="1"/>
    <d v="2025-07-18T00:00:00"/>
    <m/>
    <m/>
    <s v="Restoration / 1 HH"/>
    <x v="6"/>
  </r>
  <r>
    <s v="D-HNP117"/>
    <x v="1"/>
    <d v="2025-07-21T00:00:00"/>
    <m/>
    <m/>
    <s v="No Production--Water Line Hit"/>
    <x v="6"/>
  </r>
  <r>
    <s v="BHZD-FWP-13-E"/>
    <x v="1"/>
    <d v="2025-07-21T00:00:00"/>
    <n v="551"/>
    <m/>
    <m/>
    <x v="6"/>
  </r>
  <r>
    <s v="BHZD-FWP-13-E"/>
    <x v="6"/>
    <d v="2025-07-21T00:00:00"/>
    <n v="385"/>
    <m/>
    <m/>
    <x v="6"/>
  </r>
  <r>
    <s v="D-HWP812"/>
    <x v="5"/>
    <d v="2025-07-21T00:00:00"/>
    <n v="1070"/>
    <m/>
    <s v="9 Toby Boxes"/>
    <x v="6"/>
  </r>
  <r>
    <s v="D-HWP814"/>
    <x v="5"/>
    <d v="2025-07-21T00:00:00"/>
    <n v="1843"/>
    <m/>
    <s v="13 Toby Boxes / 1 Flower Pot"/>
    <x v="6"/>
  </r>
  <r>
    <s v="D-HOE215"/>
    <x v="21"/>
    <d v="2025-07-21T00:00:00"/>
    <m/>
    <m/>
    <s v="Drill Breakdown--No Production"/>
    <x v="6"/>
  </r>
  <r>
    <s v="D-HNP117"/>
    <x v="1"/>
    <d v="2025-07-22T00:00:00"/>
    <m/>
    <m/>
    <s v="No Production--Drill Breakdown"/>
    <x v="6"/>
  </r>
  <r>
    <s v="D-HWP812"/>
    <x v="5"/>
    <d v="2025-07-22T00:00:00"/>
    <n v="1224"/>
    <m/>
    <s v="12 Toby Boxes / 4 Flower Pots"/>
    <x v="6"/>
  </r>
  <r>
    <s v="D-HWP814"/>
    <x v="5"/>
    <d v="2025-07-22T00:00:00"/>
    <n v="1714"/>
    <m/>
    <s v="12 Toby Boxes"/>
    <x v="6"/>
  </r>
  <r>
    <s v="BHZD-FWP-13-E"/>
    <x v="6"/>
    <d v="2025-07-22T00:00:00"/>
    <n v="300"/>
    <m/>
    <m/>
    <x v="6"/>
  </r>
  <r>
    <s v="BHZD-FWP-13-E"/>
    <x v="14"/>
    <d v="2025-07-22T00:00:00"/>
    <n v="1107"/>
    <m/>
    <m/>
    <x v="6"/>
  </r>
  <r>
    <s v="BHZD-FWP-13-E"/>
    <x v="1"/>
    <d v="2025-07-22T00:00:00"/>
    <n v="316"/>
    <m/>
    <m/>
    <x v="6"/>
  </r>
  <r>
    <s v="D-HOE215"/>
    <x v="21"/>
    <d v="2025-07-22T00:00:00"/>
    <n v="318"/>
    <m/>
    <m/>
    <x v="6"/>
  </r>
  <r>
    <s v="BHUD-FOE-03-W"/>
    <x v="21"/>
    <d v="2025-07-22T00:00:00"/>
    <n v="605"/>
    <m/>
    <m/>
    <x v="6"/>
  </r>
  <r>
    <s v="D-HNP117"/>
    <x v="1"/>
    <d v="2025-07-23T00:00:00"/>
    <n v="272"/>
    <m/>
    <s v="3 Toby Boxes / 1 Dap"/>
    <x v="6"/>
  </r>
  <r>
    <s v="BHZD-FWP-13-E"/>
    <x v="1"/>
    <d v="2025-07-23T00:00:00"/>
    <n v="130"/>
    <m/>
    <s v="2 HH"/>
    <x v="6"/>
  </r>
  <r>
    <s v="D-HWP812"/>
    <x v="5"/>
    <d v="2025-07-23T00:00:00"/>
    <n v="235"/>
    <m/>
    <s v="5 Toby Boxes / 4 Daps"/>
    <x v="6"/>
  </r>
  <r>
    <s v="D-HWP814"/>
    <x v="5"/>
    <d v="2025-07-23T00:00:00"/>
    <n v="678"/>
    <m/>
    <s v="8 Toby Boxes / 11 Daps / 41 Splices"/>
    <x v="6"/>
  </r>
  <r>
    <s v="BHUD-FWP-13-W"/>
    <x v="6"/>
    <d v="2025-07-23T00:00:00"/>
    <n v="579"/>
    <m/>
    <m/>
    <x v="6"/>
  </r>
  <r>
    <s v="D-HWP815"/>
    <x v="5"/>
    <d v="2025-07-23T00:00:00"/>
    <n v="363"/>
    <m/>
    <s v="4 Toby Boxes / 2 Daps"/>
    <x v="6"/>
  </r>
  <r>
    <s v="BHT-FWP-09"/>
    <x v="5"/>
    <d v="2025-07-23T00:00:00"/>
    <n v="853"/>
    <m/>
    <s v="1 HH"/>
    <x v="6"/>
  </r>
  <r>
    <s v="BHZD-FOE-03-W"/>
    <x v="21"/>
    <d v="2025-07-23T00:00:00"/>
    <n v="461"/>
    <m/>
    <m/>
    <x v="6"/>
  </r>
  <r>
    <s v="D-HNP117"/>
    <x v="1"/>
    <d v="2025-07-24T00:00:00"/>
    <n v="79"/>
    <m/>
    <s v="1 Dap / 4 Splices"/>
    <x v="6"/>
  </r>
  <r>
    <s v="BHZD-FWP-13-E"/>
    <x v="1"/>
    <d v="2025-07-24T00:00:00"/>
    <n v="420"/>
    <m/>
    <m/>
    <x v="6"/>
  </r>
  <r>
    <s v="FB-HWP804"/>
    <x v="22"/>
    <d v="2025-07-24T00:00:00"/>
    <m/>
    <m/>
    <s v="Potholed Locations"/>
    <x v="6"/>
  </r>
  <r>
    <s v="D-HWP815"/>
    <x v="5"/>
    <d v="2025-07-24T00:00:00"/>
    <n v="1077"/>
    <m/>
    <s v="7 Toby Boes / 1 HH / 3 Daps / 1 Ground Rod"/>
    <x v="6"/>
  </r>
  <r>
    <s v="BHUD-FWP-13-W"/>
    <x v="6"/>
    <d v="2025-07-24T00:00:00"/>
    <n v="619"/>
    <m/>
    <s v="6 HH / 6 Ground Rods"/>
    <x v="6"/>
  </r>
  <r>
    <s v="BHZD-FWP-13-E"/>
    <x v="14"/>
    <d v="2025-07-24T00:00:00"/>
    <m/>
    <m/>
    <s v="5 HH"/>
    <x v="6"/>
  </r>
  <r>
    <s v="BHT-FWP-09"/>
    <x v="5"/>
    <d v="2025-07-24T00:00:00"/>
    <n v="1279"/>
    <m/>
    <s v="1 HH"/>
    <x v="6"/>
  </r>
  <r>
    <s v="BHZD-FOE-03-W"/>
    <x v="21"/>
    <d v="2025-07-24T00:00:00"/>
    <n v="880"/>
    <m/>
    <m/>
    <x v="6"/>
  </r>
  <r>
    <s v="D-HOE206"/>
    <x v="8"/>
    <d v="2025-07-24T00:00:00"/>
    <n v="868"/>
    <m/>
    <s v="7 Toby Boxes / 3 Daps"/>
    <x v="6"/>
  </r>
  <r>
    <s v="D-HNP117"/>
    <x v="1"/>
    <d v="2025-07-25T00:00:00"/>
    <m/>
    <m/>
    <s v="Restoration"/>
    <x v="6"/>
  </r>
  <r>
    <s v="BHZD-FWP-13-E"/>
    <x v="1"/>
    <d v="2025-07-25T00:00:00"/>
    <m/>
    <m/>
    <s v="HHs / Tie ins"/>
    <x v="6"/>
  </r>
  <r>
    <s v="D-HWP814"/>
    <x v="5"/>
    <d v="2025-07-25T00:00:00"/>
    <m/>
    <m/>
    <s v="FDH / Sponging"/>
    <x v="6"/>
  </r>
  <r>
    <s v="D-HWP812"/>
    <x v="5"/>
    <d v="2025-07-25T00:00:00"/>
    <m/>
    <m/>
    <s v="FDH / Sponging"/>
    <x v="6"/>
  </r>
  <r>
    <s v="D-HWP822"/>
    <x v="5"/>
    <d v="2025-07-25T00:00:00"/>
    <m/>
    <m/>
    <s v="FDH / Sponging"/>
    <x v="6"/>
  </r>
  <r>
    <s v="D-HWP821"/>
    <x v="1"/>
    <d v="2025-07-25T00:00:00"/>
    <m/>
    <m/>
    <s v="Blowing Stingray"/>
    <x v="6"/>
  </r>
  <r>
    <s v="BHZD-FOE-03-W"/>
    <x v="21"/>
    <d v="2025-07-25T00:00:00"/>
    <n v="585"/>
    <m/>
    <s v="2 HH"/>
    <x v="6"/>
  </r>
  <r>
    <s v="BHZD-FWP-13-E"/>
    <x v="1"/>
    <d v="2025-07-28T00:00:00"/>
    <n v="420"/>
    <m/>
    <s v="1 HH"/>
    <x v="6"/>
  </r>
  <r>
    <s v="BHT-FWP-09"/>
    <x v="5"/>
    <d v="2025-07-28T00:00:00"/>
    <n v="817"/>
    <m/>
    <m/>
    <x v="6"/>
  </r>
  <r>
    <s v="D-HWP815"/>
    <x v="5"/>
    <d v="2025-07-28T00:00:00"/>
    <n v="1430"/>
    <m/>
    <s v="9 Toby Boxes / 2 Flower Pots /  8 Daps / 59 Splices"/>
    <x v="6"/>
  </r>
  <r>
    <s v="FB-HWP804"/>
    <x v="1"/>
    <d v="2025-07-28T00:00:00"/>
    <m/>
    <m/>
    <s v="Drill Breakdown--No Production"/>
    <x v="6"/>
  </r>
  <r>
    <s v="BHUD-FWP-13-W"/>
    <x v="6"/>
    <d v="2025-07-28T00:00:00"/>
    <n v="1181"/>
    <m/>
    <m/>
    <x v="6"/>
  </r>
  <r>
    <s v="BHZD-FOE-03-W"/>
    <x v="21"/>
    <d v="2025-07-28T00:00:00"/>
    <n v="345"/>
    <m/>
    <m/>
    <x v="6"/>
  </r>
  <r>
    <s v="BHUD-FWP-13-W"/>
    <x v="6"/>
    <d v="2025-07-29T00:00:00"/>
    <n v="1933"/>
    <m/>
    <m/>
    <x v="6"/>
  </r>
  <r>
    <s v="BHT-FWP-09"/>
    <x v="5"/>
    <d v="2025-07-29T00:00:00"/>
    <m/>
    <n v="5590"/>
    <s v="5,590 Tracer Wire"/>
    <x v="6"/>
  </r>
  <r>
    <s v="D-HWP815"/>
    <x v="5"/>
    <d v="2025-07-29T00:00:00"/>
    <n v="1004"/>
    <m/>
    <s v="9 Toby Boxes / 2 Flower Pots / 9 Daps / 130 Splices / 1 HH / 1 FDH / 1 Ground Rod"/>
    <x v="6"/>
  </r>
  <r>
    <s v="FB-HWP804"/>
    <x v="1"/>
    <d v="2025-07-29T00:00:00"/>
    <n v="581"/>
    <n v="1200"/>
    <s v="1,200 Tracer Wire"/>
    <x v="6"/>
  </r>
  <r>
    <s v="BHUD-FWP-13-W"/>
    <x v="6"/>
    <d v="2025-07-30T00:00:00"/>
    <n v="1951"/>
    <m/>
    <m/>
    <x v="6"/>
  </r>
  <r>
    <s v="BHUD-FWP-13-W"/>
    <x v="5"/>
    <d v="2025-07-30T00:00:00"/>
    <n v="902"/>
    <m/>
    <m/>
    <x v="6"/>
  </r>
  <r>
    <s v="BHT-FWP-09"/>
    <x v="5"/>
    <d v="2025-07-30T00:00:00"/>
    <n v="1385"/>
    <m/>
    <s v="1 HH"/>
    <x v="6"/>
  </r>
  <r>
    <s v="D-HWP814"/>
    <x v="1"/>
    <d v="2025-07-30T00:00:00"/>
    <m/>
    <n v="847"/>
    <s v="847 Tracer Wire / 1,694 Mule Tape"/>
    <x v="6"/>
  </r>
  <r>
    <s v="BHZD-FWP-13-E"/>
    <x v="23"/>
    <d v="2025-07-30T00:00:00"/>
    <m/>
    <n v="6067"/>
    <m/>
    <x v="6"/>
  </r>
  <r>
    <s v="BHT-FOE-03"/>
    <x v="21"/>
    <d v="2025-07-30T00:00:00"/>
    <n v="314"/>
    <m/>
    <m/>
    <x v="6"/>
  </r>
  <r>
    <s v="D-H0223C"/>
    <x v="1"/>
    <d v="2025-07-31T00:00:00"/>
    <m/>
    <m/>
    <s v="Drill Breakdown"/>
    <x v="6"/>
  </r>
  <r>
    <s v="BHUD-FWP-13-W"/>
    <x v="6"/>
    <d v="2025-07-31T00:00:00"/>
    <n v="725"/>
    <m/>
    <m/>
    <x v="6"/>
  </r>
  <r>
    <s v="BHUD-FWP-13-W"/>
    <x v="5"/>
    <d v="2025-07-31T00:00:00"/>
    <n v="862"/>
    <m/>
    <m/>
    <x v="6"/>
  </r>
  <r>
    <s v="BHZD-FWP-13-E"/>
    <x v="23"/>
    <d v="2025-07-31T00:00:00"/>
    <m/>
    <n v="2691"/>
    <m/>
    <x v="6"/>
  </r>
  <r>
    <s v="FB-HOE301"/>
    <x v="21"/>
    <d v="2025-07-31T00:00:00"/>
    <n v="2390"/>
    <m/>
    <m/>
    <x v="6"/>
  </r>
  <r>
    <s v="D-H0223C"/>
    <x v="1"/>
    <d v="2025-08-01T00:00:00"/>
    <n v="318"/>
    <m/>
    <s v="Repair--1 Toby Box / 2 Splices"/>
    <x v="7"/>
  </r>
  <r>
    <s v="D-H0223A"/>
    <x v="1"/>
    <d v="2025-08-01T00:00:00"/>
    <n v="183"/>
    <m/>
    <s v="Repair--3 Toby Boxes / 7 Splices"/>
    <x v="7"/>
  </r>
  <r>
    <s v="BHUD-FWP-13-W"/>
    <x v="23"/>
    <d v="2025-08-01T00:00:00"/>
    <m/>
    <m/>
    <s v="14 Hand Holes / 14 Ground Rods"/>
    <x v="7"/>
  </r>
  <r>
    <s v="FB-HOE301"/>
    <x v="21"/>
    <d v="2025-08-01T00:00:00"/>
    <n v="1377"/>
    <m/>
    <m/>
    <x v="7"/>
  </r>
  <r>
    <s v="BHUD-FWP-13-W"/>
    <x v="23"/>
    <d v="2025-08-04T00:00:00"/>
    <m/>
    <n v="13125"/>
    <m/>
    <x v="7"/>
  </r>
  <r>
    <s v="FB-HWP482"/>
    <x v="5"/>
    <d v="2025-08-04T00:00:00"/>
    <n v="918"/>
    <m/>
    <m/>
    <x v="7"/>
  </r>
  <r>
    <s v="BHZD-FWP-11-W"/>
    <x v="5"/>
    <d v="2025-08-05T00:00:00"/>
    <n v="2675"/>
    <m/>
    <m/>
    <x v="7"/>
  </r>
  <r>
    <s v="FB-HOE301"/>
    <x v="21"/>
    <d v="2025-08-05T00:00:00"/>
    <n v="190"/>
    <m/>
    <s v="1 HH"/>
    <x v="7"/>
  </r>
  <r>
    <s v="D-HNP117"/>
    <x v="1"/>
    <d v="2025-08-06T00:00:00"/>
    <m/>
    <m/>
    <s v="1 HH"/>
    <x v="7"/>
  </r>
  <r>
    <s v="BHZD-FWP-11-W"/>
    <x v="5"/>
    <d v="2025-08-06T00:00:00"/>
    <n v="1964"/>
    <m/>
    <m/>
    <x v="7"/>
  </r>
  <r>
    <s v="FB-HOE301"/>
    <x v="21"/>
    <d v="2025-08-06T00:00:00"/>
    <n v="840"/>
    <m/>
    <m/>
    <x v="7"/>
  </r>
  <r>
    <s v="BHT-FOE-03"/>
    <x v="21"/>
    <d v="2025-08-06T00:00:00"/>
    <m/>
    <m/>
    <s v="No Production--Crew Did Not Work This Location Today"/>
    <x v="7"/>
  </r>
  <r>
    <s v="BHZD-FWP-11-W"/>
    <x v="5"/>
    <d v="2025-08-07T00:00:00"/>
    <n v="377"/>
    <m/>
    <s v="9 HH / 9 Ground Rods "/>
    <x v="7"/>
  </r>
  <r>
    <s v="BHZD-FWP-11-W"/>
    <x v="23"/>
    <d v="2025-08-07T00:00:00"/>
    <m/>
    <n v="5289"/>
    <s v="5,289 Tracer Wire"/>
    <x v="7"/>
  </r>
  <r>
    <s v="FB-HWP775"/>
    <x v="5"/>
    <d v="2025-08-07T00:00:00"/>
    <n v="674"/>
    <m/>
    <m/>
    <x v="7"/>
  </r>
  <r>
    <s v="FB-HOE301"/>
    <x v="21"/>
    <d v="2025-08-07T00:00:00"/>
    <n v="531"/>
    <m/>
    <m/>
    <x v="7"/>
  </r>
  <r>
    <s v="D-HNP117"/>
    <x v="1"/>
    <d v="2025-08-08T00:00:00"/>
    <m/>
    <m/>
    <s v="No Production--Water Line Hit"/>
    <x v="7"/>
  </r>
  <r>
    <s v="BHZD-FWP-11-W"/>
    <x v="5"/>
    <d v="2025-08-08T00:00:00"/>
    <m/>
    <m/>
    <s v="Restoration"/>
    <x v="7"/>
  </r>
  <r>
    <s v="FB-HOE301"/>
    <x v="21"/>
    <d v="2025-08-08T00:00:00"/>
    <n v="718"/>
    <m/>
    <m/>
    <x v="7"/>
  </r>
  <r>
    <s v="D-HNP117"/>
    <x v="1"/>
    <d v="2025-08-11T00:00:00"/>
    <n v="376"/>
    <m/>
    <s v="1 Toby Box"/>
    <x v="7"/>
  </r>
  <r>
    <s v="FB-HWP482"/>
    <x v="5"/>
    <d v="2025-08-11T00:00:00"/>
    <n v="1175"/>
    <m/>
    <m/>
    <x v="7"/>
  </r>
  <r>
    <s v="FB-HWP802"/>
    <x v="1"/>
    <d v="2025-08-11T00:00:00"/>
    <n v="288"/>
    <m/>
    <m/>
    <x v="7"/>
  </r>
  <r>
    <s v="FB-HOE301"/>
    <x v="21"/>
    <d v="2025-08-11T00:00:00"/>
    <n v="571"/>
    <m/>
    <m/>
    <x v="7"/>
  </r>
  <r>
    <s v="D-HNP117"/>
    <x v="1"/>
    <d v="2025-08-12T00:00:00"/>
    <n v="35"/>
    <m/>
    <m/>
    <x v="7"/>
  </r>
  <r>
    <s v="FB-HWP482"/>
    <x v="5"/>
    <d v="2025-08-12T00:00:00"/>
    <n v="1154"/>
    <m/>
    <m/>
    <x v="7"/>
  </r>
  <r>
    <s v="FB-HWP802"/>
    <x v="1"/>
    <d v="2025-08-12T00:00:00"/>
    <n v="380"/>
    <m/>
    <m/>
    <x v="7"/>
  </r>
  <r>
    <s v="FB-HWP775"/>
    <x v="5"/>
    <d v="2025-08-12T00:00:00"/>
    <n v="111"/>
    <m/>
    <s v="3 HH / 3 Ground Rods"/>
    <x v="7"/>
  </r>
  <r>
    <s v="D-HOE215"/>
    <x v="21"/>
    <d v="2025-08-12T00:00:00"/>
    <n v="319"/>
    <m/>
    <m/>
    <x v="7"/>
  </r>
  <r>
    <s v="FB-HOE301"/>
    <x v="21"/>
    <d v="2025-08-12T00:00:00"/>
    <n v="1293"/>
    <m/>
    <m/>
    <x v="7"/>
  </r>
  <r>
    <s v="12 Oaks MHP"/>
    <x v="5"/>
    <d v="2025-08-12T00:00:00"/>
    <n v="406"/>
    <m/>
    <m/>
    <x v="7"/>
  </r>
  <r>
    <s v="D-HNP117"/>
    <x v="1"/>
    <d v="2025-08-13T00:00:00"/>
    <n v="48"/>
    <m/>
    <s v="1 Dap / 4 Splices"/>
    <x v="7"/>
  </r>
  <r>
    <s v="FB-HWP482"/>
    <x v="5"/>
    <d v="2025-08-13T00:00:00"/>
    <n v="428"/>
    <m/>
    <s v="2 HH"/>
    <x v="7"/>
  </r>
  <r>
    <s v="FB-HWP802"/>
    <x v="1"/>
    <d v="2025-08-13T00:00:00"/>
    <n v="229"/>
    <m/>
    <s v="1 HH"/>
    <x v="7"/>
  </r>
  <r>
    <s v="12 Oaks MHP"/>
    <x v="5"/>
    <d v="2025-08-13T00:00:00"/>
    <n v="1031"/>
    <m/>
    <s v="14 Toby Boxes / 1 HH / 1 Ground Rod"/>
    <x v="7"/>
  </r>
  <r>
    <s v="FB-HWP775"/>
    <x v="5"/>
    <d v="2025-08-13T00:00:00"/>
    <n v="12"/>
    <m/>
    <s v="1 HH / 1 Ground Rod"/>
    <x v="7"/>
  </r>
  <r>
    <s v="FB-HOE301"/>
    <x v="21"/>
    <d v="2025-08-13T00:00:00"/>
    <n v="540"/>
    <m/>
    <m/>
    <x v="7"/>
  </r>
  <r>
    <s v="D-HNP117"/>
    <x v="1"/>
    <d v="2025-08-14T00:00:00"/>
    <n v="144"/>
    <m/>
    <m/>
    <x v="7"/>
  </r>
  <r>
    <s v="Skyview MHP"/>
    <x v="5"/>
    <d v="2025-08-14T00:00:00"/>
    <m/>
    <m/>
    <s v="Crew Did Not Work This Location Today"/>
    <x v="7"/>
  </r>
  <r>
    <s v="FB-HWP802"/>
    <x v="1"/>
    <d v="2025-08-14T00:00:00"/>
    <n v="163"/>
    <m/>
    <m/>
    <x v="7"/>
  </r>
  <r>
    <s v="FB-HOE301"/>
    <x v="21"/>
    <d v="2025-08-14T00:00:00"/>
    <n v="554"/>
    <m/>
    <m/>
    <x v="7"/>
  </r>
  <r>
    <s v="FB-HLR201"/>
    <x v="1"/>
    <d v="2025-08-14T00:00:00"/>
    <m/>
    <m/>
    <s v="No Production"/>
    <x v="7"/>
  </r>
  <r>
    <s v="D-HNP117"/>
    <x v="1"/>
    <d v="2025-08-15T00:00:00"/>
    <n v="64"/>
    <m/>
    <m/>
    <x v="7"/>
  </r>
  <r>
    <s v="FB-HWP482"/>
    <x v="23"/>
    <d v="2025-08-15T00:00:00"/>
    <m/>
    <n v="1243"/>
    <s v="993 Tracer Wire / 1,986 Mule Tape / 4 HH / 4 Ground Rods"/>
    <x v="7"/>
  </r>
  <r>
    <s v="FB-HWP802"/>
    <x v="1"/>
    <d v="2025-08-15T00:00:00"/>
    <m/>
    <n v="1060"/>
    <s v="1,060 Tracer Wire / 2 HH / 2 Ground Rods"/>
    <x v="7"/>
  </r>
  <r>
    <s v="FB-HWP775"/>
    <x v="23"/>
    <d v="2025-08-15T00:00:00"/>
    <m/>
    <n v="1297"/>
    <s v="797 Tracer Wire / 1,594 Mule Tape"/>
    <x v="7"/>
  </r>
  <r>
    <s v="FB-HOE301"/>
    <x v="21"/>
    <d v="2025-08-15T00:00:00"/>
    <n v="89"/>
    <m/>
    <m/>
    <x v="7"/>
  </r>
  <r>
    <s v="FB-HLR201"/>
    <x v="1"/>
    <d v="2025-08-15T00:00:00"/>
    <n v="391"/>
    <m/>
    <m/>
    <x v="7"/>
  </r>
  <r>
    <s v="D-HNP117"/>
    <x v="1"/>
    <d v="2025-08-18T00:00:00"/>
    <n v="141"/>
    <m/>
    <m/>
    <x v="7"/>
  </r>
  <r>
    <s v="FB-HWP482"/>
    <x v="23"/>
    <d v="2025-08-18T00:00:00"/>
    <m/>
    <n v="2679"/>
    <s v="2,379 Tracer Wire / 4,658 Mule Tape"/>
    <x v="7"/>
  </r>
  <r>
    <s v="FB-HWP1376"/>
    <x v="1"/>
    <d v="2025-08-18T00:00:00"/>
    <n v="343"/>
    <m/>
    <m/>
    <x v="7"/>
  </r>
  <r>
    <s v="FB-HWP775"/>
    <x v="23"/>
    <d v="2025-08-18T00:00:00"/>
    <m/>
    <n v="2145"/>
    <s v="1,757 Tracer Wire"/>
    <x v="7"/>
  </r>
  <r>
    <s v="FB-HWP776"/>
    <x v="5"/>
    <d v="2025-08-18T00:00:00"/>
    <n v="1109"/>
    <m/>
    <s v=" 6 HH / Ground Rods"/>
    <x v="7"/>
  </r>
  <r>
    <s v="FB-HOE301"/>
    <x v="21"/>
    <d v="2025-08-18T00:00:00"/>
    <n v="377"/>
    <m/>
    <m/>
    <x v="7"/>
  </r>
  <r>
    <s v="FB-HLR201"/>
    <x v="1"/>
    <d v="2025-08-18T00:00:00"/>
    <n v="396"/>
    <m/>
    <m/>
    <x v="7"/>
  </r>
  <r>
    <s v="D-HNP111"/>
    <x v="1"/>
    <d v="2025-08-19T00:00:00"/>
    <n v="205"/>
    <m/>
    <m/>
    <x v="7"/>
  </r>
  <r>
    <s v="Skyview"/>
    <x v="5"/>
    <d v="2025-08-19T00:00:00"/>
    <n v="1456"/>
    <m/>
    <m/>
    <x v="7"/>
  </r>
  <r>
    <s v="FB-HWP1376"/>
    <x v="1"/>
    <d v="2025-08-19T00:00:00"/>
    <n v="416"/>
    <m/>
    <m/>
    <x v="7"/>
  </r>
  <r>
    <s v="D-HWP803"/>
    <x v="5"/>
    <d v="2025-08-19T00:00:00"/>
    <n v="1460"/>
    <m/>
    <s v="6 Daps"/>
    <x v="7"/>
  </r>
  <r>
    <s v="FB-HOE301"/>
    <x v="21"/>
    <d v="2025-08-19T00:00:00"/>
    <n v="408"/>
    <m/>
    <m/>
    <x v="7"/>
  </r>
  <r>
    <s v="D-HOE206"/>
    <x v="1"/>
    <d v="2025-08-19T00:00:00"/>
    <m/>
    <m/>
    <s v="No Production--Crew Potholed"/>
    <x v="7"/>
  </r>
  <r>
    <s v="BHT-FOE-03"/>
    <x v="21"/>
    <d v="2025-08-19T00:00:00"/>
    <n v="430"/>
    <m/>
    <m/>
    <x v="7"/>
  </r>
  <r>
    <s v="D-HNP117"/>
    <x v="1"/>
    <d v="2025-08-20T00:00:00"/>
    <n v="181"/>
    <m/>
    <m/>
    <x v="7"/>
  </r>
  <r>
    <s v="D-HNP113"/>
    <x v="6"/>
    <d v="2025-08-20T00:00:00"/>
    <m/>
    <m/>
    <s v="No Production--Water Line Hit"/>
    <x v="7"/>
  </r>
  <r>
    <s v="Skyview"/>
    <x v="5"/>
    <d v="2025-08-20T00:00:00"/>
    <n v="1420"/>
    <m/>
    <m/>
    <x v="7"/>
  </r>
  <r>
    <s v="FB-HWP1376"/>
    <x v="1"/>
    <d v="2025-08-20T00:00:00"/>
    <n v="216"/>
    <m/>
    <m/>
    <x v="7"/>
  </r>
  <r>
    <s v="D-HWP803"/>
    <x v="5"/>
    <d v="2025-08-20T00:00:00"/>
    <n v="1428"/>
    <m/>
    <s v="1 HH / 1 Ground Rod"/>
    <x v="7"/>
  </r>
  <r>
    <s v="FB-HOE301"/>
    <x v="21"/>
    <d v="2025-08-20T00:00:00"/>
    <n v="607"/>
    <m/>
    <s v="11 HH"/>
    <x v="7"/>
  </r>
  <r>
    <s v="D-HOE206"/>
    <x v="1"/>
    <d v="2025-08-20T00:00:00"/>
    <n v="499"/>
    <m/>
    <m/>
    <x v="7"/>
  </r>
  <r>
    <s v="D-HNP117"/>
    <x v="1"/>
    <d v="2025-08-21T00:00:00"/>
    <n v="82"/>
    <m/>
    <m/>
    <x v="7"/>
  </r>
  <r>
    <s v="D-HNP113"/>
    <x v="6"/>
    <d v="2025-08-21T00:00:00"/>
    <m/>
    <m/>
    <s v="No Production"/>
    <x v="7"/>
  </r>
  <r>
    <s v="Skyview"/>
    <x v="5"/>
    <d v="2025-08-21T00:00:00"/>
    <n v="1170"/>
    <m/>
    <m/>
    <x v="7"/>
  </r>
  <r>
    <s v="FB-HWP1376"/>
    <x v="1"/>
    <d v="2025-08-21T00:00:00"/>
    <m/>
    <m/>
    <s v="No Production"/>
    <x v="7"/>
  </r>
  <r>
    <s v="D-HWP803"/>
    <x v="5"/>
    <d v="2025-08-21T00:00:00"/>
    <n v="1654"/>
    <m/>
    <m/>
    <x v="7"/>
  </r>
  <r>
    <s v="FB-HWP776"/>
    <x v="23"/>
    <d v="2025-08-21T00:00:00"/>
    <m/>
    <n v="1109"/>
    <s v="1,109 Tracer Wire"/>
    <x v="7"/>
  </r>
  <r>
    <s v="FB-HOE301"/>
    <x v="21"/>
    <d v="2025-08-21T00:00:00"/>
    <n v="1022"/>
    <m/>
    <m/>
    <x v="7"/>
  </r>
  <r>
    <s v="D-HOE206"/>
    <x v="1"/>
    <d v="2025-08-21T00:00:00"/>
    <n v="231"/>
    <m/>
    <m/>
    <x v="7"/>
  </r>
  <r>
    <s v="D-HNP117"/>
    <x v="1"/>
    <d v="2025-08-22T00:00:00"/>
    <n v="96"/>
    <m/>
    <m/>
    <x v="7"/>
  </r>
  <r>
    <s v="D-HNP108"/>
    <x v="6"/>
    <d v="2025-08-22T00:00:00"/>
    <n v="878"/>
    <m/>
    <s v="2 Toby Boxes / 16 Splices"/>
    <x v="7"/>
  </r>
  <r>
    <s v="Skyview"/>
    <x v="5"/>
    <d v="2025-08-22T00:00:00"/>
    <n v="1081"/>
    <m/>
    <m/>
    <x v="7"/>
  </r>
  <r>
    <s v="FB-HWP1376"/>
    <x v="1"/>
    <d v="2025-08-22T00:00:00"/>
    <m/>
    <n v="2001"/>
    <s v="1,701 Tracer Wire"/>
    <x v="7"/>
  </r>
  <r>
    <s v="FB-HOE301"/>
    <x v="21"/>
    <d v="2025-08-22T00:00:00"/>
    <m/>
    <n v="6090"/>
    <s v="8,871 Tracer Wire"/>
    <x v="7"/>
  </r>
  <r>
    <s v="D-HOE206"/>
    <x v="1"/>
    <d v="2025-08-22T00:00:00"/>
    <n v="316"/>
    <m/>
    <m/>
    <x v="7"/>
  </r>
  <r>
    <s v="D-HNP117"/>
    <x v="1"/>
    <d v="2025-08-25T00:00:00"/>
    <n v="20"/>
    <m/>
    <m/>
    <x v="7"/>
  </r>
  <r>
    <s v="D-HNP108"/>
    <x v="6"/>
    <d v="2025-08-25T00:00:00"/>
    <n v="715"/>
    <m/>
    <m/>
    <x v="7"/>
  </r>
  <r>
    <s v="Skyview"/>
    <x v="5"/>
    <d v="2025-08-25T00:00:00"/>
    <n v="809"/>
    <m/>
    <m/>
    <x v="7"/>
  </r>
  <r>
    <s v="FB-HWP1375"/>
    <x v="1"/>
    <d v="2025-08-25T00:00:00"/>
    <m/>
    <m/>
    <s v="No Production Due To Rain"/>
    <x v="7"/>
  </r>
  <r>
    <s v="D-HWP805"/>
    <x v="5"/>
    <d v="2025-08-25T00:00:00"/>
    <n v="735"/>
    <m/>
    <s v="7 Toby Boxes / 1 Dap"/>
    <x v="7"/>
  </r>
  <r>
    <s v="FB-HOE301"/>
    <x v="21"/>
    <d v="2025-08-25T00:00:00"/>
    <n v="639"/>
    <m/>
    <m/>
    <x v="7"/>
  </r>
  <r>
    <s v="D-HOE206"/>
    <x v="1"/>
    <d v="2025-08-25T00:00:00"/>
    <n v="503"/>
    <m/>
    <m/>
    <x v="7"/>
  </r>
  <r>
    <s v="D-HNP117"/>
    <x v="1"/>
    <d v="2025-08-26T00:00:00"/>
    <m/>
    <m/>
    <s v="No Production"/>
    <x v="7"/>
  </r>
  <r>
    <s v="D-HNP113"/>
    <x v="6"/>
    <d v="2025-08-26T00:00:00"/>
    <n v="1009"/>
    <m/>
    <s v="8 Toby Boxes / 2 Daps"/>
    <x v="7"/>
  </r>
  <r>
    <s v="Skyview"/>
    <x v="5"/>
    <d v="2025-08-26T00:00:00"/>
    <n v="533"/>
    <m/>
    <m/>
    <x v="7"/>
  </r>
  <r>
    <s v="FB-HWP1375"/>
    <x v="1"/>
    <d v="2025-08-26T00:00:00"/>
    <n v="260"/>
    <m/>
    <m/>
    <x v="7"/>
  </r>
  <r>
    <s v="FB-HWP1310"/>
    <x v="1"/>
    <d v="2025-08-26T00:00:00"/>
    <n v="390"/>
    <m/>
    <m/>
    <x v="7"/>
  </r>
  <r>
    <s v="D-HWP826"/>
    <x v="5"/>
    <d v="2025-08-26T00:00:00"/>
    <n v="558"/>
    <m/>
    <s v="7 Toby Boxes"/>
    <x v="7"/>
  </r>
  <r>
    <s v="D-HWP824"/>
    <x v="5"/>
    <d v="2025-08-26T00:00:00"/>
    <n v="1224"/>
    <m/>
    <s v="15 Toby Boxes / 11 Daps"/>
    <x v="7"/>
  </r>
  <r>
    <s v="D-HOE206"/>
    <x v="1"/>
    <d v="2025-08-26T00:00:00"/>
    <n v="295"/>
    <m/>
    <m/>
    <x v="7"/>
  </r>
  <r>
    <s v="BHZD-FOE-03-W"/>
    <x v="21"/>
    <d v="2025-08-26T00:00:00"/>
    <m/>
    <m/>
    <s v="Drill Breakdown"/>
    <x v="7"/>
  </r>
  <r>
    <s v="D-HWP825"/>
    <x v="6"/>
    <d v="2025-08-27T00:00:00"/>
    <n v="1017"/>
    <m/>
    <s v="5 Toby Boxes / 8 Daps"/>
    <x v="7"/>
  </r>
  <r>
    <s v="FB-HWP1375"/>
    <x v="1"/>
    <d v="2025-08-27T00:00:00"/>
    <m/>
    <m/>
    <s v="No Production"/>
    <x v="7"/>
  </r>
  <r>
    <s v="FB-HWP375"/>
    <x v="1"/>
    <d v="2025-08-27T00:00:00"/>
    <n v="130"/>
    <n v="130"/>
    <s v="130 Tracer Wire / 1 HH / 1 Ground Rod"/>
    <x v="7"/>
  </r>
  <r>
    <s v="D-HWP826"/>
    <x v="5"/>
    <d v="2025-08-27T00:00:00"/>
    <n v="1248"/>
    <m/>
    <s v="10 Toby Boxes / 8 Daps"/>
    <x v="7"/>
  </r>
  <r>
    <s v="D-HWP824"/>
    <x v="5"/>
    <d v="2025-08-27T00:00:00"/>
    <n v="967"/>
    <m/>
    <s v="8 Toby Boxes / 8 Daps / 1 Flower Pot"/>
    <x v="7"/>
  </r>
  <r>
    <s v="FB-HLR201"/>
    <x v="1"/>
    <d v="2025-08-27T00:00:00"/>
    <n v="400"/>
    <m/>
    <m/>
    <x v="7"/>
  </r>
  <r>
    <s v="D-HOE215"/>
    <x v="21"/>
    <d v="2025-08-27T00:00:00"/>
    <n v="358"/>
    <m/>
    <s v="2 Toby Boxes / 2 Daps"/>
    <x v="7"/>
  </r>
  <r>
    <s v="BHZD-FOE-03-W"/>
    <x v="21"/>
    <d v="2025-08-27T00:00:00"/>
    <n v="1241"/>
    <m/>
    <m/>
    <x v="7"/>
  </r>
  <r>
    <s v="D-HNP117"/>
    <x v="1"/>
    <d v="2025-08-28T00:00:00"/>
    <n v="250"/>
    <m/>
    <m/>
    <x v="7"/>
  </r>
  <r>
    <s v="FB-HWP1375"/>
    <x v="1"/>
    <d v="2025-08-28T00:00:00"/>
    <n v="315"/>
    <n v="575"/>
    <s v="575 Tracer Wire"/>
    <x v="7"/>
  </r>
  <r>
    <s v="D-HWP805"/>
    <x v="5"/>
    <d v="2025-08-28T00:00:00"/>
    <n v="1453"/>
    <m/>
    <s v="14 Toby Boxes / 11 Daps"/>
    <x v="7"/>
  </r>
  <r>
    <s v="D-HWP826"/>
    <x v="5"/>
    <d v="2025-08-28T00:00:00"/>
    <n v="1260"/>
    <m/>
    <s v="7 Toby Box / 6 Daps"/>
    <x v="7"/>
  </r>
  <r>
    <s v="FB-HOE301"/>
    <x v="21"/>
    <d v="2025-08-28T00:00:00"/>
    <m/>
    <m/>
    <s v="2 HH"/>
    <x v="7"/>
  </r>
  <r>
    <s v="FB-HLR201"/>
    <x v="1"/>
    <d v="2025-08-28T00:00:00"/>
    <n v="320"/>
    <m/>
    <m/>
    <x v="7"/>
  </r>
  <r>
    <s v="D-HOE215"/>
    <x v="21"/>
    <d v="2025-08-28T00:00:00"/>
    <m/>
    <m/>
    <s v="No Production"/>
    <x v="7"/>
  </r>
  <r>
    <s v="BHZD-FOE-03-W"/>
    <x v="21"/>
    <d v="2025-08-28T00:00:00"/>
    <m/>
    <m/>
    <s v="No Production"/>
    <x v="7"/>
  </r>
  <r>
    <s v="D-HNP117"/>
    <x v="1"/>
    <d v="2025-08-29T00:00:00"/>
    <n v="177"/>
    <m/>
    <s v="1 Toby Box / 1 Dap"/>
    <x v="7"/>
  </r>
  <r>
    <s v="D-HNP108"/>
    <x v="6"/>
    <d v="2025-08-29T00:00:00"/>
    <n v="1131"/>
    <m/>
    <m/>
    <x v="7"/>
  </r>
  <r>
    <s v="BHZD-FOE-03-W"/>
    <x v="21"/>
    <d v="2025-08-29T00:00:00"/>
    <m/>
    <m/>
    <s v="1 HH"/>
    <x v="7"/>
  </r>
  <r>
    <s v="D-HOE206"/>
    <x v="1"/>
    <d v="2025-08-29T00:00:00"/>
    <n v="6"/>
    <m/>
    <s v="3 Toby Boxes / 2 Daps / 20 Splices"/>
    <x v="7"/>
  </r>
  <r>
    <s v="FB-HOE301"/>
    <x v="21"/>
    <d v="2025-08-29T00:00:00"/>
    <m/>
    <n v="8378"/>
    <s v="3,086 Tracer Wire"/>
    <x v="7"/>
  </r>
  <r>
    <s v="D-HWP1310"/>
    <x v="1"/>
    <d v="2025-08-29T00:00:00"/>
    <m/>
    <n v="390"/>
    <s v="390 Tracer Wire"/>
    <x v="8"/>
  </r>
  <r>
    <m/>
    <x v="15"/>
    <d v="2025-09-01T00:00:00"/>
    <m/>
    <m/>
    <m/>
    <x v="8"/>
  </r>
  <r>
    <s v="D-HNP117"/>
    <x v="1"/>
    <d v="2025-09-02T00:00:00"/>
    <m/>
    <m/>
    <s v="Swing Arm / Ground Rod"/>
    <x v="8"/>
  </r>
  <r>
    <s v="D-HWP826"/>
    <x v="5"/>
    <d v="2025-09-02T00:00:00"/>
    <n v="977"/>
    <m/>
    <s v="8 Toby Boxes / 6 Daps"/>
    <x v="8"/>
  </r>
  <r>
    <s v="D-HOE206"/>
    <x v="1"/>
    <d v="2025-09-02T00:00:00"/>
    <n v="15"/>
    <m/>
    <s v="3 Toby Boxes / 3 Daps / 19 Splices"/>
    <x v="8"/>
  </r>
  <r>
    <s v="BHZD-FOE-03-W"/>
    <x v="21"/>
    <d v="2025-09-02T00:00:00"/>
    <m/>
    <n v="7962"/>
    <s v="6,880 Tracer Wire"/>
    <x v="8"/>
  </r>
  <r>
    <s v="D-HNP117"/>
    <x v="1"/>
    <d v="2025-09-03T00:00:00"/>
    <m/>
    <m/>
    <s v="Restoration"/>
    <x v="8"/>
  </r>
  <r>
    <s v="D-HDH82"/>
    <x v="1"/>
    <d v="2025-09-03T00:00:00"/>
    <m/>
    <m/>
    <s v="FDH Move"/>
    <x v="8"/>
  </r>
  <r>
    <s v="D-HWP1310"/>
    <x v="5"/>
    <d v="2025-09-03T00:00:00"/>
    <n v="1491"/>
    <m/>
    <s v="11 Toby Boxes / 9 Daps"/>
    <x v="8"/>
  </r>
  <r>
    <s v="D-HWP805"/>
    <x v="5"/>
    <d v="2025-09-03T00:00:00"/>
    <n v="2472"/>
    <n v="730"/>
    <s v="27 Toby Boxes / 20 Daps / 1 FDH / 1 HH / 1 Swing Arm / 1 Ground Rod"/>
    <x v="8"/>
  </r>
  <r>
    <s v="D-HWP825"/>
    <x v="6"/>
    <d v="2025-09-03T00:00:00"/>
    <n v="2819"/>
    <m/>
    <s v="25 Toby Boxes / 15 Daps / 1 FDH / 1 HH / 1 Swing Arm / 1 Ground Rod"/>
    <x v="8"/>
  </r>
  <r>
    <s v="D-HWP812"/>
    <x v="1"/>
    <d v="2025-09-03T00:00:00"/>
    <n v="130"/>
    <m/>
    <s v="1 Dap"/>
    <x v="8"/>
  </r>
  <r>
    <s v="D-HOE206"/>
    <x v="1"/>
    <d v="2025-09-03T00:00:00"/>
    <n v="65"/>
    <m/>
    <s v="1 Toby Box / 1 Dap / 2 Splices"/>
    <x v="8"/>
  </r>
  <r>
    <s v="BHZD-FOE-03-W"/>
    <x v="21"/>
    <d v="2025-09-03T00:00:00"/>
    <m/>
    <m/>
    <s v="Pulling Tracer Wire"/>
    <x v="8"/>
  </r>
  <r>
    <s v="D-HNP117"/>
    <x v="1"/>
    <d v="2025-09-04T00:00:00"/>
    <m/>
    <m/>
    <s v="Proofing Conduits"/>
    <x v="8"/>
  </r>
  <r>
    <s v="HGP-03"/>
    <x v="1"/>
    <d v="2025-09-04T00:00:00"/>
    <m/>
    <m/>
    <s v="Damage Repair"/>
    <x v="8"/>
  </r>
  <r>
    <s v="D-HWP1310"/>
    <x v="5"/>
    <d v="2025-09-04T00:00:00"/>
    <n v="1549"/>
    <m/>
    <s v="12 Toby Boxes / 10 Daps"/>
    <x v="8"/>
  </r>
  <r>
    <s v="D-HWP802"/>
    <x v="5"/>
    <d v="2025-09-04T00:00:00"/>
    <n v="903"/>
    <m/>
    <s v="6 Toby Boxes / 4 Daps"/>
    <x v="8"/>
  </r>
  <r>
    <s v="D-HWP812"/>
    <x v="1"/>
    <d v="2025-09-04T00:00:00"/>
    <m/>
    <n v="800"/>
    <m/>
    <x v="8"/>
  </r>
  <r>
    <s v="D-HOE215"/>
    <x v="1"/>
    <d v="2025-09-04T00:00:00"/>
    <n v="99"/>
    <m/>
    <s v="2 Toby Boxes / 1 Dap / 3 Splices"/>
    <x v="8"/>
  </r>
  <r>
    <s v="D-HOE206"/>
    <x v="1"/>
    <d v="2025-09-04T00:00:00"/>
    <n v="6"/>
    <m/>
    <s v="1 Dap / 12 Splices"/>
    <x v="8"/>
  </r>
  <r>
    <s v="D-HNP135"/>
    <x v="1"/>
    <d v="2025-09-05T00:00:00"/>
    <n v="125"/>
    <m/>
    <m/>
    <x v="8"/>
  </r>
  <r>
    <s v="FB-HOE375"/>
    <x v="1"/>
    <d v="2025-09-05T00:00:00"/>
    <n v="285"/>
    <m/>
    <m/>
    <x v="8"/>
  </r>
  <r>
    <s v="D-HWP803"/>
    <x v="5"/>
    <d v="2025-09-05T00:00:00"/>
    <n v="128"/>
    <n v="2000"/>
    <s v="34 Toby Boxes / 15 Daps / 1 FDH / 1 HH / 1 Swing Arm / 1 Ground Rod"/>
    <x v="8"/>
  </r>
  <r>
    <s v="D-HWP825"/>
    <x v="1"/>
    <d v="2025-09-05T00:00:00"/>
    <m/>
    <n v="2062"/>
    <m/>
    <x v="8"/>
  </r>
  <r>
    <s v="D-HWP802"/>
    <x v="6"/>
    <d v="2025-09-08T00:00:00"/>
    <n v="254"/>
    <m/>
    <s v="4 Toby Boxes / 3 Daps"/>
    <x v="8"/>
  </r>
  <r>
    <s v="Skyview"/>
    <x v="5"/>
    <d v="2025-09-08T00:00:00"/>
    <n v="2498"/>
    <m/>
    <m/>
    <x v="8"/>
  </r>
  <r>
    <s v="D-HWP1310"/>
    <x v="5"/>
    <d v="2025-09-08T00:00:00"/>
    <n v="918"/>
    <m/>
    <s v="11 Toby Boxes / 4 Daps"/>
    <x v="8"/>
  </r>
  <r>
    <s v="D-HWP802"/>
    <x v="6"/>
    <d v="2025-09-09T00:00:00"/>
    <n v="1686"/>
    <m/>
    <s v="7 Toby Boxes / 4 Daps"/>
    <x v="8"/>
  </r>
  <r>
    <s v="Skyview"/>
    <x v="5"/>
    <d v="2025-09-09T00:00:00"/>
    <n v="1192"/>
    <m/>
    <s v="120 Toby Boxes / 103 Daps"/>
    <x v="8"/>
  </r>
  <r>
    <s v="FB-HWP975"/>
    <x v="5"/>
    <d v="2025-09-09T00:00:00"/>
    <n v="329"/>
    <m/>
    <m/>
    <x v="8"/>
  </r>
  <r>
    <s v="D-HNP135"/>
    <x v="1"/>
    <d v="2025-09-10T00:00:00"/>
    <n v="299"/>
    <m/>
    <m/>
    <x v="8"/>
  </r>
  <r>
    <s v="D-HWP802"/>
    <x v="6"/>
    <d v="2025-09-10T00:00:00"/>
    <n v="611"/>
    <m/>
    <s v="9 Toby Boxes / 5 Daps"/>
    <x v="8"/>
  </r>
  <r>
    <s v="Skyview"/>
    <x v="5"/>
    <d v="2025-09-10T00:00:00"/>
    <n v="1925"/>
    <m/>
    <m/>
    <x v="8"/>
  </r>
  <r>
    <s v="FB-HWP975"/>
    <x v="1"/>
    <d v="2025-09-10T00:00:00"/>
    <n v="333"/>
    <m/>
    <m/>
    <x v="8"/>
  </r>
  <r>
    <s v="D-HWP827"/>
    <x v="5"/>
    <d v="2025-09-10T00:00:00"/>
    <n v="740"/>
    <m/>
    <s v="4 Toby Boxes / 1 Dap"/>
    <x v="8"/>
  </r>
  <r>
    <s v="BHT-FLX-01"/>
    <x v="24"/>
    <d v="2025-09-10T00:00:00"/>
    <n v="307"/>
    <m/>
    <m/>
    <x v="8"/>
  </r>
  <r>
    <s v="FB-HOE375"/>
    <x v="1"/>
    <d v="2025-09-10T00:00:00"/>
    <m/>
    <m/>
    <s v="No Production"/>
    <x v="8"/>
  </r>
  <r>
    <s v="D-HNP135"/>
    <x v="1"/>
    <d v="2025-09-11T00:00:00"/>
    <n v="302"/>
    <m/>
    <m/>
    <x v="8"/>
  </r>
  <r>
    <s v="D-HNP113"/>
    <x v="6"/>
    <d v="2025-09-11T00:00:00"/>
    <n v="279"/>
    <m/>
    <s v="5 Toby Boxes / 5 Splices"/>
    <x v="8"/>
  </r>
  <r>
    <s v="D-HNP108"/>
    <x v="6"/>
    <d v="2025-09-11T00:00:00"/>
    <n v="443"/>
    <m/>
    <s v="3 Toby Boxes / 4 Splices"/>
    <x v="8"/>
  </r>
  <r>
    <s v="FB-HWP975"/>
    <x v="1"/>
    <d v="2025-09-11T00:00:00"/>
    <m/>
    <n v="662"/>
    <s v="3 HH"/>
    <x v="8"/>
  </r>
  <r>
    <s v="FB-HWP1075"/>
    <x v="1"/>
    <d v="2025-09-11T00:00:00"/>
    <n v="267"/>
    <m/>
    <m/>
    <x v="8"/>
  </r>
  <r>
    <s v="BHT-FLX-01"/>
    <x v="24"/>
    <d v="2025-09-11T00:00:00"/>
    <n v="920"/>
    <m/>
    <m/>
    <x v="8"/>
  </r>
  <r>
    <s v="FB-HOE375"/>
    <x v="1"/>
    <d v="2025-09-11T00:00:00"/>
    <n v="82"/>
    <m/>
    <s v="2 HH / 2 Ground Rods"/>
    <x v="8"/>
  </r>
  <r>
    <s v="D-HNP135"/>
    <x v="1"/>
    <d v="2025-09-12T00:00:00"/>
    <n v="209"/>
    <m/>
    <s v="1 Toby Box"/>
    <x v="8"/>
  </r>
  <r>
    <s v="FB-HWP975"/>
    <x v="1"/>
    <d v="2025-09-12T00:00:00"/>
    <m/>
    <m/>
    <s v="Restoration"/>
    <x v="8"/>
  </r>
  <r>
    <s v="BHT-FLX-01"/>
    <x v="24"/>
    <d v="2025-09-12T00:00:00"/>
    <n v="610"/>
    <m/>
    <m/>
    <x v="8"/>
  </r>
  <r>
    <s v="FB-HOE375"/>
    <x v="1"/>
    <d v="2025-09-12T00:00:00"/>
    <m/>
    <m/>
    <s v="Restoration"/>
    <x v="8"/>
  </r>
  <r>
    <s v="D-HNP135"/>
    <x v="1"/>
    <d v="2025-09-15T00:00:00"/>
    <n v="42"/>
    <m/>
    <m/>
    <x v="8"/>
  </r>
  <r>
    <s v="D-HWP827"/>
    <x v="5"/>
    <d v="2025-09-15T00:00:00"/>
    <n v="1238"/>
    <m/>
    <m/>
    <x v="8"/>
  </r>
  <r>
    <s v="FB-HWP1075"/>
    <x v="1"/>
    <d v="2025-09-15T00:00:00"/>
    <n v="711"/>
    <m/>
    <m/>
    <x v="8"/>
  </r>
  <r>
    <s v="BHT-FLX-01"/>
    <x v="24"/>
    <d v="2025-09-15T00:00:00"/>
    <n v="829"/>
    <m/>
    <s v="1 HH / 1 Ground Rod"/>
    <x v="8"/>
  </r>
  <r>
    <s v="D-HOE206"/>
    <x v="1"/>
    <d v="2025-09-15T00:00:00"/>
    <m/>
    <m/>
    <s v="ABF Testing"/>
    <x v="8"/>
  </r>
  <r>
    <s v="D-HNP135"/>
    <x v="1"/>
    <d v="2025-09-16T00:00:00"/>
    <n v="219"/>
    <m/>
    <s v="1 Toby Box / 2 Daps / 6 Splices"/>
    <x v="8"/>
  </r>
  <r>
    <s v="D-HWP827"/>
    <x v="5"/>
    <d v="2025-09-16T00:00:00"/>
    <n v="1531"/>
    <m/>
    <m/>
    <x v="8"/>
  </r>
  <r>
    <s v="FB-HWP1075"/>
    <x v="1"/>
    <d v="2025-09-16T00:00:00"/>
    <m/>
    <m/>
    <s v=" 2 HH / 2 Ground Rods"/>
    <x v="8"/>
  </r>
  <r>
    <s v="D-HWP809"/>
    <x v="5"/>
    <d v="2025-09-16T00:00:00"/>
    <n v="1808"/>
    <m/>
    <m/>
    <x v="8"/>
  </r>
  <r>
    <s v="BHT-FLX-01"/>
    <x v="24"/>
    <d v="2025-09-16T00:00:00"/>
    <m/>
    <m/>
    <s v="1 HH"/>
    <x v="8"/>
  </r>
  <r>
    <s v="D-HOE215"/>
    <x v="1"/>
    <d v="2025-09-16T00:00:00"/>
    <m/>
    <m/>
    <s v="1 FDH / 1 Swing Arm"/>
    <x v="8"/>
  </r>
  <r>
    <s v="D-HOE206"/>
    <x v="1"/>
    <d v="2025-09-16T00:00:00"/>
    <m/>
    <m/>
    <s v="1 FDH / 1 Swing Arm"/>
    <x v="8"/>
  </r>
  <r>
    <s v="D-HOE302"/>
    <x v="25"/>
    <d v="2025-09-16T00:00:00"/>
    <n v="251"/>
    <m/>
    <m/>
    <x v="8"/>
  </r>
  <r>
    <s v="D-HGP22 (Repair)"/>
    <x v="1"/>
    <d v="2025-09-17T00:00:00"/>
    <n v="75"/>
    <m/>
    <m/>
    <x v="8"/>
  </r>
  <r>
    <s v="D-HWP827"/>
    <x v="5"/>
    <d v="2025-09-17T00:00:00"/>
    <n v="1250"/>
    <m/>
    <s v="11 Toby Boxes / 5 Daps"/>
    <x v="8"/>
  </r>
  <r>
    <s v="D-HWP802"/>
    <x v="6"/>
    <d v="2025-09-17T00:00:00"/>
    <n v="250"/>
    <m/>
    <s v="3 Toby Boxes / 2 Daps / 1 FDH / 1 HH / 1 Swing Arm / 1 Ground Rod"/>
    <x v="8"/>
  </r>
  <r>
    <s v="D-HWP809"/>
    <x v="5"/>
    <d v="2025-09-17T00:00:00"/>
    <m/>
    <m/>
    <s v="18 Toby Boxes / 13 Daps / 2 Flower Pots"/>
    <x v="8"/>
  </r>
  <r>
    <s v="BHT-FLX-01"/>
    <x v="24"/>
    <d v="2025-09-17T00:00:00"/>
    <n v="863"/>
    <m/>
    <m/>
    <x v="8"/>
  </r>
  <r>
    <s v="D-HOE302"/>
    <x v="25"/>
    <d v="2025-09-17T00:00:00"/>
    <n v="253"/>
    <m/>
    <m/>
    <x v="8"/>
  </r>
  <r>
    <s v="D-HOE215"/>
    <x v="1"/>
    <d v="2025-09-17T00:00:00"/>
    <m/>
    <m/>
    <s v="ABF Testing"/>
    <x v="8"/>
  </r>
  <r>
    <s v="BHZD-FOE-03-W"/>
    <x v="1"/>
    <d v="2025-09-17T00:00:00"/>
    <n v="139"/>
    <m/>
    <m/>
    <x v="8"/>
  </r>
  <r>
    <s v="FB-HNP133"/>
    <x v="1"/>
    <d v="2025-09-18T00:00:00"/>
    <n v="97"/>
    <m/>
    <s v="1 Dap / 2 Splices"/>
    <x v="8"/>
  </r>
  <r>
    <s v="D-HNP135"/>
    <x v="1"/>
    <d v="2025-09-18T00:00:00"/>
    <m/>
    <m/>
    <s v="1 HH / 1 Swing Arm"/>
    <x v="8"/>
  </r>
  <r>
    <s v="D-HWP827"/>
    <x v="5"/>
    <d v="2025-09-18T00:00:00"/>
    <n v="361"/>
    <m/>
    <s v="1 Toby Box / 3 Daps / 1 Flower Pot"/>
    <x v="8"/>
  </r>
  <r>
    <s v="D-HWP809"/>
    <x v="5"/>
    <d v="2025-09-18T00:00:00"/>
    <n v="1204"/>
    <m/>
    <s v="15 Toby Boxes / 11 Daps / 1 HH / 1 Swing Arm / 1 Ground Rod"/>
    <x v="8"/>
  </r>
  <r>
    <s v="D-HWP811"/>
    <x v="5"/>
    <d v="2025-09-18T00:00:00"/>
    <n v="562"/>
    <m/>
    <m/>
    <x v="8"/>
  </r>
  <r>
    <s v="D-HWP823"/>
    <x v="5"/>
    <d v="2025-09-18T00:00:00"/>
    <n v="754"/>
    <m/>
    <s v="6 Toby Boxes / 1 Flower Pot / 6 Daps / 41 Splices"/>
    <x v="8"/>
  </r>
  <r>
    <s v="BHT-FLX-01"/>
    <x v="24"/>
    <d v="2025-09-18T00:00:00"/>
    <n v="499"/>
    <m/>
    <m/>
    <x v="8"/>
  </r>
  <r>
    <s v="D-HOE302"/>
    <x v="25"/>
    <d v="2025-09-18T00:00:00"/>
    <n v="1076"/>
    <m/>
    <m/>
    <x v="8"/>
  </r>
  <r>
    <s v="D-HOE215"/>
    <x v="1"/>
    <d v="2025-09-18T00:00:00"/>
    <m/>
    <m/>
    <s v="ABF Testing"/>
    <x v="8"/>
  </r>
  <r>
    <s v="D-HNP135"/>
    <x v="1"/>
    <d v="2025-09-19T00:00:00"/>
    <n v="70"/>
    <m/>
    <m/>
    <x v="8"/>
  </r>
  <r>
    <s v="FB-HWP1075"/>
    <x v="1"/>
    <d v="2025-09-19T00:00:00"/>
    <m/>
    <n v="1210"/>
    <s v="1,010 Tracer Wire"/>
    <x v="8"/>
  </r>
  <r>
    <s v="BHT-FLX-01"/>
    <x v="24"/>
    <d v="2025-09-19T00:00:00"/>
    <n v="475"/>
    <m/>
    <m/>
    <x v="8"/>
  </r>
  <r>
    <s v="D-HOE302"/>
    <x v="25"/>
    <d v="2025-09-19T00:00:00"/>
    <m/>
    <m/>
    <s v="No Production"/>
    <x v="8"/>
  </r>
  <r>
    <s v="Skyview"/>
    <x v="5"/>
    <d v="2025-09-19T00:00:00"/>
    <m/>
    <m/>
    <s v="3 FDH / 3 HH / 3 Swing Arms / 3 Ground Rods"/>
    <x v="8"/>
  </r>
  <r>
    <s v="FB-HNP104"/>
    <x v="1"/>
    <d v="2025-09-22T00:00:00"/>
    <n v="153"/>
    <m/>
    <m/>
    <x v="8"/>
  </r>
  <r>
    <s v="OakHill MHP"/>
    <x v="26"/>
    <d v="2025-09-22T00:00:00"/>
    <n v="329"/>
    <m/>
    <m/>
    <x v="8"/>
  </r>
  <r>
    <s v="D-HWP811"/>
    <x v="5"/>
    <d v="2025-09-22T00:00:00"/>
    <n v="978"/>
    <m/>
    <s v="9 Toby Boxes / 6 Daps"/>
    <x v="8"/>
  </r>
  <r>
    <s v="D-HWP823"/>
    <x v="5"/>
    <d v="2025-09-22T00:00:00"/>
    <n v="1285"/>
    <m/>
    <s v="13 Toby Boxes / 2 Flower Pots / 8 Daps / 79 Splices / 1 FDH / 1 HH / 1 Swing Arm / 1 Ground Rod"/>
    <x v="8"/>
  </r>
  <r>
    <s v="FB-HWP480"/>
    <x v="1"/>
    <d v="2025-09-22T00:00:00"/>
    <n v="335"/>
    <m/>
    <s v="1 HH / 1 Ground Rod"/>
    <x v="8"/>
  </r>
  <r>
    <s v="BHT-FLX-01"/>
    <x v="24"/>
    <d v="2025-09-22T00:00:00"/>
    <n v="839"/>
    <m/>
    <m/>
    <x v="8"/>
  </r>
  <r>
    <s v="D-HOE302"/>
    <x v="25"/>
    <d v="2025-09-22T00:00:00"/>
    <m/>
    <m/>
    <s v="No Production--Locate Issue"/>
    <x v="8"/>
  </r>
  <r>
    <s v="BHZD-FOE-03-W"/>
    <x v="1"/>
    <d v="2025-09-22T00:00:00"/>
    <n v="60"/>
    <n v="1005"/>
    <s v="805 Tracer Wire / 1 HH / 1 Ground Rod"/>
    <x v="8"/>
  </r>
  <r>
    <s v="BHU-FAL-01-E "/>
    <x v="14"/>
    <d v="2025-09-22T00:00:00"/>
    <n v="415"/>
    <m/>
    <m/>
    <x v="8"/>
  </r>
  <r>
    <s v="D-HNP135"/>
    <x v="1"/>
    <d v="2025-09-23T00:00:00"/>
    <n v="224"/>
    <m/>
    <s v="1 Toby Box / 1 Dap"/>
    <x v="8"/>
  </r>
  <r>
    <s v="OakHill MHP"/>
    <x v="26"/>
    <d v="2025-09-23T00:00:00"/>
    <n v="427"/>
    <m/>
    <m/>
    <x v="8"/>
  </r>
  <r>
    <s v="D-HWP811"/>
    <x v="5"/>
    <d v="2025-09-23T00:00:00"/>
    <n v="675"/>
    <m/>
    <m/>
    <x v="8"/>
  </r>
  <r>
    <s v="D-HWP816"/>
    <x v="5"/>
    <d v="2025-09-23T00:00:00"/>
    <n v="1231"/>
    <m/>
    <s v="8 Toby Boxes / 3 Daps / 51 Splices"/>
    <x v="8"/>
  </r>
  <r>
    <s v="FB-HWP480"/>
    <x v="1"/>
    <d v="2025-09-23T00:00:00"/>
    <m/>
    <n v="335"/>
    <s v="335 Tracer Wire / 1 HH"/>
    <x v="8"/>
  </r>
  <r>
    <s v="BHT-FLX-01"/>
    <x v="24"/>
    <d v="2025-09-23T00:00:00"/>
    <m/>
    <m/>
    <s v="No Production--Drill Issue"/>
    <x v="8"/>
  </r>
  <r>
    <s v="D-HOE302"/>
    <x v="25"/>
    <d v="2025-09-23T00:00:00"/>
    <n v="120"/>
    <m/>
    <m/>
    <x v="8"/>
  </r>
  <r>
    <s v="D-HOE215"/>
    <x v="1"/>
    <d v="2025-09-23T00:00:00"/>
    <m/>
    <m/>
    <s v="ABF Testing"/>
    <x v="8"/>
  </r>
  <r>
    <s v="BHU-FAL-01-E "/>
    <x v="14"/>
    <d v="2025-09-23T00:00:00"/>
    <n v="291"/>
    <m/>
    <m/>
    <x v="8"/>
  </r>
  <r>
    <s v="FB-HNP104"/>
    <x v="1"/>
    <d v="2025-09-24T00:00:00"/>
    <n v="260"/>
    <m/>
    <m/>
    <x v="8"/>
  </r>
  <r>
    <s v="OakHill MHP"/>
    <x v="26"/>
    <d v="2025-09-24T00:00:00"/>
    <n v="537"/>
    <m/>
    <m/>
    <x v="8"/>
  </r>
  <r>
    <s v="D-HWP818"/>
    <x v="5"/>
    <d v="2025-09-24T00:00:00"/>
    <n v="1205"/>
    <m/>
    <s v="11 Toby Boxes / 1 Flower Pot / 7 Daps"/>
    <x v="8"/>
  </r>
  <r>
    <s v="D-HWP816"/>
    <x v="5"/>
    <d v="2025-09-24T00:00:00"/>
    <n v="1538"/>
    <m/>
    <s v="13 Toby Boxes / 10 Daps / 67 Splices"/>
    <x v="8"/>
  </r>
  <r>
    <s v="BHU-FWP-08-E"/>
    <x v="1"/>
    <d v="2025-09-24T00:00:00"/>
    <n v="240"/>
    <m/>
    <m/>
    <x v="8"/>
  </r>
  <r>
    <s v="D-HWP827"/>
    <x v="5"/>
    <d v="2025-09-24T00:00:00"/>
    <m/>
    <m/>
    <s v="3 Toby Boxes / 1 Flower Pot / 4 Daps / 1 FDH / 1 HH / 1 Swing Arm / 1 Ground Rod"/>
    <x v="8"/>
  </r>
  <r>
    <s v="D-HWP811"/>
    <x v="5"/>
    <d v="2025-09-24T00:00:00"/>
    <n v="170"/>
    <m/>
    <s v="18 Toby Boxes / 1 Flower Pot / 15 Daps / 1 FDH / 1 HH / 1 Swing Arm / 1 Ground Rod"/>
    <x v="8"/>
  </r>
  <r>
    <s v="BHT-FLX-01"/>
    <x v="24"/>
    <d v="2025-09-24T00:00:00"/>
    <n v="616"/>
    <m/>
    <m/>
    <x v="8"/>
  </r>
  <r>
    <s v="D-HOE302"/>
    <x v="25"/>
    <d v="2025-09-24T00:00:00"/>
    <n v="190"/>
    <m/>
    <m/>
    <x v="8"/>
  </r>
  <r>
    <s v="FB-HLR201"/>
    <x v="1"/>
    <d v="2025-09-24T00:00:00"/>
    <n v="362"/>
    <m/>
    <m/>
    <x v="8"/>
  </r>
  <r>
    <s v="BHU-FAL-01-E "/>
    <x v="14"/>
    <d v="2025-09-24T00:00:00"/>
    <m/>
    <m/>
    <s v="Crew Did Not Show Up Today"/>
    <x v="8"/>
  </r>
  <r>
    <s v="BHT-FOE-03"/>
    <x v="25"/>
    <d v="2025-09-24T00:00:00"/>
    <n v="406"/>
    <m/>
    <m/>
    <x v="8"/>
  </r>
  <r>
    <s v="D-HWP827"/>
    <x v="1"/>
    <d v="2025-09-24T00:00:00"/>
    <m/>
    <n v="1837"/>
    <s v="12 CT Stingray"/>
    <x v="8"/>
  </r>
  <r>
    <s v="D-HWP809"/>
    <x v="1"/>
    <d v="2025-09-24T00:00:00"/>
    <m/>
    <n v="731"/>
    <s v="12 CT Stingray"/>
    <x v="8"/>
  </r>
  <r>
    <s v="D-HWP811"/>
    <x v="1"/>
    <d v="2025-09-24T00:00:00"/>
    <m/>
    <n v="178"/>
    <s v="12 CT Stingray"/>
    <x v="8"/>
  </r>
  <r>
    <s v="Skyview Estates"/>
    <x v="1"/>
    <d v="2025-09-24T00:00:00"/>
    <m/>
    <n v="2600"/>
    <s v="12 CT Stingray"/>
    <x v="8"/>
  </r>
  <r>
    <s v="FB-HNP111"/>
    <x v="1"/>
    <d v="2025-09-25T00:00:00"/>
    <n v="175"/>
    <m/>
    <m/>
    <x v="8"/>
  </r>
  <r>
    <s v="OakHill MHP"/>
    <x v="26"/>
    <d v="2025-09-25T00:00:00"/>
    <n v="646"/>
    <m/>
    <s v="18 Toby Boxes"/>
    <x v="8"/>
  </r>
  <r>
    <s v="D-HWP818"/>
    <x v="5"/>
    <d v="2025-09-25T00:00:00"/>
    <n v="1000"/>
    <m/>
    <m/>
    <x v="8"/>
  </r>
  <r>
    <s v="D-HWP816"/>
    <x v="5"/>
    <d v="2025-09-25T00:00:00"/>
    <n v="1377"/>
    <m/>
    <s v="11 Toby Boxes / 8 Daps / 61 Splices"/>
    <x v="8"/>
  </r>
  <r>
    <s v="BHU-FWP-08-E"/>
    <x v="1"/>
    <d v="2025-09-25T00:00:00"/>
    <n v="504"/>
    <m/>
    <m/>
    <x v="8"/>
  </r>
  <r>
    <s v="Mas Verde"/>
    <x v="2"/>
    <d v="2025-09-25T00:00:00"/>
    <m/>
    <m/>
    <s v="No Production--Equipment Issues"/>
    <x v="8"/>
  </r>
  <r>
    <s v="BHT-FLX-01"/>
    <x v="24"/>
    <d v="2025-09-25T00:00:00"/>
    <n v="969"/>
    <m/>
    <m/>
    <x v="8"/>
  </r>
  <r>
    <s v="D-HOE302"/>
    <x v="25"/>
    <d v="2025-09-25T00:00:00"/>
    <m/>
    <m/>
    <s v="Restoration"/>
    <x v="8"/>
  </r>
  <r>
    <s v="FB-HLR201"/>
    <x v="1"/>
    <d v="2025-09-25T00:00:00"/>
    <n v="399"/>
    <m/>
    <m/>
    <x v="8"/>
  </r>
  <r>
    <s v="BHU-FAL-01-E "/>
    <x v="14"/>
    <d v="2025-09-25T00:00:00"/>
    <m/>
    <m/>
    <s v="No Production--Truck Breakdown"/>
    <x v="8"/>
  </r>
  <r>
    <s v="OakHill MHP"/>
    <x v="26"/>
    <d v="2025-09-26T00:00:00"/>
    <n v="793"/>
    <m/>
    <s v="6 Toby Boxes"/>
    <x v="8"/>
  </r>
  <r>
    <s v="Mas Verde"/>
    <x v="2"/>
    <d v="2025-09-26T00:00:00"/>
    <n v="3471"/>
    <m/>
    <m/>
    <x v="8"/>
  </r>
  <r>
    <s v="Mas Verde"/>
    <x v="24"/>
    <d v="2025-09-26T00:00:00"/>
    <n v="300"/>
    <m/>
    <m/>
    <x v="8"/>
  </r>
  <r>
    <s v="Mas Verde"/>
    <x v="27"/>
    <d v="2025-09-26T00:00:00"/>
    <n v="364"/>
    <m/>
    <m/>
    <x v="8"/>
  </r>
  <r>
    <s v="BHT-FLX-01"/>
    <x v="24"/>
    <d v="2025-09-26T00:00:00"/>
    <n v="552"/>
    <m/>
    <m/>
    <x v="8"/>
  </r>
  <r>
    <s v="D-HOE306"/>
    <x v="25"/>
    <d v="2025-09-26T00:00:00"/>
    <n v="551"/>
    <m/>
    <m/>
    <x v="8"/>
  </r>
  <r>
    <s v="FB-HLR201"/>
    <x v="1"/>
    <d v="2025-09-26T00:00:00"/>
    <m/>
    <m/>
    <s v="No Crews Worked On This Location Today"/>
    <x v="8"/>
  </r>
  <r>
    <s v="BHU-FAL-01-E "/>
    <x v="1"/>
    <d v="2025-09-26T00:00:00"/>
    <n v="755"/>
    <m/>
    <m/>
    <x v="8"/>
  </r>
  <r>
    <s v="FB-HNP111"/>
    <x v="1"/>
    <d v="2025-09-29T00:00:00"/>
    <n v="229"/>
    <m/>
    <m/>
    <x v="8"/>
  </r>
  <r>
    <s v="BHU-FWP-08-E"/>
    <x v="1"/>
    <d v="2025-09-29T00:00:00"/>
    <n v="80"/>
    <n v="851"/>
    <s v="2 HH / 851 Tracer Wire"/>
    <x v="8"/>
  </r>
  <r>
    <s v="Mas Verde"/>
    <x v="2"/>
    <d v="2025-09-29T00:00:00"/>
    <n v="1491"/>
    <m/>
    <m/>
    <x v="8"/>
  </r>
  <r>
    <s v="Mas Verde"/>
    <x v="27"/>
    <d v="2025-09-29T00:00:00"/>
    <n v="760"/>
    <m/>
    <m/>
    <x v="8"/>
  </r>
  <r>
    <s v="D-HWP816"/>
    <x v="5"/>
    <d v="2025-09-29T00:00:00"/>
    <n v="600"/>
    <m/>
    <s v="2 Toby Boxes / 3 Daps"/>
    <x v="8"/>
  </r>
  <r>
    <s v="D-HWP818"/>
    <x v="5"/>
    <d v="2025-09-29T00:00:00"/>
    <n v="1002"/>
    <m/>
    <s v="14 Toby Boxes / 2 Flower Pots / 8 Daps"/>
    <x v="8"/>
  </r>
  <r>
    <s v="BHT-FLX-01"/>
    <x v="24"/>
    <d v="2025-09-29T00:00:00"/>
    <n v="1375"/>
    <m/>
    <m/>
    <x v="8"/>
  </r>
  <r>
    <s v="D-HOE215"/>
    <x v="25"/>
    <d v="2025-09-29T00:00:00"/>
    <m/>
    <m/>
    <s v="ABF Testing"/>
    <x v="8"/>
  </r>
  <r>
    <s v="BHU-FAL-01-E "/>
    <x v="1"/>
    <d v="2025-09-29T00:00:00"/>
    <n v="1418"/>
    <m/>
    <m/>
    <x v="8"/>
  </r>
  <r>
    <s v="D-HOE302"/>
    <x v="25"/>
    <d v="2025-09-29T00:00:00"/>
    <n v="479"/>
    <m/>
    <m/>
    <x v="8"/>
  </r>
  <r>
    <s v="D-HOE306"/>
    <x v="25"/>
    <d v="2025-09-29T00:00:00"/>
    <n v="454"/>
    <m/>
    <m/>
    <x v="8"/>
  </r>
  <r>
    <s v="D-HWP818"/>
    <x v="5"/>
    <d v="2025-09-30T00:00:00"/>
    <n v="268"/>
    <n v="413"/>
    <s v="2 Flower Pots / 1 Dap / 1 FDH / 1 Swing Arm / 1 HH / 1 Ground Rod"/>
    <x v="8"/>
  </r>
  <r>
    <s v="FB-HNP133"/>
    <x v="1"/>
    <d v="2025-09-30T00:00:00"/>
    <n v="134"/>
    <m/>
    <m/>
    <x v="8"/>
  </r>
  <r>
    <s v="D-HST11"/>
    <x v="28"/>
    <d v="2025-09-30T00:00:00"/>
    <n v="1253"/>
    <m/>
    <m/>
    <x v="8"/>
  </r>
  <r>
    <s v="D-HWP813"/>
    <x v="5"/>
    <d v="2025-09-30T00:00:00"/>
    <n v="1850"/>
    <m/>
    <s v="15 Toby Boxes / 13 Daps / 1 FDH / 1 Swing Arm / 1 HH / 1 Ground Rod"/>
    <x v="8"/>
  </r>
  <r>
    <s v="Mas Verde"/>
    <x v="2"/>
    <d v="2025-09-30T00:00:00"/>
    <n v="1559"/>
    <m/>
    <s v="4 Toby Boxes / 12 Daps / 1 FDH / 1 Swing Arm / 1 HH / 1 Ground Rod"/>
    <x v="8"/>
  </r>
  <r>
    <s v="Mas Verde"/>
    <x v="27"/>
    <d v="2025-09-30T00:00:00"/>
    <n v="455"/>
    <m/>
    <m/>
    <x v="8"/>
  </r>
  <r>
    <s v="D-HWP823"/>
    <x v="1"/>
    <d v="2025-09-30T00:00:00"/>
    <m/>
    <n v="536"/>
    <m/>
    <x v="8"/>
  </r>
  <r>
    <s v="D-HWP816"/>
    <x v="1"/>
    <d v="2025-09-30T00:00:00"/>
    <m/>
    <n v="886"/>
    <m/>
    <x v="8"/>
  </r>
  <r>
    <s v="BHT-FLX-01"/>
    <x v="24"/>
    <d v="2025-09-30T00:00:00"/>
    <n v="1016"/>
    <m/>
    <m/>
    <x v="8"/>
  </r>
  <r>
    <s v="D-HWP813"/>
    <x v="1"/>
    <d v="2025-09-30T00:00:00"/>
    <m/>
    <n v="191"/>
    <m/>
    <x v="8"/>
  </r>
  <r>
    <s v="BHU-FAL-01-E "/>
    <x v="1"/>
    <d v="2025-09-30T00:00:00"/>
    <n v="701"/>
    <m/>
    <s v="2 HH / 2 Ground Rods"/>
    <x v="8"/>
  </r>
  <r>
    <s v="D-HOE306"/>
    <x v="25"/>
    <d v="2025-09-30T00:00:00"/>
    <n v="251"/>
    <m/>
    <m/>
    <x v="8"/>
  </r>
  <r>
    <s v="BHT-FOE-03"/>
    <x v="25"/>
    <d v="2025-09-30T00:00:00"/>
    <n v="665"/>
    <m/>
    <m/>
    <x v="8"/>
  </r>
  <r>
    <s v="D-HNP135"/>
    <x v="1"/>
    <d v="2025-10-01T00:00:00"/>
    <n v="201"/>
    <m/>
    <m/>
    <x v="9"/>
  </r>
  <r>
    <s v="D-HST11"/>
    <x v="28"/>
    <d v="2025-10-01T00:00:00"/>
    <n v="1351"/>
    <m/>
    <m/>
    <x v="9"/>
  </r>
  <r>
    <s v="D-HWP813"/>
    <x v="5"/>
    <d v="2025-10-01T00:00:00"/>
    <n v="1276"/>
    <m/>
    <m/>
    <x v="9"/>
  </r>
  <r>
    <s v="Mas Verde"/>
    <x v="2"/>
    <d v="2025-10-01T00:00:00"/>
    <n v="1329"/>
    <m/>
    <s v="13 Toby Boxes / 12 Daps"/>
    <x v="9"/>
  </r>
  <r>
    <s v="Mas Verde"/>
    <x v="27"/>
    <d v="2025-10-01T00:00:00"/>
    <n v="539"/>
    <m/>
    <m/>
    <x v="9"/>
  </r>
  <r>
    <s v="D-HWP910"/>
    <x v="5"/>
    <d v="2025-10-01T00:00:00"/>
    <n v="1118"/>
    <m/>
    <m/>
    <x v="9"/>
  </r>
  <r>
    <s v="BHT-FLX-01"/>
    <x v="24"/>
    <d v="2025-10-01T00:00:00"/>
    <n v="312"/>
    <m/>
    <m/>
    <x v="9"/>
  </r>
  <r>
    <s v="BHT-FOE-03"/>
    <x v="25"/>
    <d v="2025-10-01T00:00:00"/>
    <n v="753"/>
    <m/>
    <m/>
    <x v="9"/>
  </r>
  <r>
    <s v="D-HOE306"/>
    <x v="25"/>
    <d v="2025-10-01T00:00:00"/>
    <n v="224"/>
    <m/>
    <m/>
    <x v="9"/>
  </r>
  <r>
    <s v="FB-HNP133"/>
    <x v="1"/>
    <d v="2025-10-02T00:00:00"/>
    <n v="450"/>
    <m/>
    <m/>
    <x v="9"/>
  </r>
  <r>
    <s v="D-HST11"/>
    <x v="28"/>
    <d v="2025-10-02T00:00:00"/>
    <n v="443"/>
    <m/>
    <s v="9 Toby Boxes / 42 Splices"/>
    <x v="9"/>
  </r>
  <r>
    <s v="D-HWP908"/>
    <x v="5"/>
    <d v="2025-10-02T00:00:00"/>
    <n v="1393"/>
    <m/>
    <s v="8 Toby Boxes / 6 Daps"/>
    <x v="9"/>
  </r>
  <r>
    <s v="Mas Verde"/>
    <x v="2"/>
    <d v="2025-10-02T00:00:00"/>
    <n v="1410"/>
    <m/>
    <s v="13 Toby Boxes / 13 Daps"/>
    <x v="9"/>
  </r>
  <r>
    <s v="Mas Verde"/>
    <x v="27"/>
    <d v="2025-10-02T00:00:00"/>
    <n v="747"/>
    <m/>
    <s v="4 Toby Boxes / 4 Daps"/>
    <x v="9"/>
  </r>
  <r>
    <s v="D-HWP910"/>
    <x v="5"/>
    <d v="2025-10-02T00:00:00"/>
    <n v="1472"/>
    <m/>
    <s v="9 Toby Boxes / 5 Daps"/>
    <x v="9"/>
  </r>
  <r>
    <s v="D-HWP813"/>
    <x v="5"/>
    <d v="2025-10-02T00:00:00"/>
    <n v="1479"/>
    <m/>
    <s v="8 Toby Boxes / 7 Daps"/>
    <x v="9"/>
  </r>
  <r>
    <s v="BHT-FLX-01"/>
    <x v="24"/>
    <d v="2025-10-02T00:00:00"/>
    <n v="1304"/>
    <m/>
    <m/>
    <x v="9"/>
  </r>
  <r>
    <s v="BHU-FAL-01-E "/>
    <x v="1"/>
    <d v="2025-10-02T00:00:00"/>
    <n v="614"/>
    <m/>
    <m/>
    <x v="9"/>
  </r>
  <r>
    <s v="BHT-FOE-03"/>
    <x v="25"/>
    <d v="2025-10-02T00:00:00"/>
    <n v="305"/>
    <m/>
    <m/>
    <x v="9"/>
  </r>
  <r>
    <s v="D-HOE306"/>
    <x v="25"/>
    <d v="2025-10-02T00:00:00"/>
    <n v="789"/>
    <m/>
    <s v="3 Toby Boxes / 3 Daps"/>
    <x v="9"/>
  </r>
  <r>
    <s v="D-HOE302"/>
    <x v="25"/>
    <d v="2025-10-02T00:00:00"/>
    <n v="170"/>
    <m/>
    <m/>
    <x v="9"/>
  </r>
  <r>
    <s v="FB-HNP133"/>
    <x v="1"/>
    <d v="2025-10-03T00:00:00"/>
    <n v="352"/>
    <m/>
    <m/>
    <x v="9"/>
  </r>
  <r>
    <s v="D-HNP135"/>
    <x v="1"/>
    <d v="2025-10-03T00:00:00"/>
    <n v="352"/>
    <m/>
    <m/>
    <x v="9"/>
  </r>
  <r>
    <s v="D-HST11"/>
    <x v="28"/>
    <d v="2025-10-03T00:00:00"/>
    <m/>
    <m/>
    <s v="8 Toby Boxes"/>
    <x v="9"/>
  </r>
  <r>
    <s v="Mas Verde"/>
    <x v="2"/>
    <d v="2025-10-03T00:00:00"/>
    <n v="2420"/>
    <m/>
    <s v="6 Toby Boxes / 6 Daps"/>
    <x v="9"/>
  </r>
  <r>
    <s v="Mas Verde"/>
    <x v="27"/>
    <d v="2025-10-03T00:00:00"/>
    <n v="533"/>
    <m/>
    <s v="7 Toby Boxes / 7 Daps"/>
    <x v="9"/>
  </r>
  <r>
    <s v="BHT-FLX-01"/>
    <x v="24"/>
    <d v="2025-10-03T00:00:00"/>
    <n v="617"/>
    <m/>
    <m/>
    <x v="9"/>
  </r>
  <r>
    <s v="BHU-FAL-01-E "/>
    <x v="1"/>
    <d v="2025-10-03T00:00:00"/>
    <n v="486"/>
    <m/>
    <m/>
    <x v="9"/>
  </r>
  <r>
    <s v="D-HOE306"/>
    <x v="25"/>
    <d v="2025-10-03T00:00:00"/>
    <m/>
    <m/>
    <s v="No Production--Driveway Repair"/>
    <x v="9"/>
  </r>
  <r>
    <s v="D-HOE302"/>
    <x v="25"/>
    <d v="2025-10-03T00:00:00"/>
    <m/>
    <m/>
    <s v="No Production--Driveway Repair"/>
    <x v="9"/>
  </r>
  <r>
    <s v="D-HNP135"/>
    <x v="1"/>
    <d v="2025-10-06T00:00:00"/>
    <n v="65"/>
    <m/>
    <m/>
    <x v="9"/>
  </r>
  <r>
    <s v="FB-HNP133"/>
    <x v="1"/>
    <d v="2025-10-06T00:00:00"/>
    <n v="175"/>
    <m/>
    <m/>
    <x v="9"/>
  </r>
  <r>
    <s v="D-HST11"/>
    <x v="28"/>
    <d v="2025-10-06T00:00:00"/>
    <n v="192"/>
    <m/>
    <s v="30 Toby Boxes / 20 Daps / 78 Splices / 1 FDH / 1 HH / 1 Swing Arm / 1 Ground Rod"/>
    <x v="9"/>
  </r>
  <r>
    <s v="D-HWP908"/>
    <x v="5"/>
    <d v="2025-10-06T00:00:00"/>
    <n v="1545"/>
    <m/>
    <m/>
    <x v="9"/>
  </r>
  <r>
    <s v="Mas Verde"/>
    <x v="2"/>
    <d v="2025-10-06T00:00:00"/>
    <m/>
    <m/>
    <s v="21 Toby Boxes / 21 Daps"/>
    <x v="9"/>
  </r>
  <r>
    <s v="Mas Verde"/>
    <x v="27"/>
    <d v="2025-10-06T00:00:00"/>
    <m/>
    <m/>
    <s v="4 Toby Boxes / 4 Daps"/>
    <x v="9"/>
  </r>
  <r>
    <s v="D-HWP910"/>
    <x v="5"/>
    <d v="2025-10-06T00:00:00"/>
    <n v="1174"/>
    <m/>
    <m/>
    <x v="9"/>
  </r>
  <r>
    <s v="BHT-FLX-01"/>
    <x v="24"/>
    <d v="2025-10-06T00:00:00"/>
    <n v="768"/>
    <m/>
    <m/>
    <x v="9"/>
  </r>
  <r>
    <s v="BHU-FAL-01-E "/>
    <x v="14"/>
    <d v="2025-10-06T00:00:00"/>
    <n v="225"/>
    <m/>
    <m/>
    <x v="9"/>
  </r>
  <r>
    <s v="BHT-FOE-03"/>
    <x v="25"/>
    <d v="2025-10-06T00:00:00"/>
    <m/>
    <m/>
    <s v="No Production"/>
    <x v="9"/>
  </r>
  <r>
    <s v="D-HOE306"/>
    <x v="25"/>
    <d v="2025-10-06T00:00:00"/>
    <n v="1088"/>
    <m/>
    <s v="4 Toby Boxes / 4 Daps"/>
    <x v="9"/>
  </r>
  <r>
    <s v="FB-HNP133"/>
    <x v="1"/>
    <d v="2025-10-07T00:00:00"/>
    <n v="270"/>
    <m/>
    <m/>
    <x v="9"/>
  </r>
  <r>
    <s v="D-HNP135"/>
    <x v="1"/>
    <d v="2025-10-07T00:00:00"/>
    <n v="55"/>
    <m/>
    <m/>
    <x v="9"/>
  </r>
  <r>
    <s v="D-HWP908"/>
    <x v="5"/>
    <d v="2025-10-07T00:00:00"/>
    <n v="995"/>
    <m/>
    <s v="14 Toby Boxes / 8 Daps"/>
    <x v="9"/>
  </r>
  <r>
    <s v="Mas Verde"/>
    <x v="2"/>
    <d v="2025-10-07T00:00:00"/>
    <n v="216"/>
    <m/>
    <s v="10 Toby Boxes / 9 Daps"/>
    <x v="9"/>
  </r>
  <r>
    <s v="Mas Verde"/>
    <x v="27"/>
    <d v="2025-10-07T00:00:00"/>
    <m/>
    <m/>
    <s v="4 Toby Boxes / 4 Daps"/>
    <x v="9"/>
  </r>
  <r>
    <s v="D-HWP910"/>
    <x v="5"/>
    <d v="2025-10-07T00:00:00"/>
    <n v="1597"/>
    <m/>
    <s v="14 Toby Boxes / 5 Daps"/>
    <x v="9"/>
  </r>
  <r>
    <s v="BHT-FLX-01"/>
    <x v="24"/>
    <d v="2025-10-07T00:00:00"/>
    <n v="1014"/>
    <m/>
    <m/>
    <x v="9"/>
  </r>
  <r>
    <s v="BHU-FAL-01-E "/>
    <x v="14"/>
    <d v="2025-10-07T00:00:00"/>
    <n v="416"/>
    <m/>
    <m/>
    <x v="9"/>
  </r>
  <r>
    <s v="BHU-FAL-01-E "/>
    <x v="1"/>
    <d v="2025-10-07T00:00:00"/>
    <n v="871"/>
    <m/>
    <m/>
    <x v="9"/>
  </r>
  <r>
    <s v="D-HOE306"/>
    <x v="25"/>
    <d v="2025-10-07T00:00:00"/>
    <n v="557"/>
    <m/>
    <m/>
    <x v="9"/>
  </r>
  <r>
    <s v="D-HNP135 "/>
    <x v="1"/>
    <d v="2025-10-08T00:00:00"/>
    <n v="160"/>
    <m/>
    <m/>
    <x v="9"/>
  </r>
  <r>
    <s v="D-HNP106"/>
    <x v="1"/>
    <d v="2025-10-08T00:00:00"/>
    <n v="126"/>
    <m/>
    <m/>
    <x v="9"/>
  </r>
  <r>
    <s v="D-HST11"/>
    <x v="28"/>
    <d v="2025-10-08T00:00:00"/>
    <m/>
    <m/>
    <s v="Restorsation"/>
    <x v="9"/>
  </r>
  <r>
    <s v="FB-HWP376"/>
    <x v="5"/>
    <d v="2025-10-08T00:00:00"/>
    <n v="1282"/>
    <m/>
    <m/>
    <x v="9"/>
  </r>
  <r>
    <s v="Mas Verde"/>
    <x v="2"/>
    <d v="2025-10-08T00:00:00"/>
    <m/>
    <m/>
    <s v="10 Toby Boxes / 10 Daps"/>
    <x v="9"/>
  </r>
  <r>
    <s v="D-HWP910"/>
    <x v="5"/>
    <d v="2025-10-08T00:00:00"/>
    <n v="308"/>
    <m/>
    <s v="19 Toby Boxes / 12 Daps / 1 FDH / 1 HH / 1 Swing Arm / 1 Ground Rod"/>
    <x v="9"/>
  </r>
  <r>
    <s v="D-HWP818"/>
    <x v="5"/>
    <d v="2025-10-08T00:00:00"/>
    <n v="334"/>
    <m/>
    <s v="4 Toby Boxes / 3 Daps"/>
    <x v="9"/>
  </r>
  <r>
    <s v="BHZD-FWP-08-W"/>
    <x v="1"/>
    <d v="2025-10-08T00:00:00"/>
    <n v="333"/>
    <m/>
    <m/>
    <x v="9"/>
  </r>
  <r>
    <s v="BHU-FAL-01-E "/>
    <x v="1"/>
    <d v="2025-10-08T00:00:00"/>
    <n v="767"/>
    <m/>
    <m/>
    <x v="9"/>
  </r>
  <r>
    <s v="BHU-FAL-01-E "/>
    <x v="14"/>
    <d v="2025-10-08T00:00:00"/>
    <n v="418"/>
    <m/>
    <m/>
    <x v="9"/>
  </r>
  <r>
    <s v="D-HOE306"/>
    <x v="25"/>
    <d v="2025-10-08T00:00:00"/>
    <n v="512"/>
    <m/>
    <s v="4 Toby Boxes / 3 Daps"/>
    <x v="9"/>
  </r>
  <r>
    <s v="FB-HNP111"/>
    <x v="1"/>
    <d v="2025-10-09T00:00:00"/>
    <n v="270"/>
    <m/>
    <m/>
    <x v="9"/>
  </r>
  <r>
    <s v="D-HNP106"/>
    <x v="1"/>
    <d v="2025-10-09T00:00:00"/>
    <n v="229"/>
    <m/>
    <m/>
    <x v="9"/>
  </r>
  <r>
    <s v="FB-HWP376"/>
    <x v="5"/>
    <d v="2025-10-09T00:00:00"/>
    <n v="980"/>
    <m/>
    <s v="2 HH / 2 Ground Rods"/>
    <x v="9"/>
  </r>
  <r>
    <s v="Mas Verde"/>
    <x v="2"/>
    <d v="2025-10-09T00:00:00"/>
    <m/>
    <m/>
    <s v="Proofing Conduits"/>
    <x v="9"/>
  </r>
  <r>
    <s v="D-HWP910"/>
    <x v="5"/>
    <d v="2025-10-09T00:00:00"/>
    <m/>
    <m/>
    <s v="Restoration"/>
    <x v="9"/>
  </r>
  <r>
    <s v="BHZD-FWP-08-W"/>
    <x v="1"/>
    <d v="2025-10-09T00:00:00"/>
    <m/>
    <m/>
    <s v="No Production--Drill Breakdown"/>
    <x v="9"/>
  </r>
  <r>
    <s v="BHT-FLX-01"/>
    <x v="24"/>
    <d v="2025-10-09T00:00:00"/>
    <m/>
    <m/>
    <s v="No Production--Drill Breakdown"/>
    <x v="9"/>
  </r>
  <r>
    <s v="BHU-FAL-01-E "/>
    <x v="1"/>
    <d v="2025-10-09T00:00:00"/>
    <n v="508"/>
    <m/>
    <m/>
    <x v="9"/>
  </r>
  <r>
    <s v="BHU-FAL-01-E "/>
    <x v="14"/>
    <d v="2025-10-09T00:00:00"/>
    <m/>
    <m/>
    <s v="Restoration"/>
    <x v="9"/>
  </r>
  <r>
    <s v="D-HOE306"/>
    <x v="25"/>
    <d v="2025-10-09T00:00:00"/>
    <n v="369"/>
    <m/>
    <m/>
    <x v="9"/>
  </r>
  <r>
    <s v="D-HOE302"/>
    <x v="25"/>
    <d v="2025-10-09T00:00:00"/>
    <n v="725"/>
    <m/>
    <m/>
    <x v="9"/>
  </r>
  <r>
    <s v="FB-HNP111"/>
    <x v="1"/>
    <d v="2025-10-10T00:00:00"/>
    <n v="268"/>
    <m/>
    <m/>
    <x v="9"/>
  </r>
  <r>
    <s v="D-HNP106"/>
    <x v="1"/>
    <d v="2025-10-10T00:00:00"/>
    <m/>
    <m/>
    <s v="No Production--Drill Breakdown."/>
    <x v="9"/>
  </r>
  <r>
    <s v="D-HWP910"/>
    <x v="1"/>
    <d v="2025-10-10T00:00:00"/>
    <m/>
    <m/>
    <s v="Stingray Not Ready To Complete"/>
    <x v="9"/>
  </r>
  <r>
    <s v="Mas Verde"/>
    <x v="2"/>
    <d v="2025-10-10T00:00:00"/>
    <m/>
    <m/>
    <s v="Proofing Conduits"/>
    <x v="9"/>
  </r>
  <r>
    <s v="D-HWP908"/>
    <x v="1"/>
    <d v="2025-10-10T00:00:00"/>
    <m/>
    <m/>
    <s v="Stingray Not Ready To Complete"/>
    <x v="9"/>
  </r>
  <r>
    <s v="BHU-FAL-01-E "/>
    <x v="14"/>
    <d v="2025-10-10T00:00:00"/>
    <m/>
    <m/>
    <s v="No Production--Did Not Have A Crew Work This Location Today."/>
    <x v="9"/>
  </r>
  <r>
    <s v="BHU-FAL-01-E"/>
    <x v="1"/>
    <d v="2025-10-10T00:00:00"/>
    <m/>
    <m/>
    <s v="4 HH"/>
    <x v="9"/>
  </r>
  <r>
    <s v="BHT-FOE-03"/>
    <x v="1"/>
    <d v="2025-10-10T00:00:00"/>
    <m/>
    <m/>
    <s v="No Production--Soft Dig Not Complete"/>
    <x v="9"/>
  </r>
  <r>
    <s v="D-HNP106"/>
    <x v="1"/>
    <d v="2025-10-13T00:00:00"/>
    <m/>
    <m/>
    <s v="No Production"/>
    <x v="9"/>
  </r>
  <r>
    <s v="D-HNP135"/>
    <x v="1"/>
    <d v="2025-10-13T00:00:00"/>
    <m/>
    <m/>
    <s v="ABF / Sponge / Fix DAPs"/>
    <x v="9"/>
  </r>
  <r>
    <s v="Lake Shore Park"/>
    <x v="27"/>
    <d v="2025-10-13T00:00:00"/>
    <n v="220"/>
    <m/>
    <m/>
    <x v="9"/>
  </r>
  <r>
    <s v="BHZD-FWP-8-W"/>
    <x v="1"/>
    <d v="2025-10-13T00:00:00"/>
    <n v="233"/>
    <m/>
    <m/>
    <x v="9"/>
  </r>
  <r>
    <s v="FB-HWP376"/>
    <x v="5"/>
    <d v="2025-10-13T00:00:00"/>
    <n v="828"/>
    <m/>
    <m/>
    <x v="9"/>
  </r>
  <r>
    <s v="D-HWP913"/>
    <x v="5"/>
    <d v="2025-10-13T00:00:00"/>
    <n v="1768"/>
    <m/>
    <m/>
    <x v="9"/>
  </r>
  <r>
    <s v="D-HWP908"/>
    <x v="1"/>
    <d v="2025-10-13T00:00:00"/>
    <m/>
    <m/>
    <s v="6 Toby Boxes / 4 Daps / 1 FDH / 1 HH / 1 Swing Arm / 1 Ground Rod / 2 Stingrays"/>
    <x v="9"/>
  </r>
  <r>
    <s v="BHU-FAL-01-E "/>
    <x v="1"/>
    <d v="2025-10-13T00:00:00"/>
    <n v="916"/>
    <m/>
    <m/>
    <x v="9"/>
  </r>
  <r>
    <s v="BHU-FAL-01-W-2"/>
    <x v="1"/>
    <d v="2025-10-13T00:00:00"/>
    <n v="60"/>
    <m/>
    <m/>
    <x v="9"/>
  </r>
  <r>
    <s v="D-HNP106"/>
    <x v="1"/>
    <d v="2025-10-14T00:00:00"/>
    <n v="163"/>
    <m/>
    <m/>
    <x v="9"/>
  </r>
  <r>
    <s v="Lake Shore Park"/>
    <x v="27"/>
    <d v="2025-10-14T00:00:00"/>
    <n v="435"/>
    <m/>
    <m/>
    <x v="9"/>
  </r>
  <r>
    <s v="D-HNP135"/>
    <x v="1"/>
    <d v="2025-10-14T00:00:00"/>
    <m/>
    <m/>
    <s v="ABF / Sponge / Fix DAPs"/>
    <x v="9"/>
  </r>
  <r>
    <s v="FB-HWP903"/>
    <x v="1"/>
    <d v="2025-10-14T00:00:00"/>
    <m/>
    <m/>
    <s v="Crew Pulled Off Project"/>
    <x v="9"/>
  </r>
  <r>
    <s v="FB-HWP376"/>
    <x v="5"/>
    <d v="2025-10-14T00:00:00"/>
    <n v="150"/>
    <m/>
    <m/>
    <x v="9"/>
  </r>
  <r>
    <s v="D-HWP913"/>
    <x v="5"/>
    <d v="2025-10-14T00:00:00"/>
    <n v="510"/>
    <m/>
    <s v="19 Toby Boxes / 12 Daps / 1 HH / 1 Ground Rod"/>
    <x v="9"/>
  </r>
  <r>
    <s v="D-HWP915"/>
    <x v="5"/>
    <d v="2025-10-14T00:00:00"/>
    <n v="974"/>
    <m/>
    <s v="10 Toby Boxes / 9 Daps / 52 Splices"/>
    <x v="9"/>
  </r>
  <r>
    <s v="Citrus Wood"/>
    <x v="2"/>
    <d v="2025-10-14T00:00:00"/>
    <n v="1603"/>
    <m/>
    <s v="15 Toby Boxes / 6 Daps"/>
    <x v="9"/>
  </r>
  <r>
    <s v="BHU-FAL-01-E "/>
    <x v="1"/>
    <d v="2025-10-14T00:00:00"/>
    <n v="144"/>
    <m/>
    <m/>
    <x v="9"/>
  </r>
  <r>
    <s v="D-HLR207"/>
    <x v="25"/>
    <d v="2025-10-14T00:00:00"/>
    <n v="927"/>
    <m/>
    <s v="6 Toby Boxes / 6 Daps"/>
    <x v="9"/>
  </r>
  <r>
    <s v="BHU-FAL-01-W-2"/>
    <x v="1"/>
    <d v="2025-10-14T00:00:00"/>
    <n v="219"/>
    <m/>
    <m/>
    <x v="9"/>
  </r>
  <r>
    <s v="D-HNP106"/>
    <x v="1"/>
    <d v="2025-10-15T00:00:00"/>
    <n v="535"/>
    <m/>
    <m/>
    <x v="9"/>
  </r>
  <r>
    <s v="Lake Shore Park"/>
    <x v="27"/>
    <d v="2025-10-15T00:00:00"/>
    <n v="227"/>
    <m/>
    <s v="7 Toby Boxes / 2 Daps"/>
    <x v="9"/>
  </r>
  <r>
    <s v="FB-HWP903"/>
    <x v="1"/>
    <d v="2025-10-15T00:00:00"/>
    <n v="240"/>
    <n v="270"/>
    <s v="270 Tracer Wire"/>
    <x v="9"/>
  </r>
  <r>
    <s v="D-HWP915"/>
    <x v="5"/>
    <d v="2025-10-15T00:00:00"/>
    <n v="1312"/>
    <m/>
    <s v="14 Toby Boxes / 10 Daps / 47 Splices"/>
    <x v="9"/>
  </r>
  <r>
    <s v="D-HWP909"/>
    <x v="5"/>
    <d v="2025-10-15T00:00:00"/>
    <n v="1239"/>
    <m/>
    <s v="12 Toby Boxes / 9 Daps / 23 Splices"/>
    <x v="9"/>
  </r>
  <r>
    <s v="Citrus Wood"/>
    <x v="2"/>
    <d v="2025-10-15T00:00:00"/>
    <n v="791"/>
    <m/>
    <s v="9 Toby Boxes / 5 Daps "/>
    <x v="9"/>
  </r>
  <r>
    <s v="BHT-FLX-01"/>
    <x v="1"/>
    <d v="2025-10-15T00:00:00"/>
    <n v="986"/>
    <m/>
    <m/>
    <x v="9"/>
  </r>
  <r>
    <s v="D-HLR211"/>
    <x v="29"/>
    <d v="2025-10-15T00:00:00"/>
    <n v="1457"/>
    <m/>
    <s v="10 Toby Boxes / 9 Daps / 18 Splices"/>
    <x v="9"/>
  </r>
  <r>
    <s v="D-HLR207"/>
    <x v="25"/>
    <d v="2025-10-15T00:00:00"/>
    <n v="1221"/>
    <m/>
    <s v="7 Toby Boxes / 5 Daps / 13 Splices"/>
    <x v="9"/>
  </r>
  <r>
    <s v="D-HNP106"/>
    <x v="1"/>
    <d v="2025-10-16T00:00:00"/>
    <n v="570"/>
    <m/>
    <m/>
    <x v="9"/>
  </r>
  <r>
    <s v="D-HNP135"/>
    <x v="1"/>
    <d v="2025-10-16T00:00:00"/>
    <m/>
    <m/>
    <s v="ABF / Sponge / Fix DAPs"/>
    <x v="9"/>
  </r>
  <r>
    <s v="Lake Shore Park"/>
    <x v="27"/>
    <d v="2025-10-16T00:00:00"/>
    <n v="487"/>
    <m/>
    <s v="7 Toby Boxes / 1 Dap / 2 Splices"/>
    <x v="9"/>
  </r>
  <r>
    <s v="D-HWP915"/>
    <x v="5"/>
    <d v="2025-10-16T00:00:00"/>
    <n v="359"/>
    <m/>
    <s v="5 Toby Boxes / 3 Dap / 16 Splices"/>
    <x v="9"/>
  </r>
  <r>
    <s v="D-HWP909"/>
    <x v="5"/>
    <d v="2025-10-16T00:00:00"/>
    <n v="1220"/>
    <m/>
    <s v="11 Toby Boxes / 7 Daps / 42 Splices"/>
    <x v="9"/>
  </r>
  <r>
    <s v="Citrus Wood"/>
    <x v="2"/>
    <d v="2025-10-16T00:00:00"/>
    <n v="2803"/>
    <m/>
    <m/>
    <x v="9"/>
  </r>
  <r>
    <s v="FB-HWP376"/>
    <x v="5"/>
    <d v="2025-10-16T00:00:00"/>
    <n v="688"/>
    <m/>
    <s v="4 HH / 4 Ground Rods"/>
    <x v="9"/>
  </r>
  <r>
    <s v="FB-HLR201"/>
    <x v="1"/>
    <d v="2025-10-16T00:00:00"/>
    <n v="170"/>
    <m/>
    <m/>
    <x v="9"/>
  </r>
  <r>
    <s v="D-HLR211"/>
    <x v="29"/>
    <d v="2025-10-16T00:00:00"/>
    <n v="1142"/>
    <m/>
    <s v="6 Toby Boxes / 5 Dap / 37 Splices"/>
    <x v="9"/>
  </r>
  <r>
    <s v="D-HLR207"/>
    <x v="25"/>
    <d v="2025-10-16T00:00:00"/>
    <n v="1023"/>
    <m/>
    <s v="4 Toby Boxes / 4 Daps / 8 Splices"/>
    <x v="9"/>
  </r>
  <r>
    <s v="D-HNP106"/>
    <x v="1"/>
    <d v="2025-10-17T00:00:00"/>
    <m/>
    <m/>
    <s v="2 Toby Boxes / 1 Daps"/>
    <x v="9"/>
  </r>
  <r>
    <s v="D-HNP135"/>
    <x v="1"/>
    <d v="2025-10-17T00:00:00"/>
    <m/>
    <m/>
    <s v="ABF / Sponge / Fix DAPs"/>
    <x v="9"/>
  </r>
  <r>
    <s v="Lake Shore Park"/>
    <x v="27"/>
    <d v="2025-10-17T00:00:00"/>
    <n v="123"/>
    <m/>
    <s v="4 Toby Boxes / 1 Dap"/>
    <x v="9"/>
  </r>
  <r>
    <s v="D-HWP910"/>
    <x v="1"/>
    <d v="2025-10-17T00:00:00"/>
    <m/>
    <m/>
    <s v="Stinyray"/>
    <x v="9"/>
  </r>
  <r>
    <s v="Citrus Wood"/>
    <x v="2"/>
    <d v="2025-10-17T00:00:00"/>
    <m/>
    <m/>
    <s v="4 Toby Boxes / 13 Daps"/>
    <x v="9"/>
  </r>
  <r>
    <s v="D-HLR211"/>
    <x v="29"/>
    <d v="2025-10-17T00:00:00"/>
    <n v="945"/>
    <m/>
    <s v="5 Toby Boxes / 4 Daps / 9 Splices"/>
    <x v="9"/>
  </r>
  <r>
    <s v="D-HNP106"/>
    <x v="1"/>
    <d v="2025-10-20T00:00:00"/>
    <n v="92"/>
    <m/>
    <s v="1 Dap"/>
    <x v="9"/>
  </r>
  <r>
    <s v="FB-HNP133"/>
    <x v="1"/>
    <d v="2025-10-20T00:00:00"/>
    <n v="153"/>
    <m/>
    <m/>
    <x v="9"/>
  </r>
  <r>
    <s v="Lake Shore Park"/>
    <x v="27"/>
    <d v="2025-10-20T00:00:00"/>
    <m/>
    <m/>
    <s v="No Production--Crew Is Not Working This Location Today"/>
    <x v="9"/>
  </r>
  <r>
    <s v="D-HNP135"/>
    <x v="1"/>
    <d v="2025-10-20T00:00:00"/>
    <n v="455"/>
    <m/>
    <m/>
    <x v="9"/>
  </r>
  <r>
    <s v="D-HWP909"/>
    <x v="5"/>
    <d v="2025-10-20T00:00:00"/>
    <n v="853"/>
    <m/>
    <s v="9 Toby Boxes / 7 Daps / 96 Splices"/>
    <x v="9"/>
  </r>
  <r>
    <s v="Citrus Wood"/>
    <x v="2"/>
    <d v="2025-10-20T00:00:00"/>
    <n v="3343"/>
    <m/>
    <s v="1 Toby Box / 9 Daps"/>
    <x v="9"/>
  </r>
  <r>
    <s v="BHT-FOE-03"/>
    <x v="1"/>
    <d v="2025-10-20T00:00:00"/>
    <n v="151"/>
    <m/>
    <m/>
    <x v="9"/>
  </r>
  <r>
    <s v="D-HLR211"/>
    <x v="29"/>
    <d v="2025-10-20T00:00:00"/>
    <n v="1186"/>
    <m/>
    <s v="5 Toby Boxes / 4 Daps"/>
    <x v="9"/>
  </r>
  <r>
    <s v="D-HLR207"/>
    <x v="25"/>
    <d v="2025-10-20T00:00:00"/>
    <n v="1100"/>
    <m/>
    <m/>
    <x v="9"/>
  </r>
  <r>
    <s v="FB-HNP133"/>
    <x v="1"/>
    <d v="2025-10-21T00:00:00"/>
    <n v="244"/>
    <m/>
    <m/>
    <x v="9"/>
  </r>
  <r>
    <s v="Lake Shore Park"/>
    <x v="27"/>
    <d v="2025-10-21T00:00:00"/>
    <n v="413"/>
    <m/>
    <s v="1 Toby Box"/>
    <x v="9"/>
  </r>
  <r>
    <s v="D-HWP915"/>
    <x v="5"/>
    <d v="2025-10-21T00:00:00"/>
    <n v="230"/>
    <m/>
    <s v="3 Toby Boxes / 1 Dap / 1 FDH / 1 HH / 1 Swing Arm / 1 Ground Rod"/>
    <x v="9"/>
  </r>
  <r>
    <s v="Citrus Wood"/>
    <x v="2"/>
    <d v="2025-10-21T00:00:00"/>
    <n v="714"/>
    <m/>
    <s v="4 Toby Boxes / 2 Daps"/>
    <x v="9"/>
  </r>
  <r>
    <s v="D-HWP912"/>
    <x v="5"/>
    <d v="2025-10-21T00:00:00"/>
    <n v="1007"/>
    <m/>
    <s v="3 Toby Boxes / 2 Daps / 8 Splices"/>
    <x v="9"/>
  </r>
  <r>
    <s v="D-HWP1307"/>
    <x v="5"/>
    <d v="2025-10-21T00:00:00"/>
    <n v="1182"/>
    <m/>
    <s v="8 Toby Boxes / 7 Daps / 26 Splices"/>
    <x v="9"/>
  </r>
  <r>
    <s v="BHT-FOE-03"/>
    <x v="1"/>
    <d v="2025-10-21T00:00:00"/>
    <n v="149"/>
    <m/>
    <m/>
    <x v="9"/>
  </r>
  <r>
    <s v="D-HLR211"/>
    <x v="29"/>
    <d v="2025-10-21T00:00:00"/>
    <n v="1564"/>
    <m/>
    <s v="9 Toby Boxes / 9 Daps / 38 Splices"/>
    <x v="9"/>
  </r>
  <r>
    <s v="D-HLR207"/>
    <x v="25"/>
    <d v="2025-10-21T00:00:00"/>
    <n v="527"/>
    <m/>
    <s v="4 Toby Boxes / 4 Daps / 8 Splices"/>
    <x v="9"/>
  </r>
  <r>
    <s v="FB-HOE178"/>
    <x v="29"/>
    <d v="2025-10-21T00:00:00"/>
    <m/>
    <m/>
    <s v="No Production--Gas Line Hit"/>
    <x v="9"/>
  </r>
  <r>
    <s v="FB-HNP104"/>
    <x v="1"/>
    <d v="2025-10-22T00:00:00"/>
    <n v="168"/>
    <m/>
    <m/>
    <x v="9"/>
  </r>
  <r>
    <s v="Lake Shore Park"/>
    <x v="27"/>
    <d v="2025-10-22T00:00:00"/>
    <n v="190"/>
    <m/>
    <m/>
    <x v="9"/>
  </r>
  <r>
    <s v="Citrus Wood"/>
    <x v="2"/>
    <d v="2025-10-22T00:00:00"/>
    <n v="2013"/>
    <m/>
    <s v="35 Toby Boxes / 18 Daps"/>
    <x v="9"/>
  </r>
  <r>
    <s v="D-HWP1307"/>
    <x v="5"/>
    <d v="2025-10-22T00:00:00"/>
    <n v="1604"/>
    <m/>
    <s v="9 Toby Boxes / 7 Daps / 38 Splices"/>
    <x v="9"/>
  </r>
  <r>
    <s v="D-HWP912"/>
    <x v="5"/>
    <d v="2025-10-22T00:00:00"/>
    <n v="1672"/>
    <m/>
    <s v="15 Toby Boxes / 10 Daps / 82 Splices"/>
    <x v="9"/>
  </r>
  <r>
    <s v="BHT-FOE-03"/>
    <x v="1"/>
    <d v="2025-10-22T00:00:00"/>
    <m/>
    <m/>
    <s v="Fiber Pulling"/>
    <x v="9"/>
  </r>
  <r>
    <s v="D-HLR211"/>
    <x v="29"/>
    <d v="2025-10-22T00:00:00"/>
    <n v="1012"/>
    <m/>
    <s v="5 Toby Boxes / 4 Daps / 26 Splices"/>
    <x v="9"/>
  </r>
  <r>
    <s v="D-HLR207"/>
    <x v="25"/>
    <d v="2025-10-22T00:00:00"/>
    <n v="553"/>
    <m/>
    <m/>
    <x v="9"/>
  </r>
  <r>
    <s v="FB-HOE178"/>
    <x v="29"/>
    <d v="2025-10-22T00:00:00"/>
    <n v="1624"/>
    <m/>
    <m/>
    <x v="9"/>
  </r>
  <r>
    <s v="D-HNP106"/>
    <x v="1"/>
    <d v="2025-10-23T00:00:00"/>
    <n v="209"/>
    <m/>
    <s v="3 Toby Boxes / 3 Daps / 8 Splices"/>
    <x v="9"/>
  </r>
  <r>
    <s v="FB-HNP133"/>
    <x v="1"/>
    <d v="2025-10-23T00:00:00"/>
    <n v="237"/>
    <m/>
    <m/>
    <x v="9"/>
  </r>
  <r>
    <s v="Lake Shore Park"/>
    <x v="27"/>
    <d v="2025-10-23T00:00:00"/>
    <n v="844"/>
    <m/>
    <s v="19 Toby Boxes / 3 Daps / 28 Splices"/>
    <x v="9"/>
  </r>
  <r>
    <s v="Lake Shore Park"/>
    <x v="30"/>
    <d v="2025-10-23T00:00:00"/>
    <n v="350"/>
    <m/>
    <m/>
    <x v="9"/>
  </r>
  <r>
    <s v="Citrus Wood"/>
    <x v="2"/>
    <d v="2025-10-23T00:00:00"/>
    <n v="1500"/>
    <m/>
    <s v="5 Toby Boxes / 3 Daps"/>
    <x v="9"/>
  </r>
  <r>
    <s v="D-HWP1307"/>
    <x v="5"/>
    <d v="2025-10-23T00:00:00"/>
    <n v="1268"/>
    <m/>
    <s v="6 Toby Boxes / 5 Daps / 10 Splices"/>
    <x v="9"/>
  </r>
  <r>
    <s v="D-HWP912"/>
    <x v="5"/>
    <d v="2025-10-23T00:00:00"/>
    <n v="1544"/>
    <m/>
    <s v="6 Toby Boxes / 6 Daps / 39 Splices"/>
    <x v="9"/>
  </r>
  <r>
    <s v="BHZD-FWP-08-W"/>
    <x v="1"/>
    <d v="2025-10-23T00:00:00"/>
    <m/>
    <m/>
    <s v="No Production--Drill Breakdown"/>
    <x v="9"/>
  </r>
  <r>
    <s v="BHT-FOE-03"/>
    <x v="1"/>
    <d v="2025-10-23T00:00:00"/>
    <m/>
    <m/>
    <s v="No Production"/>
    <x v="9"/>
  </r>
  <r>
    <s v="D-HLR211"/>
    <x v="29"/>
    <d v="2025-10-23T00:00:00"/>
    <n v="588"/>
    <m/>
    <s v="4 Toby Boxes / 2 Daps / 6 Splices"/>
    <x v="9"/>
  </r>
  <r>
    <s v="FB-HOE178"/>
    <x v="29"/>
    <d v="2025-10-23T00:00:00"/>
    <n v="551"/>
    <m/>
    <m/>
    <x v="9"/>
  </r>
  <r>
    <s v="D-HNP106"/>
    <x v="1"/>
    <d v="2025-10-24T00:00:00"/>
    <n v="434"/>
    <m/>
    <s v="4 Toby Box / 4 Daps"/>
    <x v="9"/>
  </r>
  <r>
    <s v="FB-HNP104"/>
    <x v="1"/>
    <d v="2025-10-24T00:00:00"/>
    <n v="34"/>
    <m/>
    <m/>
    <x v="9"/>
  </r>
  <r>
    <s v="Lake Shore Park"/>
    <x v="27"/>
    <d v="2025-10-24T00:00:00"/>
    <n v="142"/>
    <m/>
    <s v="1 Toby Box / 1 Dap / 12 Splices"/>
    <x v="9"/>
  </r>
  <r>
    <s v="Lake Shore Park"/>
    <x v="30"/>
    <d v="2025-10-24T00:00:00"/>
    <n v="164"/>
    <m/>
    <s v="9 Toby Box / 2 Dap / 14 Splices"/>
    <x v="9"/>
  </r>
  <r>
    <s v="Citrus Wood"/>
    <x v="2"/>
    <d v="2025-10-24T00:00:00"/>
    <n v="1933"/>
    <m/>
    <m/>
    <x v="9"/>
  </r>
  <r>
    <s v="BHT-FOE-03"/>
    <x v="1"/>
    <d v="2025-10-24T00:00:00"/>
    <m/>
    <m/>
    <s v="Pulling Fiber Cable"/>
    <x v="9"/>
  </r>
  <r>
    <s v="D-HLR210"/>
    <x v="29"/>
    <d v="2025-10-24T00:00:00"/>
    <n v="408"/>
    <m/>
    <m/>
    <x v="9"/>
  </r>
  <r>
    <s v="D-HNP106"/>
    <x v="1"/>
    <d v="2025-10-27T00:00:00"/>
    <n v="567"/>
    <m/>
    <s v="5 Toby Boxes / 1 Dap"/>
    <x v="9"/>
  </r>
  <r>
    <s v="FB-HNP104"/>
    <x v="1"/>
    <d v="2025-10-27T00:00:00"/>
    <n v="188"/>
    <m/>
    <m/>
    <x v="9"/>
  </r>
  <r>
    <s v="Lake Shore Park"/>
    <x v="27"/>
    <d v="2025-10-27T00:00:00"/>
    <m/>
    <m/>
    <s v="1 Toby Box"/>
    <x v="9"/>
  </r>
  <r>
    <s v="Lake Shore Park"/>
    <x v="30"/>
    <d v="2025-10-27T00:00:00"/>
    <n v="203"/>
    <m/>
    <m/>
    <x v="9"/>
  </r>
  <r>
    <s v="Wilders Park"/>
    <x v="23"/>
    <d v="2025-10-27T00:00:00"/>
    <n v="1224"/>
    <m/>
    <s v="12 Toby Boxes  "/>
    <x v="9"/>
  </r>
  <r>
    <s v="Wilders Park"/>
    <x v="31"/>
    <d v="2025-10-27T00:00:00"/>
    <m/>
    <m/>
    <s v="No Production "/>
    <x v="9"/>
  </r>
  <r>
    <s v="Citrus Wood"/>
    <x v="2"/>
    <d v="2025-10-27T00:00:00"/>
    <n v="820"/>
    <m/>
    <s v="28 Toby Boxes / 12 Daps"/>
    <x v="9"/>
  </r>
  <r>
    <s v="D-HWP912"/>
    <x v="5"/>
    <d v="2025-10-27T00:00:00"/>
    <n v="587"/>
    <m/>
    <s v="12 Toby Boxes / 8 Daps / 131 Splices / 1 FDH / 1 HH / 1 Swing Arm / 1 Ground Rod"/>
    <x v="9"/>
  </r>
  <r>
    <s v="D-HWP1307"/>
    <x v="5"/>
    <d v="2025-10-27T00:00:00"/>
    <n v="1310"/>
    <m/>
    <s v="3 Toby Boxes / 3 Daps / 16 Splices / 1 HH / 1 Ground Rod"/>
    <x v="9"/>
  </r>
  <r>
    <s v="BHZD-FWP-08-W"/>
    <x v="5"/>
    <d v="2025-10-27T00:00:00"/>
    <n v="270"/>
    <m/>
    <m/>
    <x v="9"/>
  </r>
  <r>
    <s v="FB-HLR201"/>
    <x v="1"/>
    <d v="2025-10-27T00:00:00"/>
    <m/>
    <m/>
    <s v="No Production--Crew Did Not Work This Location Today"/>
    <x v="9"/>
  </r>
  <r>
    <s v="D-HLR210"/>
    <x v="29"/>
    <d v="2025-10-27T00:00:00"/>
    <n v="1323"/>
    <m/>
    <s v="10 Toby Boxes / 10 Daps / 61 Splices"/>
    <x v="9"/>
  </r>
  <r>
    <s v="D-HLR207"/>
    <x v="25"/>
    <d v="2025-10-27T00:00:00"/>
    <m/>
    <m/>
    <s v="No Production--Crew Did Not Work This Location Today"/>
    <x v="9"/>
  </r>
  <r>
    <s v="D-HNP106"/>
    <x v="1"/>
    <d v="2025-10-28T00:00:00"/>
    <m/>
    <m/>
    <s v="Placing FDH and Restoration"/>
    <x v="9"/>
  </r>
  <r>
    <s v="FB-HNP104"/>
    <x v="1"/>
    <d v="2025-10-28T00:00:00"/>
    <n v="140"/>
    <m/>
    <m/>
    <x v="9"/>
  </r>
  <r>
    <s v="Lake Shore Park"/>
    <x v="27"/>
    <d v="2025-10-28T00:00:00"/>
    <m/>
    <m/>
    <s v="No Production"/>
    <x v="9"/>
  </r>
  <r>
    <s v="Lake Shore Park"/>
    <x v="30"/>
    <d v="2025-10-28T00:00:00"/>
    <n v="996"/>
    <m/>
    <m/>
    <x v="9"/>
  </r>
  <r>
    <s v="Wilders Park"/>
    <x v="23"/>
    <d v="2025-10-28T00:00:00"/>
    <n v="988"/>
    <m/>
    <s v="13 Toby Boxes  "/>
    <x v="9"/>
  </r>
  <r>
    <s v="Wilders Park"/>
    <x v="31"/>
    <d v="2025-10-28T00:00:00"/>
    <m/>
    <m/>
    <s v="No Production Crew Did Not Show Up Today"/>
    <x v="9"/>
  </r>
  <r>
    <s v="Citrus Wood"/>
    <x v="2"/>
    <d v="2025-10-28T00:00:00"/>
    <n v="2077"/>
    <m/>
    <m/>
    <x v="9"/>
  </r>
  <r>
    <s v="D-HWP914"/>
    <x v="5"/>
    <d v="2025-10-28T00:00:00"/>
    <n v="1509"/>
    <m/>
    <s v="13 Toby Boxes / 10 Daps / 70 Splices"/>
    <x v="9"/>
  </r>
  <r>
    <s v="D-HWP911"/>
    <x v="5"/>
    <d v="2025-10-28T00:00:00"/>
    <n v="1678"/>
    <m/>
    <s v="9 Toby Boxes / 10 Daps / 47 Splices"/>
    <x v="9"/>
  </r>
  <r>
    <s v="D-HWP912"/>
    <x v="5"/>
    <d v="2025-10-28T00:00:00"/>
    <n v="115"/>
    <m/>
    <s v="1 Dap / 2 Splices"/>
    <x v="9"/>
  </r>
  <r>
    <s v="BHZD-FWP-08-W"/>
    <x v="1"/>
    <d v="2025-10-28T00:00:00"/>
    <n v="60"/>
    <n v="886"/>
    <s v="2 HH / 886 Tracer Wire"/>
    <x v="9"/>
  </r>
  <r>
    <s v="D-HLR210"/>
    <x v="29"/>
    <d v="2025-10-28T00:00:00"/>
    <n v="1516"/>
    <m/>
    <s v="7 Toby Boxes / 12 Daps / 49 Splices"/>
    <x v="9"/>
  </r>
  <r>
    <s v="D-HLR207"/>
    <x v="25"/>
    <d v="2025-10-28T00:00:00"/>
    <n v="1224"/>
    <m/>
    <m/>
    <x v="9"/>
  </r>
  <r>
    <s v="D-HLR207"/>
    <x v="25"/>
    <d v="2025-10-28T00:00:00"/>
    <n v="423"/>
    <m/>
    <m/>
    <x v="9"/>
  </r>
  <r>
    <s v="FB-HNP111"/>
    <x v="1"/>
    <d v="2025-10-29T00:00:00"/>
    <n v="171"/>
    <m/>
    <m/>
    <x v="9"/>
  </r>
  <r>
    <s v="Lake Shore Park"/>
    <x v="27"/>
    <d v="2025-10-29T00:00:00"/>
    <m/>
    <m/>
    <s v="FDH Location"/>
    <x v="9"/>
  </r>
  <r>
    <s v="Lake Shore Park"/>
    <x v="32"/>
    <d v="2025-10-29T00:00:00"/>
    <n v="1147"/>
    <m/>
    <s v="17 Toby Boxes / 3 Daps / 14 Splices"/>
    <x v="9"/>
  </r>
  <r>
    <s v="Lake Shore Park"/>
    <x v="30"/>
    <d v="2025-10-29T00:00:00"/>
    <m/>
    <m/>
    <s v="16 Toby Boxes / 3 Daps / 14 Splices"/>
    <x v="9"/>
  </r>
  <r>
    <s v="Wilders Park"/>
    <x v="23"/>
    <d v="2025-10-29T00:00:00"/>
    <n v="1011"/>
    <m/>
    <s v="12 Toby Boxes"/>
    <x v="9"/>
  </r>
  <r>
    <s v="Wilders Park"/>
    <x v="30"/>
    <d v="2025-10-29T00:00:00"/>
    <n v="1305"/>
    <m/>
    <m/>
    <x v="9"/>
  </r>
  <r>
    <s v="Citrus Wood"/>
    <x v="2"/>
    <d v="2025-10-29T00:00:00"/>
    <n v="1096"/>
    <m/>
    <s v="28 Toby Boxes / 10 Daps"/>
    <x v="9"/>
  </r>
  <r>
    <s v="D-HWP914"/>
    <x v="5"/>
    <d v="2025-10-29T00:00:00"/>
    <n v="1087"/>
    <m/>
    <s v="12 Toby Boxes / 10 Daps / 40 Splices"/>
    <x v="9"/>
  </r>
  <r>
    <s v="D-HLR210"/>
    <x v="29"/>
    <d v="2025-10-29T00:00:00"/>
    <n v="790"/>
    <m/>
    <s v="6 Toby Boxes / 5 Daps / 12 Splices"/>
    <x v="9"/>
  </r>
  <r>
    <s v="D-HLR207"/>
    <x v="25"/>
    <d v="2025-10-29T00:00:00"/>
    <n v="343"/>
    <m/>
    <m/>
    <x v="9"/>
  </r>
  <r>
    <s v="D-HLR203"/>
    <x v="25"/>
    <d v="2025-10-29T00:00:00"/>
    <n v="3179"/>
    <m/>
    <m/>
    <x v="9"/>
  </r>
  <r>
    <s v="BHT-FLX-01"/>
    <x v="1"/>
    <d v="2025-10-29T00:00:00"/>
    <m/>
    <m/>
    <s v="30 Hand Trench / 2 HH / 2 Ground Rods / 2,850 Mule Tape"/>
    <x v="9"/>
  </r>
  <r>
    <s v="BHT-FOE-03"/>
    <x v="1"/>
    <d v="2025-10-29T00:00:00"/>
    <m/>
    <n v="5475"/>
    <s v="4,875 Tracer Wire and Mule Tape"/>
    <x v="9"/>
  </r>
  <r>
    <s v="Lake Shore Park"/>
    <x v="27"/>
    <d v="2025-10-30T00:00:00"/>
    <m/>
    <m/>
    <s v="Placing FDH"/>
    <x v="9"/>
  </r>
  <r>
    <s v="Lake Shore Park"/>
    <x v="32"/>
    <d v="2025-10-30T00:00:00"/>
    <n v="1053"/>
    <m/>
    <s v="15 Toby Boxes / 4 Daps / 28 Splices"/>
    <x v="9"/>
  </r>
  <r>
    <s v="Wilders Park"/>
    <x v="23"/>
    <d v="2025-10-30T00:00:00"/>
    <n v="1141"/>
    <m/>
    <s v="13 Toby Boxes / 1 Daps / 12 Splices"/>
    <x v="9"/>
  </r>
  <r>
    <s v="Wilders Park"/>
    <x v="30"/>
    <d v="2025-10-30T00:00:00"/>
    <n v="925"/>
    <m/>
    <s v="24 Toby Boxes"/>
    <x v="9"/>
  </r>
  <r>
    <s v="Citrus Wood"/>
    <x v="2"/>
    <d v="2025-10-30T00:00:00"/>
    <m/>
    <m/>
    <s v="2 Toby Boxes / 2 HH / 2 FDH's / 2 Swing Arms / 2 Grounds"/>
    <x v="9"/>
  </r>
  <r>
    <s v="D-HWP914"/>
    <x v="5"/>
    <d v="2025-10-30T00:00:00"/>
    <n v="777"/>
    <m/>
    <s v="3 Toby Boxes / 2 Flower Pots / 5 Daps / 68 Splices"/>
    <x v="9"/>
  </r>
  <r>
    <s v="D-HWP911"/>
    <x v="5"/>
    <d v="2025-10-30T00:00:00"/>
    <n v="394"/>
    <n v="1275"/>
    <s v="6 Toby Boxes / 2 Daps / 15 Splices"/>
    <x v="9"/>
  </r>
  <r>
    <s v="FB-HWP901"/>
    <x v="5"/>
    <d v="2025-10-30T00:00:00"/>
    <n v="978"/>
    <m/>
    <m/>
    <x v="9"/>
  </r>
  <r>
    <s v="FB-HWP1377"/>
    <x v="1"/>
    <d v="2025-10-30T00:00:00"/>
    <n v="502"/>
    <m/>
    <s v="1 HH / 1 Ground Rod"/>
    <x v="9"/>
  </r>
  <r>
    <s v="D-HWP912"/>
    <x v="1"/>
    <d v="2025-10-30T00:00:00"/>
    <m/>
    <n v="669"/>
    <m/>
    <x v="9"/>
  </r>
  <r>
    <s v="D-HWP913"/>
    <x v="5"/>
    <d v="2025-10-30T00:00:00"/>
    <m/>
    <m/>
    <s v="3 Toby Boxes / 4 Daps"/>
    <x v="9"/>
  </r>
  <r>
    <s v="D-HLR207"/>
    <x v="25"/>
    <d v="2025-10-30T00:00:00"/>
    <m/>
    <m/>
    <s v="Proofing Conduits"/>
    <x v="9"/>
  </r>
  <r>
    <s v="D-HLR210"/>
    <x v="29"/>
    <d v="2025-10-30T00:00:00"/>
    <n v="930"/>
    <m/>
    <s v="4 Toby Boxes / 4 Daps"/>
    <x v="9"/>
  </r>
  <r>
    <s v="D-HLR204"/>
    <x v="33"/>
    <d v="2025-10-30T00:00:00"/>
    <n v="346"/>
    <m/>
    <m/>
    <x v="9"/>
  </r>
  <r>
    <s v="BHT-FLX-01"/>
    <x v="1"/>
    <d v="2025-10-30T00:00:00"/>
    <m/>
    <m/>
    <s v="1 HH / 736 Mule Tape"/>
    <x v="9"/>
  </r>
  <r>
    <s v="D-HNP106"/>
    <x v="1"/>
    <d v="2025-10-31T00:00:00"/>
    <m/>
    <m/>
    <s v="Proofing  / Restoration"/>
    <x v="9"/>
  </r>
  <r>
    <s v="Lake Shore Park"/>
    <x v="27"/>
    <d v="2025-10-31T00:00:00"/>
    <m/>
    <m/>
    <s v="1 FDH / 1 HH / 1 Swing Arm / 1 Ground Rod"/>
    <x v="9"/>
  </r>
  <r>
    <s v="Lake Shore Park"/>
    <x v="32"/>
    <d v="2025-10-31T00:00:00"/>
    <n v="955"/>
    <m/>
    <s v="13 Toby Boxes / 4 Daps / 22 Splices"/>
    <x v="9"/>
  </r>
  <r>
    <s v="Wilders Park"/>
    <x v="23"/>
    <d v="2025-10-31T00:00:00"/>
    <m/>
    <m/>
    <s v="1 FDH / 1 HH / 1 Swing Arm / 1 Ground Rod"/>
    <x v="9"/>
  </r>
  <r>
    <s v="Wilders Park"/>
    <x v="30"/>
    <d v="2025-10-31T00:00:00"/>
    <m/>
    <m/>
    <s v="1 FDH / 1 HH / 1 Swing Arm / 1 Ground Rod"/>
    <x v="9"/>
  </r>
  <r>
    <s v="Citrus Wood"/>
    <x v="2"/>
    <d v="2025-10-31T00:00:00"/>
    <m/>
    <n v="1428"/>
    <m/>
    <x v="9"/>
  </r>
  <r>
    <s v="D-HWP914"/>
    <x v="5"/>
    <d v="2025-10-31T00:00:00"/>
    <m/>
    <m/>
    <s v="FDH / Proofing"/>
    <x v="9"/>
  </r>
  <r>
    <s v="D-HWP914"/>
    <x v="1"/>
    <d v="2025-10-31T00:00:00"/>
    <m/>
    <n v="1862"/>
    <s v="Stingray"/>
    <x v="9"/>
  </r>
  <r>
    <s v="FB-HOE301"/>
    <x v="1"/>
    <d v="2025-10-31T00:00:00"/>
    <n v="60"/>
    <m/>
    <m/>
    <x v="9"/>
  </r>
  <r>
    <s v="D-HLR210"/>
    <x v="29"/>
    <d v="2025-10-31T00:00:00"/>
    <n v="408"/>
    <m/>
    <s v="13 Toby Boxes / 4 Daps / 9 Splices"/>
    <x v="9"/>
  </r>
  <r>
    <s v="D-HLR204"/>
    <x v="34"/>
    <d v="2025-10-31T00:00:00"/>
    <m/>
    <m/>
    <s v="No Production"/>
    <x v="9"/>
  </r>
  <r>
    <s v="FB-HOE178"/>
    <x v="29"/>
    <d v="2025-10-31T00:00:00"/>
    <n v="168"/>
    <m/>
    <m/>
    <x v="9"/>
  </r>
  <r>
    <s v="D-HNP106"/>
    <x v="1"/>
    <d v="2025-11-03T00:00:00"/>
    <m/>
    <m/>
    <s v="Proofing  / Restoration"/>
    <x v="10"/>
  </r>
  <r>
    <s v="Lake Shore Park"/>
    <x v="32"/>
    <d v="2025-11-03T00:00:00"/>
    <m/>
    <m/>
    <s v="FDH"/>
    <x v="10"/>
  </r>
  <r>
    <s v="FB-HWP901"/>
    <x v="5"/>
    <d v="2025-11-03T00:00:00"/>
    <n v="1420"/>
    <m/>
    <s v="2 HH / 2 Ground Rods"/>
    <x v="10"/>
  </r>
  <r>
    <s v="D-HWP1307"/>
    <x v="5"/>
    <d v="2025-11-03T00:00:00"/>
    <n v="701"/>
    <m/>
    <s v="1 Dap"/>
    <x v="10"/>
  </r>
  <r>
    <s v="D-HWP918"/>
    <x v="5"/>
    <d v="2025-11-03T00:00:00"/>
    <n v="579"/>
    <m/>
    <s v="4 Toby Boxes / 3 Daps / 8 Splices"/>
    <x v="10"/>
  </r>
  <r>
    <s v="FB--HWP1377"/>
    <x v="2"/>
    <d v="2025-11-03T00:00:00"/>
    <n v="365"/>
    <m/>
    <m/>
    <x v="10"/>
  </r>
  <r>
    <s v="FB-HWP1377"/>
    <x v="1"/>
    <d v="2025-11-03T00:00:00"/>
    <n v="259"/>
    <m/>
    <m/>
    <x v="10"/>
  </r>
  <r>
    <s v="FB-HOE178"/>
    <x v="29"/>
    <d v="2025-11-03T00:00:00"/>
    <n v="463"/>
    <m/>
    <m/>
    <x v="10"/>
  </r>
  <r>
    <s v="D-HLR203"/>
    <x v="25"/>
    <d v="2025-11-03T00:00:00"/>
    <n v="882"/>
    <m/>
    <s v="3 Toby Boxes / 3 Daps / 5 Splices"/>
    <x v="10"/>
  </r>
  <r>
    <s v="BHT-FLX-01"/>
    <x v="1"/>
    <d v="2025-11-03T00:00:00"/>
    <m/>
    <m/>
    <s v="3 HH / 3 Ground Rods"/>
    <x v="10"/>
  </r>
  <r>
    <s v="BHT-FLX-01"/>
    <x v="35"/>
    <d v="2025-11-03T00:00:00"/>
    <m/>
    <n v="3846"/>
    <s v="3,846 Tracer Wire / 2 Ground Rods"/>
    <x v="10"/>
  </r>
  <r>
    <s v="BHT-FLX-01"/>
    <x v="24"/>
    <d v="2025-11-03T00:00:00"/>
    <m/>
    <m/>
    <s v="15 HH / 5 Ground Rods"/>
    <x v="10"/>
  </r>
  <r>
    <s v="FB-HOE675"/>
    <x v="1"/>
    <d v="2025-11-03T00:00:00"/>
    <n v="207"/>
    <m/>
    <m/>
    <x v="10"/>
  </r>
  <r>
    <s v="D-HSH222"/>
    <x v="5"/>
    <d v="2025-11-03T00:00:00"/>
    <n v="3266"/>
    <m/>
    <s v="18 Toby Boxes / 19 Daps"/>
    <x v="10"/>
  </r>
  <r>
    <s v="D-HNP106"/>
    <x v="1"/>
    <d v="2025-11-04T00:00:00"/>
    <m/>
    <m/>
    <s v="Proofing  / Restoration"/>
    <x v="10"/>
  </r>
  <r>
    <s v="Lake Shore Park"/>
    <x v="32"/>
    <d v="2025-11-04T00:00:00"/>
    <m/>
    <m/>
    <s v="FDH"/>
    <x v="10"/>
  </r>
  <r>
    <s v="Sunset Palms MHP"/>
    <x v="23"/>
    <d v="2025-11-04T00:00:00"/>
    <n v="363"/>
    <m/>
    <m/>
    <x v="10"/>
  </r>
  <r>
    <s v="Sunset Palms MHP"/>
    <x v="28"/>
    <d v="2025-11-04T00:00:00"/>
    <n v="778"/>
    <m/>
    <m/>
    <x v="10"/>
  </r>
  <r>
    <s v="Sunset Palms MHP"/>
    <x v="27"/>
    <d v="2025-11-04T00:00:00"/>
    <n v="550"/>
    <m/>
    <m/>
    <x v="10"/>
  </r>
  <r>
    <s v="D-HWP918"/>
    <x v="5"/>
    <d v="2025-11-04T00:00:00"/>
    <n v="1120"/>
    <m/>
    <s v="6 Toby Boxes / 6 Daps / 25 Splices"/>
    <x v="10"/>
  </r>
  <r>
    <s v="FB-HWP901"/>
    <x v="5"/>
    <d v="2025-11-04T00:00:00"/>
    <n v="990"/>
    <m/>
    <s v="2 HH"/>
    <x v="10"/>
  </r>
  <r>
    <s v="FB-HWP1377"/>
    <x v="2"/>
    <d v="2025-11-04T00:00:00"/>
    <n v="817"/>
    <m/>
    <m/>
    <x v="10"/>
  </r>
  <r>
    <s v="FB-HWP1377"/>
    <x v="1"/>
    <d v="2025-11-04T00:00:00"/>
    <n v="270"/>
    <m/>
    <m/>
    <x v="10"/>
  </r>
  <r>
    <s v="FB-HOE178"/>
    <x v="29"/>
    <d v="2025-11-04T00:00:00"/>
    <n v="633"/>
    <m/>
    <m/>
    <x v="10"/>
  </r>
  <r>
    <s v="D-HLR204"/>
    <x v="34"/>
    <d v="2025-11-04T00:00:00"/>
    <n v="379"/>
    <m/>
    <s v="6 Toby Boxes / 2 Daps"/>
    <x v="10"/>
  </r>
  <r>
    <s v="D-HLR203"/>
    <x v="25"/>
    <d v="2025-11-04T00:00:00"/>
    <n v="1072"/>
    <m/>
    <s v="7 Toby Boxes / 5 Daps / 21 Splices"/>
    <x v="10"/>
  </r>
  <r>
    <s v="D-HLR211"/>
    <x v="29"/>
    <d v="2025-11-04T00:00:00"/>
    <m/>
    <m/>
    <s v="1 FDH / 1 HH / 1 Ground Rod"/>
    <x v="10"/>
  </r>
  <r>
    <s v="FB-HOE375"/>
    <x v="1"/>
    <d v="2025-11-04T00:00:00"/>
    <m/>
    <m/>
    <s v="1 HH / 1 Ground Rod"/>
    <x v="10"/>
  </r>
  <r>
    <s v="D-HSH222"/>
    <x v="5"/>
    <d v="2025-11-04T00:00:00"/>
    <n v="3910"/>
    <m/>
    <s v="25 Toby Boxes / 12 Daps"/>
    <x v="10"/>
  </r>
  <r>
    <s v="D-HSH224"/>
    <x v="5"/>
    <d v="2025-11-04T00:00:00"/>
    <n v="372"/>
    <m/>
    <m/>
    <x v="10"/>
  </r>
  <r>
    <s v="Sunset Palms MHP"/>
    <x v="23"/>
    <d v="2025-11-05T00:00:00"/>
    <n v="1113"/>
    <m/>
    <m/>
    <x v="10"/>
  </r>
  <r>
    <s v="Sunset Palms MHP"/>
    <x v="28"/>
    <d v="2025-11-05T00:00:00"/>
    <n v="885"/>
    <m/>
    <m/>
    <x v="10"/>
  </r>
  <r>
    <s v="D-HWP918"/>
    <x v="5"/>
    <d v="2025-11-05T00:00:00"/>
    <n v="1488"/>
    <m/>
    <s v="9 Toby Boxes / 7 Daps / 30 Splices"/>
    <x v="10"/>
  </r>
  <r>
    <s v="FB-HWP901"/>
    <x v="5"/>
    <d v="2025-11-05T00:00:00"/>
    <n v="549"/>
    <m/>
    <s v="3 HH"/>
    <x v="10"/>
  </r>
  <r>
    <s v="FB-HWP1377"/>
    <x v="2"/>
    <d v="2025-11-05T00:00:00"/>
    <n v="1377"/>
    <m/>
    <m/>
    <x v="10"/>
  </r>
  <r>
    <s v="FB-HWP1377"/>
    <x v="1"/>
    <d v="2025-11-05T00:00:00"/>
    <n v="829"/>
    <m/>
    <m/>
    <x v="10"/>
  </r>
  <r>
    <s v="FB-HWP1379"/>
    <x v="5"/>
    <d v="2025-11-05T00:00:00"/>
    <n v="1031"/>
    <m/>
    <m/>
    <x v="10"/>
  </r>
  <r>
    <s v="FB-HOE178"/>
    <x v="29"/>
    <d v="2025-11-05T00:00:00"/>
    <n v="625"/>
    <m/>
    <m/>
    <x v="10"/>
  </r>
  <r>
    <s v="D-HLR204"/>
    <x v="34"/>
    <d v="2025-11-05T00:00:00"/>
    <n v="208"/>
    <m/>
    <s v="2 Toby Boxes"/>
    <x v="10"/>
  </r>
  <r>
    <s v="D-HLR203"/>
    <x v="25"/>
    <d v="2025-11-05T00:00:00"/>
    <n v="1034"/>
    <m/>
    <m/>
    <x v="10"/>
  </r>
  <r>
    <s v="BHU-FAL-01-W-2"/>
    <x v="1"/>
    <d v="2025-11-05T00:00:00"/>
    <n v="150"/>
    <m/>
    <m/>
    <x v="10"/>
  </r>
  <r>
    <s v="BHT-FLX-01"/>
    <x v="35"/>
    <d v="2025-11-05T00:00:00"/>
    <m/>
    <n v="13112"/>
    <s v="13,112 Tracer Wire"/>
    <x v="10"/>
  </r>
  <r>
    <s v="D-HSH222"/>
    <x v="5"/>
    <d v="2025-11-05T00:00:00"/>
    <n v="346"/>
    <m/>
    <s v="1 HH / 1 Ground Rod"/>
    <x v="10"/>
  </r>
  <r>
    <s v="D-HSH224"/>
    <x v="5"/>
    <d v="2025-11-05T00:00:00"/>
    <n v="656"/>
    <m/>
    <m/>
    <x v="10"/>
  </r>
  <r>
    <s v="D-HSH223"/>
    <x v="5"/>
    <d v="2025-11-05T00:00:00"/>
    <n v="2985"/>
    <m/>
    <s v="24 Toby Boxes / 14 Daps"/>
    <x v="10"/>
  </r>
  <r>
    <s v="Sunset Palms MHP"/>
    <x v="23"/>
    <d v="2025-11-06T00:00:00"/>
    <m/>
    <m/>
    <s v="6 Toby Boxes / 1 Dap / 4 Splices"/>
    <x v="10"/>
  </r>
  <r>
    <s v="Sunset Palms MHP"/>
    <x v="36"/>
    <d v="2025-11-06T00:00:00"/>
    <n v="760"/>
    <m/>
    <m/>
    <x v="10"/>
  </r>
  <r>
    <s v="D-HWP918"/>
    <x v="5"/>
    <d v="2025-11-06T00:00:00"/>
    <n v="954"/>
    <m/>
    <s v="8 Toby Boxes / 6 Daps / 31 Splices  / 1 HH / 1 FDH /  1 Swing Arm / 1 Ground Rod"/>
    <x v="10"/>
  </r>
  <r>
    <s v="FB-HWP1377"/>
    <x v="2"/>
    <d v="2025-11-06T00:00:00"/>
    <n v="183"/>
    <m/>
    <m/>
    <x v="10"/>
  </r>
  <r>
    <s v="FB-HWP1377"/>
    <x v="1"/>
    <d v="2025-11-06T00:00:00"/>
    <n v="270"/>
    <m/>
    <m/>
    <x v="10"/>
  </r>
  <r>
    <s v="FB-HOE178"/>
    <x v="35"/>
    <d v="2025-11-06T00:00:00"/>
    <m/>
    <n v="5200"/>
    <s v="5,200 Tracer Wire"/>
    <x v="10"/>
  </r>
  <r>
    <s v="D-HLR204"/>
    <x v="34"/>
    <d v="2025-11-06T00:00:00"/>
    <m/>
    <m/>
    <s v="No Production Crew Did Not Work This Location Today"/>
    <x v="10"/>
  </r>
  <r>
    <s v="D-HLR203"/>
    <x v="25"/>
    <d v="2025-11-06T00:00:00"/>
    <n v="209"/>
    <m/>
    <m/>
    <x v="10"/>
  </r>
  <r>
    <s v="FB-HOE175"/>
    <x v="29"/>
    <d v="2025-11-06T00:00:00"/>
    <n v="1063"/>
    <m/>
    <m/>
    <x v="10"/>
  </r>
  <r>
    <s v="D-HSH223"/>
    <x v="5"/>
    <d v="2025-11-06T00:00:00"/>
    <n v="2373"/>
    <m/>
    <s v="13 Toby Boxes / 9 Daps"/>
    <x v="10"/>
  </r>
  <r>
    <s v="Sunset Palms MHP"/>
    <x v="23"/>
    <d v="2025-11-07T00:00:00"/>
    <n v="923"/>
    <m/>
    <m/>
    <x v="10"/>
  </r>
  <r>
    <s v="Sunset Palms MHP"/>
    <x v="32"/>
    <d v="2025-11-07T00:00:00"/>
    <n v="3052"/>
    <m/>
    <m/>
    <x v="10"/>
  </r>
  <r>
    <s v="Wilders MHP"/>
    <x v="30"/>
    <d v="2025-11-07T00:00:00"/>
    <n v="451"/>
    <m/>
    <m/>
    <x v="10"/>
  </r>
  <r>
    <s v="FB-HWP1377"/>
    <x v="2"/>
    <d v="2025-11-07T00:00:00"/>
    <m/>
    <m/>
    <m/>
    <x v="10"/>
  </r>
  <r>
    <s v="FB-HOE175"/>
    <x v="1"/>
    <d v="2025-11-07T00:00:00"/>
    <n v="350"/>
    <m/>
    <m/>
    <x v="10"/>
  </r>
  <r>
    <s v="FB-HOE175"/>
    <x v="29"/>
    <d v="2025-11-07T00:00:00"/>
    <n v="913"/>
    <m/>
    <s v="3 HH"/>
    <x v="10"/>
  </r>
  <r>
    <s v="D-HLR204"/>
    <x v="34"/>
    <d v="2025-11-07T00:00:00"/>
    <m/>
    <m/>
    <s v="No Production Crew Did Not Work This Location Today"/>
    <x v="10"/>
  </r>
  <r>
    <s v="D-HLR210"/>
    <x v="29"/>
    <d v="2025-11-07T00:00:00"/>
    <m/>
    <m/>
    <s v="FDH"/>
    <x v="10"/>
  </r>
  <r>
    <s v="D-HOE306"/>
    <x v="25"/>
    <d v="2025-11-07T00:00:00"/>
    <n v="569"/>
    <m/>
    <m/>
    <x v="10"/>
  </r>
  <r>
    <s v="D-HSH240"/>
    <x v="5"/>
    <d v="2025-11-07T00:00:00"/>
    <n v="2948"/>
    <m/>
    <m/>
    <x v="10"/>
  </r>
  <r>
    <s v="Lake Shore Park"/>
    <x v="30"/>
    <d v="2025-11-10T00:00:00"/>
    <n v="560"/>
    <m/>
    <m/>
    <x v="10"/>
  </r>
  <r>
    <s v="FB-HWP1377"/>
    <x v="1"/>
    <d v="2025-11-10T00:00:00"/>
    <n v="558"/>
    <m/>
    <m/>
    <x v="10"/>
  </r>
  <r>
    <s v="FB-HWP1377"/>
    <x v="2"/>
    <d v="2025-11-10T00:00:00"/>
    <m/>
    <m/>
    <s v="7 HH / 7 Ground Rods"/>
    <x v="10"/>
  </r>
  <r>
    <s v="FB-HWP1379"/>
    <x v="5"/>
    <d v="2025-11-10T00:00:00"/>
    <n v="1351"/>
    <m/>
    <m/>
    <x v="10"/>
  </r>
  <r>
    <s v="D-HWP1307"/>
    <x v="5"/>
    <d v="2025-11-10T00:00:00"/>
    <n v="138"/>
    <m/>
    <s v="2 Daps / 6 Splices"/>
    <x v="10"/>
  </r>
  <r>
    <s v="FB-HWP901"/>
    <x v="5"/>
    <d v="2025-11-10T00:00:00"/>
    <n v="632"/>
    <m/>
    <s v="3 HH / 3 Ground Rods"/>
    <x v="10"/>
  </r>
  <r>
    <s v="Sherwood Estates"/>
    <x v="26"/>
    <d v="2025-11-10T00:00:00"/>
    <n v="748"/>
    <m/>
    <m/>
    <x v="10"/>
  </r>
  <r>
    <s v="D-HLR203"/>
    <x v="25"/>
    <d v="2025-11-10T00:00:00"/>
    <n v="96"/>
    <m/>
    <m/>
    <x v="10"/>
  </r>
  <r>
    <s v="D-HLR204"/>
    <x v="34"/>
    <d v="2025-11-10T00:00:00"/>
    <n v="562"/>
    <m/>
    <m/>
    <x v="10"/>
  </r>
  <r>
    <s v="D-HLR205"/>
    <x v="25"/>
    <d v="2025-11-10T00:00:00"/>
    <n v="435"/>
    <m/>
    <s v="4 Daps / 8 Splices"/>
    <x v="10"/>
  </r>
  <r>
    <s v="D-HSH240"/>
    <x v="5"/>
    <d v="2025-11-10T00:00:00"/>
    <n v="4084"/>
    <m/>
    <m/>
    <x v="10"/>
  </r>
  <r>
    <s v="FB-HWP901"/>
    <x v="1"/>
    <d v="2025-11-11T00:00:00"/>
    <m/>
    <n v="5569"/>
    <s v="4,569 Tracer Wire"/>
    <x v="10"/>
  </r>
  <r>
    <s v="Sherwood Estates"/>
    <x v="26"/>
    <d v="2025-11-11T00:00:00"/>
    <n v="1062"/>
    <m/>
    <s v="12 Toby Boxes / 12 Daps / 42 Splices"/>
    <x v="10"/>
  </r>
  <r>
    <s v="D-HLR211"/>
    <x v="1"/>
    <d v="2025-11-11T00:00:00"/>
    <m/>
    <m/>
    <s v="Could Not Complete Stingray Path"/>
    <x v="10"/>
  </r>
  <r>
    <s v="BHU-FAl-01-E"/>
    <x v="1"/>
    <d v="2025-11-11T00:00:00"/>
    <m/>
    <m/>
    <s v="Mule Tape"/>
    <x v="10"/>
  </r>
  <r>
    <s v="FB-HNP138"/>
    <x v="1"/>
    <d v="2025-11-12T00:00:00"/>
    <m/>
    <m/>
    <s v="No Production--Drill Breakdown"/>
    <x v="10"/>
  </r>
  <r>
    <s v="FB-HWP1377"/>
    <x v="1"/>
    <d v="2025-11-12T00:00:00"/>
    <m/>
    <m/>
    <s v="2 HH / 2 Ground Rods"/>
    <x v="10"/>
  </r>
  <r>
    <s v="D-HWP917"/>
    <x v="5"/>
    <d v="2025-11-12T00:00:00"/>
    <n v="1580"/>
    <m/>
    <s v="9 Toby Boxes / 5 Daps"/>
    <x v="10"/>
  </r>
  <r>
    <s v="FB-HWP1379"/>
    <x v="5"/>
    <d v="2025-11-12T00:00:00"/>
    <n v="890"/>
    <m/>
    <m/>
    <x v="10"/>
  </r>
  <r>
    <s v="FB-HWP1379"/>
    <x v="2"/>
    <d v="2025-11-12T00:00:00"/>
    <m/>
    <m/>
    <s v="1 HH / 1 Ground Rod"/>
    <x v="10"/>
  </r>
  <r>
    <s v="D-HWP916"/>
    <x v="5"/>
    <d v="2025-11-12T00:00:00"/>
    <n v="877"/>
    <m/>
    <s v="4 Toby Boxes / 2 Daps / 7 Splices"/>
    <x v="10"/>
  </r>
  <r>
    <s v="Citrus Woods"/>
    <x v="1"/>
    <d v="2025-11-12T00:00:00"/>
    <m/>
    <n v="6640"/>
    <m/>
    <x v="10"/>
  </r>
  <r>
    <s v="BHZD-FLX-04-W"/>
    <x v="1"/>
    <d v="2025-11-12T00:00:00"/>
    <n v="711"/>
    <m/>
    <s v="1 HH"/>
    <x v="10"/>
  </r>
  <r>
    <s v="D-HLR210"/>
    <x v="29"/>
    <d v="2025-11-12T00:00:00"/>
    <m/>
    <m/>
    <s v="2 HH / 1 FDH / 1 Swing Arm / 2 Ground Rods"/>
    <x v="10"/>
  </r>
  <r>
    <s v="D-HDF711"/>
    <x v="29"/>
    <d v="2025-11-12T00:00:00"/>
    <n v="1486"/>
    <m/>
    <s v="5 Toby Boxes / 4 Daps / 18 Splices"/>
    <x v="10"/>
  </r>
  <r>
    <s v="D-HLR204"/>
    <x v="33"/>
    <d v="2025-11-12T00:00:00"/>
    <n v="474"/>
    <m/>
    <m/>
    <x v="10"/>
  </r>
  <r>
    <s v="D-HSH240"/>
    <x v="5"/>
    <d v="2025-11-12T00:00:00"/>
    <n v="242"/>
    <m/>
    <m/>
    <x v="10"/>
  </r>
  <r>
    <s v="D-HSH237"/>
    <x v="5"/>
    <d v="2025-11-12T00:00:00"/>
    <n v="1264"/>
    <m/>
    <m/>
    <x v="10"/>
  </r>
  <r>
    <s v="D-HSH242"/>
    <x v="5"/>
    <d v="2025-11-12T00:00:00"/>
    <n v="3678"/>
    <m/>
    <m/>
    <x v="10"/>
  </r>
  <r>
    <s v="FB-HWP1377"/>
    <x v="1"/>
    <d v="2025-11-13T00:00:00"/>
    <m/>
    <m/>
    <s v="5 HH"/>
    <x v="10"/>
  </r>
  <r>
    <s v="D-HWP917"/>
    <x v="5"/>
    <d v="2025-11-13T00:00:00"/>
    <n v="1258"/>
    <m/>
    <s v="12 Toby Boxes / 7 Daps"/>
    <x v="10"/>
  </r>
  <r>
    <s v="D-HWP916"/>
    <x v="5"/>
    <d v="2025-11-13T00:00:00"/>
    <n v="814"/>
    <m/>
    <s v="9 Toby Boxes / 6 Daps / 24 Splices"/>
    <x v="10"/>
  </r>
  <r>
    <s v="BHZD-FLX-04-W"/>
    <x v="1"/>
    <d v="2025-11-13T00:00:00"/>
    <n v="325"/>
    <m/>
    <m/>
    <x v="10"/>
  </r>
  <r>
    <s v="BHZD-FLX-04-W"/>
    <x v="1"/>
    <d v="2025-11-13T00:00:00"/>
    <m/>
    <m/>
    <s v="3 HH"/>
    <x v="10"/>
  </r>
  <r>
    <s v="D-HLR204"/>
    <x v="33"/>
    <d v="2025-11-13T00:00:00"/>
    <n v="606"/>
    <m/>
    <m/>
    <x v="10"/>
  </r>
  <r>
    <s v="D-HLR205"/>
    <x v="25"/>
    <d v="2025-11-13T00:00:00"/>
    <n v="1123"/>
    <m/>
    <s v="6 Toby Boxes / 4 Daps / 10 Splices"/>
    <x v="10"/>
  </r>
  <r>
    <s v="D-HDF711"/>
    <x v="29"/>
    <d v="2025-11-13T00:00:00"/>
    <n v="2912"/>
    <m/>
    <m/>
    <x v="10"/>
  </r>
  <r>
    <s v="BHU-FAL-01-E"/>
    <x v="1"/>
    <d v="2025-11-13T00:00:00"/>
    <m/>
    <m/>
    <s v="3 HH"/>
    <x v="10"/>
  </r>
  <r>
    <s v="D-HSH242"/>
    <x v="5"/>
    <d v="2025-11-13T00:00:00"/>
    <n v="3382"/>
    <m/>
    <m/>
    <x v="10"/>
  </r>
  <r>
    <s v="D-HSH237"/>
    <x v="5"/>
    <d v="2025-11-13T00:00:00"/>
    <n v="1281"/>
    <m/>
    <m/>
    <x v="10"/>
  </r>
  <r>
    <s v="FB-HSH241"/>
    <x v="5"/>
    <d v="2025-11-13T00:00:00"/>
    <n v="424"/>
    <m/>
    <m/>
    <x v="10"/>
  </r>
  <r>
    <s v="D-HSH243"/>
    <x v="5"/>
    <d v="2025-11-13T00:00:00"/>
    <n v="598"/>
    <m/>
    <m/>
    <x v="10"/>
  </r>
  <r>
    <s v="FB-HWP1377"/>
    <x v="1"/>
    <d v="2025-11-14T00:00:00"/>
    <m/>
    <n v="5647"/>
    <s v="5,647 Tracer Wire"/>
    <x v="10"/>
  </r>
  <r>
    <s v="D-HWP1307"/>
    <x v="1"/>
    <d v="2025-11-14T00:00:00"/>
    <m/>
    <n v="565"/>
    <m/>
    <x v="10"/>
  </r>
  <r>
    <s v="Sherwood"/>
    <x v="26"/>
    <d v="2025-11-14T00:00:00"/>
    <n v="1505"/>
    <m/>
    <s v=" 22 Toby Boxes / 21 Daps / 61 Splices"/>
    <x v="10"/>
  </r>
  <r>
    <s v="BHZD-FLX-04-W"/>
    <x v="1"/>
    <d v="2025-11-14T00:00:00"/>
    <n v="430"/>
    <m/>
    <m/>
    <x v="10"/>
  </r>
  <r>
    <s v="D-HLR204"/>
    <x v="33"/>
    <d v="2025-11-14T00:00:00"/>
    <n v="322"/>
    <m/>
    <m/>
    <x v="10"/>
  </r>
  <r>
    <s v="D-HDF711"/>
    <x v="29"/>
    <d v="2025-11-14T00:00:00"/>
    <n v="2125"/>
    <m/>
    <m/>
    <x v="10"/>
  </r>
  <r>
    <s v="FB-HWP1377"/>
    <x v="1"/>
    <d v="2025-11-17T00:00:00"/>
    <n v="127"/>
    <m/>
    <m/>
    <x v="10"/>
  </r>
  <r>
    <s v="FB-HWP1377"/>
    <x v="1"/>
    <d v="2025-11-17T00:00:00"/>
    <m/>
    <n v="300"/>
    <s v="300 Tracer Wire"/>
    <x v="10"/>
  </r>
  <r>
    <s v="Heatherwood MHP"/>
    <x v="2"/>
    <d v="2025-11-17T00:00:00"/>
    <n v="1505"/>
    <m/>
    <m/>
    <x v="10"/>
  </r>
  <r>
    <s v="D-HWP1312"/>
    <x v="5"/>
    <d v="2025-11-17T00:00:00"/>
    <n v="1471"/>
    <m/>
    <s v="5 Toby Boxes"/>
    <x v="10"/>
  </r>
  <r>
    <s v="Sherwood"/>
    <x v="26"/>
    <d v="2025-11-17T00:00:00"/>
    <n v="907"/>
    <m/>
    <s v="1 HH"/>
    <x v="10"/>
  </r>
  <r>
    <s v="D-HWP1311"/>
    <x v="5"/>
    <d v="2025-11-17T00:00:00"/>
    <n v="762"/>
    <m/>
    <m/>
    <x v="10"/>
  </r>
  <r>
    <s v="D-HWP916"/>
    <x v="5"/>
    <d v="2025-11-17T00:00:00"/>
    <n v="956"/>
    <m/>
    <s v="14 Toby Boxes / 9 Daps"/>
    <x v="10"/>
  </r>
  <r>
    <s v="FB-HLR201"/>
    <x v="1"/>
    <d v="2025-11-17T00:00:00"/>
    <n v="176"/>
    <m/>
    <m/>
    <x v="10"/>
  </r>
  <r>
    <s v="FB-HLR201"/>
    <x v="1"/>
    <d v="2025-11-17T00:00:00"/>
    <n v="270"/>
    <m/>
    <m/>
    <x v="10"/>
  </r>
  <r>
    <s v="D-HLR204"/>
    <x v="33"/>
    <d v="2025-11-17T00:00:00"/>
    <n v="420"/>
    <m/>
    <m/>
    <x v="10"/>
  </r>
  <r>
    <s v="D-HDF711"/>
    <x v="29"/>
    <d v="2025-11-17T00:00:00"/>
    <n v="1449"/>
    <m/>
    <m/>
    <x v="10"/>
  </r>
  <r>
    <s v="D-HSH241"/>
    <x v="5"/>
    <d v="2025-11-17T00:00:00"/>
    <n v="5466"/>
    <m/>
    <m/>
    <x v="10"/>
  </r>
  <r>
    <s v="D-HSH237"/>
    <x v="5"/>
    <d v="2025-11-17T00:00:00"/>
    <n v="1662"/>
    <m/>
    <m/>
    <x v="10"/>
  </r>
  <r>
    <s v="D-HSH243"/>
    <x v="5"/>
    <d v="2025-11-17T00:00:00"/>
    <n v="1498"/>
    <m/>
    <m/>
    <x v="10"/>
  </r>
  <r>
    <s v="Lake Shore Park"/>
    <x v="30"/>
    <d v="2025-11-18T00:00:00"/>
    <n v="17"/>
    <m/>
    <m/>
    <x v="10"/>
  </r>
  <r>
    <s v="Wilders"/>
    <x v="30"/>
    <d v="2025-11-18T00:00:00"/>
    <n v="12"/>
    <m/>
    <m/>
    <x v="10"/>
  </r>
  <r>
    <s v="FB-HWP1379"/>
    <x v="1"/>
    <d v="2025-11-18T00:00:00"/>
    <m/>
    <n v="3272"/>
    <s v="3,2722 Tracer Wire"/>
    <x v="10"/>
  </r>
  <r>
    <s v="Heatherwood MHP"/>
    <x v="2"/>
    <d v="2025-11-18T00:00:00"/>
    <n v="1518"/>
    <m/>
    <m/>
    <x v="10"/>
  </r>
  <r>
    <s v="D-HWP1313"/>
    <x v="5"/>
    <d v="2025-11-18T00:00:00"/>
    <n v="1679"/>
    <m/>
    <s v="11 Toby Boxes / 10 Daps / 43 Splices"/>
    <x v="10"/>
  </r>
  <r>
    <s v="Sherwood"/>
    <x v="26"/>
    <d v="2025-11-18T00:00:00"/>
    <m/>
    <m/>
    <s v="5 Toby Boxes / 5 Daps / 1 FDH / 1 Swing Arm / 1 HH / 1 Ground Rod"/>
    <x v="10"/>
  </r>
  <r>
    <s v="D-HWP1311"/>
    <x v="5"/>
    <d v="2025-11-18T00:00:00"/>
    <n v="1530"/>
    <m/>
    <s v="11 Toby Boxes / 9 Daps / 29 Splices"/>
    <x v="10"/>
  </r>
  <r>
    <s v="BHUD-FOE-06-E-2"/>
    <x v="1"/>
    <d v="2025-11-18T00:00:00"/>
    <n v="136"/>
    <m/>
    <m/>
    <x v="10"/>
  </r>
  <r>
    <s v="FB-HLR201"/>
    <x v="1"/>
    <d v="2025-11-18T00:00:00"/>
    <n v="120"/>
    <m/>
    <m/>
    <x v="10"/>
  </r>
  <r>
    <s v="D-HLR205"/>
    <x v="25"/>
    <d v="2025-11-18T00:00:00"/>
    <n v="1917"/>
    <m/>
    <m/>
    <x v="10"/>
  </r>
  <r>
    <s v="D-HDF713"/>
    <x v="29"/>
    <d v="2025-11-18T00:00:00"/>
    <n v="2351"/>
    <m/>
    <m/>
    <x v="10"/>
  </r>
  <r>
    <s v="D-HSH237"/>
    <x v="5"/>
    <d v="2025-11-18T00:00:00"/>
    <n v="2684"/>
    <m/>
    <m/>
    <x v="10"/>
  </r>
  <r>
    <s v="D-HSH243"/>
    <x v="5"/>
    <d v="2025-11-18T00:00:00"/>
    <n v="3613"/>
    <m/>
    <m/>
    <x v="10"/>
  </r>
  <r>
    <s v="Sunset Palms"/>
    <x v="23"/>
    <d v="2025-11-19T00:00:00"/>
    <n v="480"/>
    <m/>
    <s v="9 Flower Pots"/>
    <x v="10"/>
  </r>
  <r>
    <s v="D-HWP1307"/>
    <x v="1"/>
    <d v="2025-11-19T00:00:00"/>
    <m/>
    <n v="2996"/>
    <s v="2,946 Tracer Wire"/>
    <x v="10"/>
  </r>
  <r>
    <s v="Heatherwood MHP"/>
    <x v="2"/>
    <d v="2025-11-19T00:00:00"/>
    <n v="1968"/>
    <m/>
    <s v="23 Toby Boxes / 23 Daps / 46 Splices"/>
    <x v="10"/>
  </r>
  <r>
    <s v="D-HWP1313"/>
    <x v="5"/>
    <d v="2025-11-19T00:00:00"/>
    <n v="1429"/>
    <m/>
    <s v="11 Toby Boxes / 8 Daps / 44 Splices"/>
    <x v="10"/>
  </r>
  <r>
    <s v="Sherwood"/>
    <x v="26"/>
    <d v="2025-11-19T00:00:00"/>
    <m/>
    <m/>
    <s v="FDH / Proofing"/>
    <x v="10"/>
  </r>
  <r>
    <s v="D-HWP1311"/>
    <x v="5"/>
    <d v="2025-11-19T00:00:00"/>
    <n v="954"/>
    <m/>
    <s v="7 Toby Boxes / 5 Daps / 33 Splices"/>
    <x v="10"/>
  </r>
  <r>
    <s v="BHUD-FOE-06-E-2"/>
    <x v="1"/>
    <d v="2025-11-19T00:00:00"/>
    <n v="170"/>
    <m/>
    <m/>
    <x v="10"/>
  </r>
  <r>
    <s v="FB-HLR201"/>
    <x v="1"/>
    <d v="2025-11-19T00:00:00"/>
    <n v="550"/>
    <m/>
    <m/>
    <x v="10"/>
  </r>
  <r>
    <s v="D-HDF713"/>
    <x v="29"/>
    <d v="2025-11-19T00:00:00"/>
    <n v="1835"/>
    <m/>
    <m/>
    <x v="10"/>
  </r>
  <r>
    <s v="FB-HNP138"/>
    <x v="1"/>
    <d v="2025-11-20T00:00:00"/>
    <n v="170"/>
    <m/>
    <m/>
    <x v="10"/>
  </r>
  <r>
    <s v="Sunset Palms"/>
    <x v="23"/>
    <d v="2025-11-20T00:00:00"/>
    <m/>
    <m/>
    <s v="4 Flower Pots"/>
    <x v="10"/>
  </r>
  <r>
    <s v="D-HWP1311"/>
    <x v="5"/>
    <d v="2025-11-20T00:00:00"/>
    <n v="1603"/>
    <m/>
    <s v="16 Toby Boxes / 11 Daps / 32 Splices"/>
    <x v="10"/>
  </r>
  <r>
    <s v="Heatherwood MHP"/>
    <x v="2"/>
    <d v="2025-11-20T00:00:00"/>
    <n v="345"/>
    <m/>
    <s v="10 Toby Boxes / 10 Daps / 20 Splices"/>
    <x v="10"/>
  </r>
  <r>
    <s v="D-HWP1313"/>
    <x v="5"/>
    <d v="2025-11-20T00:00:00"/>
    <n v="1624"/>
    <m/>
    <s v="14 Toby Boxes / 8 Daps / 52 Splices"/>
    <x v="10"/>
  </r>
  <r>
    <s v="D-HWP1307"/>
    <x v="1"/>
    <d v="2025-11-20T00:00:00"/>
    <m/>
    <n v="728"/>
    <m/>
    <x v="10"/>
  </r>
  <r>
    <s v="BHZD-FLX-04-W"/>
    <x v="1"/>
    <d v="2025-11-20T00:00:00"/>
    <n v="195"/>
    <m/>
    <s v="1 HH / 2 Ground Rods"/>
    <x v="10"/>
  </r>
  <r>
    <s v="FB-HLR201"/>
    <x v="1"/>
    <d v="2025-11-20T00:00:00"/>
    <m/>
    <m/>
    <s v="1 HH  "/>
    <x v="10"/>
  </r>
  <r>
    <s v="D-HLR205"/>
    <x v="25"/>
    <d v="2025-11-20T00:00:00"/>
    <n v="272"/>
    <m/>
    <m/>
    <x v="10"/>
  </r>
  <r>
    <s v="D-HDF711"/>
    <x v="29"/>
    <d v="2025-11-21T00:00:00"/>
    <m/>
    <m/>
    <s v="1 HH / 1 FDH / 1 Swing Arm / 1 Ground Rod"/>
    <x v="10"/>
  </r>
  <r>
    <s v="D-HDF713"/>
    <x v="29"/>
    <d v="2025-11-20T00:00:00"/>
    <n v="2139"/>
    <m/>
    <m/>
    <x v="10"/>
  </r>
  <r>
    <s v="D-HSH241"/>
    <x v="5"/>
    <d v="2025-11-20T00:00:00"/>
    <n v="2252"/>
    <m/>
    <m/>
    <x v="10"/>
  </r>
  <r>
    <s v="D-HSH243"/>
    <x v="5"/>
    <d v="2025-11-20T00:00:00"/>
    <n v="1027"/>
    <m/>
    <m/>
    <x v="10"/>
  </r>
  <r>
    <s v="D-HSH244"/>
    <x v="5"/>
    <d v="2025-11-20T00:00:00"/>
    <n v="1420"/>
    <m/>
    <m/>
    <x v="10"/>
  </r>
  <r>
    <s v="D-HSH245"/>
    <x v="5"/>
    <d v="2025-11-20T00:00:00"/>
    <n v="2376"/>
    <m/>
    <m/>
    <x v="10"/>
  </r>
  <r>
    <s v="FB-HSH241"/>
    <x v="5"/>
    <d v="2025-11-20T00:00:00"/>
    <n v="313"/>
    <m/>
    <m/>
    <x v="10"/>
  </r>
  <r>
    <s v="FB-HNP138"/>
    <x v="1"/>
    <d v="2025-11-21T00:00:00"/>
    <n v="271"/>
    <m/>
    <m/>
    <x v="10"/>
  </r>
  <r>
    <s v="Sunset Palms"/>
    <x v="23"/>
    <d v="2025-11-21T00:00:00"/>
    <n v="448"/>
    <n v="200"/>
    <s v="1 HH / 1 FDH / 1 Swing Arm / 2 Ground Rods / 250 Tracer Wire"/>
    <x v="10"/>
  </r>
  <r>
    <s v="Heatherwood MHP"/>
    <x v="2"/>
    <d v="2025-11-21T00:00:00"/>
    <n v="375"/>
    <m/>
    <m/>
    <x v="10"/>
  </r>
  <r>
    <s v="BHUD-FOE-06-E-2"/>
    <x v="1"/>
    <d v="2025-11-21T00:00:00"/>
    <n v="15"/>
    <n v="1159"/>
    <s v="1 HH / 1 Ground Rod / 849 Tracer Wire  / 528 Mule Tape"/>
    <x v="10"/>
  </r>
  <r>
    <s v="D-HDF713"/>
    <x v="29"/>
    <d v="2025-11-21T00:00:00"/>
    <n v="789"/>
    <m/>
    <s v="9 Toby Boxes / 5 Daps / 30 Splices"/>
    <x v="10"/>
  </r>
  <r>
    <s v="D-HDF714"/>
    <x v="29"/>
    <d v="2025-11-21T00:00:00"/>
    <n v="1281"/>
    <m/>
    <s v="2 Daps / 10 Splices"/>
    <x v="10"/>
  </r>
  <r>
    <s v="D-HSH237"/>
    <x v="5"/>
    <d v="2025-11-21T00:00:00"/>
    <n v="51"/>
    <m/>
    <m/>
    <x v="10"/>
  </r>
  <r>
    <s v="FB-HSH241"/>
    <x v="5"/>
    <d v="2025-11-21T00:00:00"/>
    <n v="3007"/>
    <m/>
    <m/>
    <x v="10"/>
  </r>
  <r>
    <s v="D-HSH243"/>
    <x v="5"/>
    <d v="2025-11-21T00:00:00"/>
    <n v="490"/>
    <m/>
    <m/>
    <x v="10"/>
  </r>
  <r>
    <s v="D-HSH244"/>
    <x v="5"/>
    <d v="2025-11-21T00:00:00"/>
    <n v="3043"/>
    <m/>
    <m/>
    <x v="10"/>
  </r>
  <r>
    <s v="D-HSH245"/>
    <x v="5"/>
    <d v="2025-11-21T00:00:00"/>
    <n v="1217"/>
    <m/>
    <m/>
    <x v="10"/>
  </r>
  <r>
    <s v="D-HSH220"/>
    <x v="1"/>
    <d v="2025-11-21T00:00:00"/>
    <m/>
    <n v="2257"/>
    <s v="Stingray"/>
    <x v="10"/>
  </r>
  <r>
    <s v="D-HSH221"/>
    <x v="1"/>
    <d v="2025-11-21T00:00:00"/>
    <m/>
    <n v="734"/>
    <s v="Stingray"/>
    <x v="10"/>
  </r>
  <r>
    <s v="FB-HNP138"/>
    <x v="1"/>
    <d v="2025-11-24T00:00:00"/>
    <m/>
    <m/>
    <s v="No Production--Locate Issues"/>
    <x v="10"/>
  </r>
  <r>
    <s v="FB-HNP111"/>
    <x v="1"/>
    <d v="2025-11-24T00:00:00"/>
    <m/>
    <m/>
    <s v="No Production--Locate Issues"/>
    <x v="10"/>
  </r>
  <r>
    <s v="D-HNP108"/>
    <x v="1"/>
    <d v="2025-11-24T00:00:00"/>
    <m/>
    <m/>
    <s v="No Production--Locate Issues"/>
    <x v="10"/>
  </r>
  <r>
    <s v="Sunset Palms"/>
    <x v="23"/>
    <d v="2025-11-24T00:00:00"/>
    <n v="1270"/>
    <m/>
    <s v="4 Flower Pots / 14 Splices "/>
    <x v="10"/>
  </r>
  <r>
    <s v="Sunset Palms"/>
    <x v="36"/>
    <d v="2025-11-24T00:00:00"/>
    <n v="448"/>
    <m/>
    <m/>
    <x v="10"/>
  </r>
  <r>
    <s v="FX4-FWP-09"/>
    <x v="5"/>
    <d v="2025-11-24T00:00:00"/>
    <n v="82"/>
    <m/>
    <s v="1 HH / 1 Concrete Pad"/>
    <x v="10"/>
  </r>
  <r>
    <s v="Heatherwood MHP"/>
    <x v="2"/>
    <d v="2025-11-24T00:00:00"/>
    <n v="2805"/>
    <m/>
    <m/>
    <x v="10"/>
  </r>
  <r>
    <s v="D-HWP1311"/>
    <x v="5"/>
    <d v="2025-11-24T00:00:00"/>
    <n v="805"/>
    <m/>
    <s v="11 Toby Boxes / 6 Daps / 25 Splices / 1 FDH/ 1 HH / 1 Swing Arm / 1 Ground Rod"/>
    <x v="10"/>
  </r>
  <r>
    <s v="D-HWP1312"/>
    <x v="5"/>
    <d v="2025-11-24T00:00:00"/>
    <n v="665"/>
    <m/>
    <m/>
    <x v="10"/>
  </r>
  <r>
    <s v="D-HWP1313"/>
    <x v="5"/>
    <d v="2025-11-24T00:00:00"/>
    <n v="572"/>
    <m/>
    <s v="2 Toby Boxes / 3 Daps / 21 Splices"/>
    <x v="10"/>
  </r>
  <r>
    <s v="FB-HWP483"/>
    <x v="1"/>
    <d v="2025-11-24T00:00:00"/>
    <n v="286"/>
    <m/>
    <m/>
    <x v="10"/>
  </r>
  <r>
    <s v="D-HWP916"/>
    <x v="1"/>
    <d v="2025-11-24T00:00:00"/>
    <m/>
    <n v="734"/>
    <m/>
    <x v="10"/>
  </r>
  <r>
    <s v="D-HWP917"/>
    <x v="1"/>
    <d v="2025-11-24T00:00:00"/>
    <m/>
    <n v="719"/>
    <m/>
    <x v="10"/>
  </r>
  <r>
    <s v="D-HLR205"/>
    <x v="25"/>
    <d v="2025-11-24T00:00:00"/>
    <n v="900"/>
    <m/>
    <s v="3 Toby Boxes / 4 Daps / 17 Splices"/>
    <x v="10"/>
  </r>
  <r>
    <s v="FB-HOE178"/>
    <x v="29"/>
    <d v="2025-11-24T00:00:00"/>
    <m/>
    <m/>
    <s v="10 Ground Rod"/>
    <x v="10"/>
  </r>
  <r>
    <s v="FB-HOE175"/>
    <x v="29"/>
    <d v="2025-11-24T00:00:00"/>
    <m/>
    <m/>
    <s v="3 Ground Rod"/>
    <x v="10"/>
  </r>
  <r>
    <s v="D-HLR210"/>
    <x v="29"/>
    <d v="2025-11-24T00:00:00"/>
    <m/>
    <m/>
    <s v="1 Ground Rod"/>
    <x v="10"/>
  </r>
  <r>
    <s v="D-HDF704"/>
    <x v="29"/>
    <d v="2025-11-24T00:00:00"/>
    <n v="1655"/>
    <m/>
    <s v="7 Daps / 34 Splices"/>
    <x v="10"/>
  </r>
  <r>
    <s v="FB-HNP111"/>
    <x v="1"/>
    <d v="2025-11-25T00:00:00"/>
    <n v="68"/>
    <m/>
    <m/>
    <x v="10"/>
  </r>
  <r>
    <s v="Sunset Palms"/>
    <x v="23"/>
    <d v="2025-11-25T00:00:00"/>
    <n v="500"/>
    <m/>
    <s v="7 Flower Pots / 25 Splices"/>
    <x v="10"/>
  </r>
  <r>
    <s v="Sunset Palms"/>
    <x v="36"/>
    <d v="2025-11-25T00:00:00"/>
    <n v="541"/>
    <m/>
    <m/>
    <x v="10"/>
  </r>
  <r>
    <s v="Sunset Palms"/>
    <x v="27"/>
    <d v="2025-11-25T00:00:00"/>
    <n v="1437"/>
    <m/>
    <m/>
    <x v="10"/>
  </r>
  <r>
    <s v="FB-HWP483"/>
    <x v="1"/>
    <d v="2025-11-25T00:00:00"/>
    <n v="357"/>
    <m/>
    <s v="1 HH"/>
    <x v="10"/>
  </r>
  <r>
    <s v="Heatherwood MHP"/>
    <x v="2"/>
    <d v="2025-11-25T00:00:00"/>
    <n v="1397"/>
    <m/>
    <m/>
    <x v="10"/>
  </r>
  <r>
    <s v="D-HWP1314"/>
    <x v="5"/>
    <d v="2025-11-25T00:00:00"/>
    <n v="1100"/>
    <m/>
    <m/>
    <x v="10"/>
  </r>
  <r>
    <s v="D-HWP1312"/>
    <x v="5"/>
    <d v="2025-11-25T00:00:00"/>
    <n v="1360"/>
    <m/>
    <s v="18 Toby Boxes / 17 Daps / 68 Splices"/>
    <x v="10"/>
  </r>
  <r>
    <s v="Fountain View"/>
    <x v="26"/>
    <d v="2025-11-25T00:00:00"/>
    <n v="486"/>
    <m/>
    <m/>
    <x v="10"/>
  </r>
  <r>
    <s v="FB-HOE178"/>
    <x v="29"/>
    <d v="2025-11-25T00:00:00"/>
    <m/>
    <m/>
    <s v="Restoration "/>
    <x v="10"/>
  </r>
  <r>
    <s v="FB-HOE175"/>
    <x v="29"/>
    <d v="2025-11-25T00:00:00"/>
    <m/>
    <m/>
    <s v="Restoration "/>
    <x v="10"/>
  </r>
  <r>
    <s v="D-HLR210"/>
    <x v="29"/>
    <d v="2025-11-25T00:00:00"/>
    <m/>
    <m/>
    <s v="Restoration "/>
    <x v="10"/>
  </r>
  <r>
    <s v="D-HDF714"/>
    <x v="29"/>
    <d v="2025-11-25T00:00:00"/>
    <n v="2568"/>
    <m/>
    <m/>
    <x v="10"/>
  </r>
  <r>
    <s v="D-HDF704"/>
    <x v="29"/>
    <d v="2025-11-25T00:00:00"/>
    <n v="2537"/>
    <m/>
    <m/>
    <x v="10"/>
  </r>
  <r>
    <s v="D-HSH238"/>
    <x v="5"/>
    <d v="2025-11-25T00:00:00"/>
    <n v="2382"/>
    <m/>
    <m/>
    <x v="10"/>
  </r>
  <r>
    <s v="D-HSH223"/>
    <x v="5"/>
    <d v="2025-11-25T00:00:00"/>
    <n v="996"/>
    <m/>
    <m/>
    <x v="10"/>
  </r>
  <r>
    <s v="D-HSH246"/>
    <x v="5"/>
    <d v="2025-11-25T00:00:00"/>
    <n v="3634"/>
    <m/>
    <m/>
    <x v="10"/>
  </r>
  <r>
    <s v="D-HSH245"/>
    <x v="5"/>
    <d v="2025-11-25T00:00:00"/>
    <n v="3311"/>
    <m/>
    <m/>
    <x v="10"/>
  </r>
  <r>
    <s v="D-HSH224"/>
    <x v="5"/>
    <d v="2025-11-25T00:00:00"/>
    <n v="1175"/>
    <m/>
    <m/>
    <x v="10"/>
  </r>
  <r>
    <s v="D-HSH244"/>
    <x v="5"/>
    <d v="2025-11-25T00:00:00"/>
    <n v="3411"/>
    <m/>
    <m/>
    <x v="10"/>
  </r>
  <r>
    <s v="Sunset Palms"/>
    <x v="23"/>
    <d v="2025-11-26T00:00:00"/>
    <m/>
    <m/>
    <s v="No Production"/>
    <x v="10"/>
  </r>
  <r>
    <s v="Sunset Palms"/>
    <x v="36"/>
    <d v="2025-11-26T00:00:00"/>
    <n v="179"/>
    <m/>
    <m/>
    <x v="10"/>
  </r>
  <r>
    <s v="Sunset Palms"/>
    <x v="27"/>
    <d v="2025-11-26T00:00:00"/>
    <n v="1388"/>
    <m/>
    <m/>
    <x v="10"/>
  </r>
  <r>
    <s v="FB-HNP111"/>
    <x v="1"/>
    <d v="2025-11-26T00:00:00"/>
    <m/>
    <m/>
    <s v="No Production"/>
    <x v="10"/>
  </r>
  <r>
    <s v="FB-HWP483"/>
    <x v="1"/>
    <d v="2025-11-26T00:00:00"/>
    <n v="331"/>
    <n v="1063"/>
    <s v="1 HH / 1 Ground Rod / 994 Tracer Wire"/>
    <x v="10"/>
  </r>
  <r>
    <s v="D-HWP1312"/>
    <x v="5"/>
    <d v="2025-11-26T00:00:00"/>
    <n v="1024"/>
    <m/>
    <s v="9 Toby Boxes / 7 Daps / 40 Splices"/>
    <x v="10"/>
  </r>
  <r>
    <s v="D-HWP1314"/>
    <x v="5"/>
    <d v="2025-11-26T00:00:00"/>
    <n v="855"/>
    <m/>
    <s v="9 Toby Boxes / 7 Daps / 28 Splices"/>
    <x v="10"/>
  </r>
  <r>
    <s v="Heatherwood Village"/>
    <x v="2"/>
    <d v="2025-11-26T00:00:00"/>
    <n v="955"/>
    <m/>
    <s v="17 Toby Boxes / 17 Daps / 34 Splices"/>
    <x v="10"/>
  </r>
  <r>
    <s v="Sherwood Mobile Manor"/>
    <x v="26"/>
    <d v="2025-11-26T00:00:00"/>
    <m/>
    <m/>
    <s v="2 FDH / 2 HH / 2 Ground Rods"/>
    <x v="10"/>
  </r>
  <r>
    <s v="FB-HOE178"/>
    <x v="29"/>
    <d v="2025-11-26T00:00:00"/>
    <m/>
    <m/>
    <s v="Restoration "/>
    <x v="10"/>
  </r>
  <r>
    <s v="FB-HOE175"/>
    <x v="29"/>
    <d v="2025-11-26T00:00:00"/>
    <m/>
    <m/>
    <s v="Restoration "/>
    <x v="10"/>
  </r>
  <r>
    <s v="D-HLR210"/>
    <x v="29"/>
    <d v="2025-11-26T00:00:00"/>
    <m/>
    <m/>
    <s v="Restoration "/>
    <x v="10"/>
  </r>
  <r>
    <s v="D-HLR203"/>
    <x v="25"/>
    <d v="2025-11-26T00:00:00"/>
    <m/>
    <m/>
    <s v="Restoration "/>
    <x v="10"/>
  </r>
  <r>
    <s v="D-HLR204"/>
    <x v="33"/>
    <d v="2025-11-26T00:00:00"/>
    <n v="426"/>
    <m/>
    <m/>
    <x v="10"/>
  </r>
  <r>
    <s v="D-HLR205"/>
    <x v="25"/>
    <d v="2025-11-26T00:00:00"/>
    <m/>
    <m/>
    <s v="Restoration "/>
    <x v="10"/>
  </r>
  <r>
    <s v="BHU-FAL-01-E"/>
    <x v="35"/>
    <d v="2025-11-26T00:00:00"/>
    <m/>
    <n v="4668"/>
    <s v="4,218 Tracer Wire"/>
    <x v="10"/>
  </r>
  <r>
    <s v="D-HSH222"/>
    <x v="1"/>
    <d v="2025-11-26T00:00:00"/>
    <m/>
    <n v="794"/>
    <m/>
    <x v="10"/>
  </r>
  <r>
    <s v="D-HSH224"/>
    <x v="5"/>
    <d v="2025-11-26T00:00:00"/>
    <m/>
    <n v="2338"/>
    <s v="2,088 Tracer Wire"/>
    <x v="10"/>
  </r>
  <r>
    <s v="D-HSH225"/>
    <x v="1"/>
    <d v="2025-11-26T00:00:00"/>
    <m/>
    <n v="175"/>
    <m/>
    <x v="10"/>
  </r>
  <r>
    <s v="D-HSH225"/>
    <x v="5"/>
    <d v="2025-11-26T00:00:00"/>
    <m/>
    <n v="2455"/>
    <s v="2,205 Tracer Wire"/>
    <x v="10"/>
  </r>
  <r>
    <s v="D-HSH226"/>
    <x v="1"/>
    <d v="2025-11-26T00:00:00"/>
    <m/>
    <n v="376"/>
    <m/>
    <x v="10"/>
  </r>
  <r>
    <s v="D-HSH226"/>
    <x v="5"/>
    <d v="2025-11-26T00:00:00"/>
    <m/>
    <n v="404"/>
    <s v="354 Tracer Wire"/>
    <x v="10"/>
  </r>
  <r>
    <s v="D-HSH227"/>
    <x v="1"/>
    <d v="2025-11-26T00:00:00"/>
    <m/>
    <n v="1264"/>
    <m/>
    <x v="10"/>
  </r>
  <r>
    <s v="D-HSH228"/>
    <x v="1"/>
    <d v="2025-11-26T00:00:00"/>
    <m/>
    <n v="1520"/>
    <m/>
    <x v="10"/>
  </r>
  <r>
    <s v="D-HSH229"/>
    <x v="1"/>
    <d v="2025-11-26T00:00:00"/>
    <m/>
    <n v="1739"/>
    <m/>
    <x v="10"/>
  </r>
  <r>
    <s v="D-HSH230"/>
    <x v="1"/>
    <d v="2025-11-26T00:00:00"/>
    <m/>
    <n v="1584"/>
    <m/>
    <x v="10"/>
  </r>
  <r>
    <s v="D-HSH231"/>
    <x v="1"/>
    <d v="2025-11-26T00:00:00"/>
    <m/>
    <n v="1140"/>
    <m/>
    <x v="10"/>
  </r>
  <r>
    <s v="D-HSH232"/>
    <x v="1"/>
    <d v="2025-11-26T00:00:00"/>
    <m/>
    <n v="692"/>
    <m/>
    <x v="10"/>
  </r>
  <r>
    <m/>
    <x v="15"/>
    <d v="2025-11-27T00:00:00"/>
    <m/>
    <m/>
    <m/>
    <x v="10"/>
  </r>
  <r>
    <s v="D-HWP1311"/>
    <x v="1"/>
    <d v="2025-11-28T00:00:00"/>
    <m/>
    <n v="160"/>
    <s v="60 Tracer Wire"/>
    <x v="10"/>
  </r>
  <r>
    <s v="D-HNP108"/>
    <x v="1"/>
    <d v="2025-12-01T00:00:00"/>
    <n v="523"/>
    <m/>
    <m/>
    <x v="11"/>
  </r>
  <r>
    <s v="Vantage Point"/>
    <x v="30"/>
    <d v="2025-12-01T00:00:00"/>
    <n v="545"/>
    <m/>
    <m/>
    <x v="11"/>
  </r>
  <r>
    <s v="Sunset Palms MHP"/>
    <x v="23"/>
    <d v="2025-12-01T00:00:00"/>
    <n v="602"/>
    <m/>
    <s v="7 Flower Pots / 16 Splices"/>
    <x v="11"/>
  </r>
  <r>
    <s v="Sunset Palms MHP"/>
    <x v="27"/>
    <d v="2025-12-01T00:00:00"/>
    <m/>
    <m/>
    <s v="4 Flower Pots / 1 Toby Box / 16 Splices"/>
    <x v="11"/>
  </r>
  <r>
    <s v="D-HWP1312"/>
    <x v="5"/>
    <d v="2025-12-01T00:00:00"/>
    <n v="1610"/>
    <m/>
    <s v=" 13 Toby Boxes / 8 Daps / 13 Splices"/>
    <x v="11"/>
  </r>
  <r>
    <s v="D-HWP1314"/>
    <x v="5"/>
    <d v="2025-12-01T00:00:00"/>
    <n v="1622"/>
    <m/>
    <s v=" 9 Toby Boxes / 8 Daps / 36 Splices"/>
    <x v="11"/>
  </r>
  <r>
    <s v="Heatherwood Village"/>
    <x v="2"/>
    <d v="2025-12-01T00:00:00"/>
    <n v="1765"/>
    <m/>
    <m/>
    <x v="11"/>
  </r>
  <r>
    <s v="Fountain View"/>
    <x v="26"/>
    <d v="2025-12-01T00:00:00"/>
    <n v="600"/>
    <m/>
    <m/>
    <x v="11"/>
  </r>
  <r>
    <s v="D-HDF704"/>
    <x v="29"/>
    <d v="2025-12-01T00:00:00"/>
    <n v="2113"/>
    <m/>
    <s v="10 Toby Boxes / 10 Daps / 30 Splices"/>
    <x v="11"/>
  </r>
  <r>
    <s v="D-HSH224"/>
    <x v="5"/>
    <d v="2025-12-01T00:00:00"/>
    <n v="1515"/>
    <m/>
    <s v="3 HH / 3 Ground Rods"/>
    <x v="11"/>
  </r>
  <r>
    <s v="D-HSH246"/>
    <x v="5"/>
    <d v="2025-12-01T00:00:00"/>
    <n v="3376"/>
    <m/>
    <m/>
    <x v="11"/>
  </r>
  <r>
    <s v="D-HSH238"/>
    <x v="5"/>
    <d v="2025-12-01T00:00:00"/>
    <n v="3084"/>
    <m/>
    <m/>
    <x v="11"/>
  </r>
  <r>
    <s v="FB-HSH238"/>
    <x v="5"/>
    <d v="2025-12-01T00:00:00"/>
    <n v="1829"/>
    <m/>
    <m/>
    <x v="11"/>
  </r>
  <r>
    <s v="D-HSH239"/>
    <x v="5"/>
    <d v="2025-12-01T00:00:00"/>
    <n v="1391"/>
    <m/>
    <m/>
    <x v="11"/>
  </r>
  <r>
    <s v="Vantage Point"/>
    <x v="30"/>
    <d v="2025-12-02T00:00:00"/>
    <n v="560"/>
    <m/>
    <m/>
    <x v="11"/>
  </r>
  <r>
    <s v="Vantage Point"/>
    <x v="1"/>
    <d v="2025-12-02T00:00:00"/>
    <n v="612"/>
    <m/>
    <s v="12 Flower Pots / 54 Splices"/>
    <x v="11"/>
  </r>
  <r>
    <s v="Sunset Palms MHP"/>
    <x v="23"/>
    <d v="2025-12-02T00:00:00"/>
    <n v="581"/>
    <m/>
    <m/>
    <x v="11"/>
  </r>
  <r>
    <s v="Sunset Palms MHP"/>
    <x v="27"/>
    <d v="2025-12-02T00:00:00"/>
    <n v="488"/>
    <m/>
    <s v="5 Flower Pots / 19 Splices"/>
    <x v="11"/>
  </r>
  <r>
    <s v="Fountain View"/>
    <x v="26"/>
    <d v="2025-12-02T00:00:00"/>
    <n v="610"/>
    <m/>
    <s v="5 Toby Boxes / 5 Daps / 5 Splices"/>
    <x v="11"/>
  </r>
  <r>
    <s v="D-HWP1314"/>
    <x v="5"/>
    <d v="2025-12-02T00:00:00"/>
    <n v="1131"/>
    <m/>
    <s v="14 Toby Boxes / 5 Daps / 25 Splices"/>
    <x v="11"/>
  </r>
  <r>
    <s v="Heatherwood Village"/>
    <x v="2"/>
    <d v="2025-12-02T00:00:00"/>
    <n v="1153"/>
    <m/>
    <s v="14 Toby Boxes / 14 Daps / 28 Splices"/>
    <x v="11"/>
  </r>
  <r>
    <s v="D-HWP918"/>
    <x v="1"/>
    <d v="2025-12-02T00:00:00"/>
    <n v="175"/>
    <m/>
    <m/>
    <x v="11"/>
  </r>
  <r>
    <s v="D-HSH239"/>
    <x v="5"/>
    <d v="2025-12-02T00:00:00"/>
    <n v="2916"/>
    <m/>
    <m/>
    <x v="11"/>
  </r>
  <r>
    <s v="FB-HSH238"/>
    <x v="5"/>
    <d v="2025-12-02T00:00:00"/>
    <n v="2302"/>
    <m/>
    <m/>
    <x v="11"/>
  </r>
  <r>
    <s v="Vantage Point"/>
    <x v="30"/>
    <d v="2025-12-03T00:00:00"/>
    <n v="721"/>
    <m/>
    <s v="11 Toby Boxes / 26 Splices"/>
    <x v="11"/>
  </r>
  <r>
    <s v="Vantage Point"/>
    <x v="1"/>
    <d v="2025-12-03T00:00:00"/>
    <n v="535"/>
    <m/>
    <m/>
    <x v="11"/>
  </r>
  <r>
    <s v="Sunset Palms MHP"/>
    <x v="23"/>
    <d v="2025-12-03T00:00:00"/>
    <n v="1029"/>
    <m/>
    <s v="4 Flower Pots / 12 Splices"/>
    <x v="11"/>
  </r>
  <r>
    <s v="Sunset Palms MHP"/>
    <x v="27"/>
    <d v="2025-12-03T00:00:00"/>
    <m/>
    <m/>
    <s v="7 Flower Pots  / 28 Splices"/>
    <x v="11"/>
  </r>
  <r>
    <s v="Sunset Palms MHP"/>
    <x v="36"/>
    <d v="2025-12-03T00:00:00"/>
    <n v="100"/>
    <m/>
    <m/>
    <x v="11"/>
  </r>
  <r>
    <s v="Fountain View"/>
    <x v="26"/>
    <d v="2025-12-03T00:00:00"/>
    <n v="974"/>
    <m/>
    <m/>
    <x v="11"/>
  </r>
  <r>
    <s v="D-HWP820"/>
    <x v="6"/>
    <d v="2025-12-03T00:00:00"/>
    <n v="466"/>
    <m/>
    <s v="3 Flower Pots / 1 Toby Box / 1 Dap / 18 Splices"/>
    <x v="11"/>
  </r>
  <r>
    <s v="Heatherwood Village"/>
    <x v="2"/>
    <d v="2025-12-03T00:00:00"/>
    <n v="383"/>
    <m/>
    <m/>
    <x v="11"/>
  </r>
  <r>
    <s v="D-HWP906"/>
    <x v="5"/>
    <d v="2025-12-03T00:00:00"/>
    <n v="1379"/>
    <m/>
    <s v="6 Toby Boxes / 6 Daps / 17 Splices"/>
    <x v="11"/>
  </r>
  <r>
    <s v="D-HDF704"/>
    <x v="29"/>
    <d v="2025-12-03T00:00:00"/>
    <n v="1677"/>
    <m/>
    <m/>
    <x v="11"/>
  </r>
  <r>
    <s v="D-HSH239"/>
    <x v="5"/>
    <d v="2025-12-03T00:00:00"/>
    <n v="2430"/>
    <m/>
    <m/>
    <x v="11"/>
  </r>
  <r>
    <s v="FB-HSH238"/>
    <x v="5"/>
    <d v="2025-12-03T00:00:00"/>
    <n v="694"/>
    <m/>
    <m/>
    <x v="11"/>
  </r>
  <r>
    <s v="D-HSH236"/>
    <x v="5"/>
    <d v="2025-12-03T00:00:00"/>
    <n v="243"/>
    <m/>
    <m/>
    <x v="11"/>
  </r>
  <r>
    <s v="Vantage Point"/>
    <x v="30"/>
    <d v="2025-12-04T00:00:00"/>
    <n v="272"/>
    <m/>
    <s v="4 Toby Box / 2 Dap / 5 Splices"/>
    <x v="11"/>
  </r>
  <r>
    <s v="Sunset Palms MHP"/>
    <x v="30"/>
    <d v="2025-12-04T00:00:00"/>
    <n v="285"/>
    <m/>
    <m/>
    <x v="11"/>
  </r>
  <r>
    <s v="Sunset Palms MHP"/>
    <x v="23"/>
    <d v="2025-12-04T00:00:00"/>
    <n v="756"/>
    <m/>
    <m/>
    <x v="11"/>
  </r>
  <r>
    <s v="Sunset Palms MHP"/>
    <x v="27"/>
    <d v="2025-12-04T00:00:00"/>
    <m/>
    <m/>
    <s v="3 Flower Pots / 12 Splices"/>
    <x v="11"/>
  </r>
  <r>
    <s v="D-HWP1315"/>
    <x v="5"/>
    <d v="2025-12-04T00:00:00"/>
    <n v="1431"/>
    <m/>
    <s v="4 Toby Box / 3 Dap / 5 Splices"/>
    <x v="11"/>
  </r>
  <r>
    <s v="D-HWP820"/>
    <x v="6"/>
    <d v="2025-12-04T00:00:00"/>
    <n v="195"/>
    <m/>
    <s v="3 Flower Pots / 1 Toby Box / 3 Dap / 30 Splices"/>
    <x v="11"/>
  </r>
  <r>
    <s v="Heatherwood Village"/>
    <x v="2"/>
    <d v="2025-12-04T00:00:00"/>
    <n v="490"/>
    <m/>
    <s v="14 Toby Box / 14 Dap / 28 Splices"/>
    <x v="11"/>
  </r>
  <r>
    <s v="D-HWP906"/>
    <x v="5"/>
    <d v="2025-12-04T00:00:00"/>
    <n v="1154"/>
    <m/>
    <s v="9 Toby Box / 7 Dap / 35 Splices"/>
    <x v="11"/>
  </r>
  <r>
    <s v="D-HWP820"/>
    <x v="6"/>
    <d v="2025-12-04T00:00:00"/>
    <n v="150"/>
    <m/>
    <s v="1 Flower Pot / 2 Toby Boxes / 1 Dap / 20 Splices"/>
    <x v="11"/>
  </r>
  <r>
    <s v="D-HDF704"/>
    <x v="29"/>
    <d v="2025-12-04T00:00:00"/>
    <n v="1316"/>
    <m/>
    <m/>
    <x v="11"/>
  </r>
  <r>
    <s v="D-HDF714"/>
    <x v="29"/>
    <d v="2025-12-04T00:00:00"/>
    <n v="489"/>
    <m/>
    <m/>
    <x v="11"/>
  </r>
  <r>
    <s v="D-HSH224"/>
    <x v="5"/>
    <d v="2025-12-04T00:00:00"/>
    <m/>
    <n v="644"/>
    <s v="544 Tracer Wire"/>
    <x v="11"/>
  </r>
  <r>
    <s v="D-HSH241"/>
    <x v="1"/>
    <d v="2025-12-04T00:00:00"/>
    <n v="64"/>
    <m/>
    <s v="36 Toby Boxes / 22 Daps / 1 HH / 1 Ground Rod"/>
    <x v="11"/>
  </r>
  <r>
    <s v="D-HSH244"/>
    <x v="5"/>
    <d v="2025-12-04T00:00:00"/>
    <n v="52"/>
    <m/>
    <s v="5 Toby Box / 4 Dap "/>
    <x v="11"/>
  </r>
  <r>
    <s v="Vantage Point"/>
    <x v="30"/>
    <d v="2025-12-05T00:00:00"/>
    <n v="86"/>
    <m/>
    <s v="44 Toby Boxes / 66 Splices"/>
    <x v="11"/>
  </r>
  <r>
    <s v="Sunset Palms MHP"/>
    <x v="30"/>
    <d v="2025-12-05T00:00:00"/>
    <n v="710"/>
    <m/>
    <m/>
    <x v="11"/>
  </r>
  <r>
    <s v="Sunset Palms MHP"/>
    <x v="23"/>
    <d v="2025-12-05T00:00:00"/>
    <n v="1114"/>
    <m/>
    <m/>
    <x v="11"/>
  </r>
  <r>
    <s v="D-HNP110"/>
    <x v="1"/>
    <d v="2025-12-05T00:00:00"/>
    <n v="222"/>
    <m/>
    <m/>
    <x v="11"/>
  </r>
  <r>
    <s v="Fountainview"/>
    <x v="26"/>
    <d v="2025-12-05T00:00:00"/>
    <n v="385"/>
    <m/>
    <s v="4 Toby Boxes / 4 Daps / 12 Splices"/>
    <x v="11"/>
  </r>
  <r>
    <s v="D-HWP1311"/>
    <x v="1"/>
    <d v="2025-12-05T00:00:00"/>
    <m/>
    <n v="446"/>
    <m/>
    <x v="11"/>
  </r>
  <r>
    <s v="D-HWP1314"/>
    <x v="1"/>
    <d v="2025-12-05T00:00:00"/>
    <m/>
    <n v="422"/>
    <m/>
    <x v="11"/>
  </r>
  <r>
    <s v="D-HWP1314"/>
    <x v="1"/>
    <d v="2025-12-05T00:00:00"/>
    <m/>
    <m/>
    <s v="1 FDH / 1 HH / 1 Swing Arm / 1 Ground Rod"/>
    <x v="11"/>
  </r>
  <r>
    <s v="Heatherwood Village"/>
    <x v="2"/>
    <d v="2025-12-05T00:00:00"/>
    <m/>
    <m/>
    <s v="11 Toby Boxes / 12 Daps / 24 Splices / 3 FDH / 3 HH / 1 Swing Arm / 3 Ground Rods"/>
    <x v="11"/>
  </r>
  <r>
    <s v="D-HDF714"/>
    <x v="29"/>
    <d v="2025-12-05T00:00:00"/>
    <n v="2020"/>
    <m/>
    <m/>
    <x v="11"/>
  </r>
  <r>
    <s v="D-HSH233"/>
    <x v="5"/>
    <d v="2025-12-05T00:00:00"/>
    <m/>
    <n v="636"/>
    <m/>
    <x v="11"/>
  </r>
  <r>
    <s v="D-HSH242"/>
    <x v="5"/>
    <d v="2025-12-05T00:00:00"/>
    <m/>
    <m/>
    <s v="1 Toby Box / 32 Daps"/>
    <x v="11"/>
  </r>
  <r>
    <s v="Vantage Point"/>
    <x v="30"/>
    <d v="2025-12-08T00:00:00"/>
    <m/>
    <m/>
    <s v="No Production"/>
    <x v="11"/>
  </r>
  <r>
    <s v="Sunset Palms MHP"/>
    <x v="30"/>
    <d v="2025-12-08T00:00:00"/>
    <m/>
    <m/>
    <s v="No Production"/>
    <x v="11"/>
  </r>
  <r>
    <s v="Sunset Palms MHP"/>
    <x v="23"/>
    <d v="2025-12-08T00:00:00"/>
    <n v="1283"/>
    <m/>
    <m/>
    <x v="11"/>
  </r>
  <r>
    <s v="D-HNP110"/>
    <x v="1"/>
    <d v="2025-12-08T00:00:00"/>
    <n v="237"/>
    <m/>
    <s v="2 Toby Boxes / 2 Daps / 4 Splices"/>
    <x v="11"/>
  </r>
  <r>
    <s v="Fountainview"/>
    <x v="26"/>
    <d v="2025-12-08T00:00:00"/>
    <n v="640"/>
    <m/>
    <s v="4 Toby Boxes / 4 Daps / 20 Splices"/>
    <x v="11"/>
  </r>
  <r>
    <s v="D-HWP1312"/>
    <x v="1"/>
    <d v="2025-12-08T00:00:00"/>
    <m/>
    <m/>
    <s v="Issues With Stingray Path"/>
    <x v="11"/>
  </r>
  <r>
    <s v="D-HWP820"/>
    <x v="6"/>
    <d v="2025-12-08T00:00:00"/>
    <n v="1172"/>
    <m/>
    <s v="2 Flower Pots  / 6 Toby Boxes / 4 Daps / 55 Splices"/>
    <x v="11"/>
  </r>
  <r>
    <s v="D-HWP1315"/>
    <x v="5"/>
    <d v="2025-12-08T00:00:00"/>
    <n v="1583"/>
    <m/>
    <s v="11 Toby Boxes / 8 Daps / 11 Splices"/>
    <x v="11"/>
  </r>
  <r>
    <s v="D-HWP906"/>
    <x v="5"/>
    <d v="2025-12-08T00:00:00"/>
    <m/>
    <m/>
    <s v="1 FDH / 1 HH / 1 Swing Arm / 1 Ground Rod"/>
    <x v="11"/>
  </r>
  <r>
    <s v="Heatherwood Village"/>
    <x v="1"/>
    <d v="2025-12-08T00:00:00"/>
    <m/>
    <m/>
    <s v="2 FDH / 2 HH / 2 Swing Arm / 2 Ground Rod"/>
    <x v="11"/>
  </r>
  <r>
    <s v="D-HDF714"/>
    <x v="29"/>
    <d v="2025-12-08T00:00:00"/>
    <n v="428"/>
    <m/>
    <s v="8 Toby Boxes / 5 Daps / 49 Splices"/>
    <x v="11"/>
  </r>
  <r>
    <s v="D-HSH250"/>
    <x v="5"/>
    <d v="2025-12-08T00:00:00"/>
    <n v="2855"/>
    <m/>
    <m/>
    <x v="11"/>
  </r>
  <r>
    <s v="Vantage Point"/>
    <x v="30"/>
    <d v="2025-12-09T00:00:00"/>
    <n v="265"/>
    <m/>
    <s v="5 Flower Pots / 5 Daps / 2 FDH / 2 HH / 2 Swing Arms / 2 Ground Rods"/>
    <x v="11"/>
  </r>
  <r>
    <s v="Sunset Palms MHP"/>
    <x v="30"/>
    <d v="2025-12-09T00:00:00"/>
    <m/>
    <m/>
    <s v="No Production"/>
    <x v="11"/>
  </r>
  <r>
    <s v="Sunset Palms MHP"/>
    <x v="23"/>
    <d v="2025-12-09T00:00:00"/>
    <n v="442"/>
    <m/>
    <s v="18 Flower Pots / 81 Splices"/>
    <x v="11"/>
  </r>
  <r>
    <s v="Sunset Palms MHP"/>
    <x v="1"/>
    <d v="2025-12-09T00:00:00"/>
    <m/>
    <m/>
    <s v="6 Flower Pots / 1 FDH / 1 HH / 1 Swing Arm / 1 Ground Rod"/>
    <x v="11"/>
  </r>
  <r>
    <s v="D-HNP110"/>
    <x v="1"/>
    <d v="2025-12-09T00:00:00"/>
    <n v="194"/>
    <m/>
    <s v="1 Toby Box / 1 Dap / 2 Splices"/>
    <x v="11"/>
  </r>
  <r>
    <s v="Fountainview"/>
    <x v="26"/>
    <d v="2025-12-09T00:00:00"/>
    <n v="541"/>
    <m/>
    <s v="5 Toby Boxes / 5 Daps / 10 Splices"/>
    <x v="11"/>
  </r>
  <r>
    <s v="D-HWP1315"/>
    <x v="5"/>
    <d v="2025-12-09T00:00:00"/>
    <n v="1325"/>
    <m/>
    <s v="9 Toby Boxes / 7 Daps / 28 Splices"/>
    <x v="11"/>
  </r>
  <r>
    <s v="D-HWP906"/>
    <x v="1"/>
    <d v="2025-12-09T00:00:00"/>
    <m/>
    <n v="540"/>
    <m/>
    <x v="11"/>
  </r>
  <r>
    <s v="D-HWP819"/>
    <x v="6"/>
    <d v="2025-12-09T00:00:00"/>
    <n v="1500"/>
    <m/>
    <s v="2 Flower Pots / 11 Toby Boxes / 11 Daps / 65 Splices"/>
    <x v="11"/>
  </r>
  <r>
    <s v="Heatherwood"/>
    <x v="1"/>
    <d v="2025-12-09T00:00:00"/>
    <m/>
    <n v="3493"/>
    <m/>
    <x v="11"/>
  </r>
  <r>
    <s v="D-HDF702"/>
    <x v="29"/>
    <d v="2025-12-09T00:00:00"/>
    <n v="1640"/>
    <m/>
    <s v="6 Toby Boxes / 6 Daps / 14 Splices"/>
    <x v="11"/>
  </r>
  <r>
    <s v="D-HSH247"/>
    <x v="5"/>
    <d v="2025-12-09T00:00:00"/>
    <n v="1980"/>
    <m/>
    <s v="1 Dap / 1 HH / Ground Rod / 6 Splices"/>
    <x v="11"/>
  </r>
  <r>
    <s v="D-HSH250"/>
    <x v="5"/>
    <d v="2025-12-09T00:00:00"/>
    <n v="3343"/>
    <m/>
    <m/>
    <x v="11"/>
  </r>
  <r>
    <s v="D-HSH223"/>
    <x v="5"/>
    <d v="2025-12-09T00:00:00"/>
    <n v="2203"/>
    <m/>
    <s v="6 Toby Boxes"/>
    <x v="11"/>
  </r>
  <r>
    <s v="D-HSH249"/>
    <x v="5"/>
    <d v="2025-12-09T00:00:00"/>
    <n v="1111"/>
    <m/>
    <m/>
    <x v="11"/>
  </r>
  <r>
    <s v="D-HSH251"/>
    <x v="5"/>
    <d v="2025-12-09T00:00:00"/>
    <n v="1743"/>
    <m/>
    <m/>
    <x v="11"/>
  </r>
  <r>
    <s v="Vantage Point"/>
    <x v="30"/>
    <d v="2025-12-10T00:00:00"/>
    <n v="542"/>
    <m/>
    <s v="7 Flower Pots / 6 Daps / 35 Splices"/>
    <x v="11"/>
  </r>
  <r>
    <s v="Sunset Palms MHP"/>
    <x v="30"/>
    <d v="2025-12-10T00:00:00"/>
    <m/>
    <m/>
    <s v="No Production"/>
    <x v="11"/>
  </r>
  <r>
    <s v="Sunset Palms MHP"/>
    <x v="23"/>
    <d v="2025-12-10T00:00:00"/>
    <m/>
    <m/>
    <s v="12 Flower Pots / 48 Splices"/>
    <x v="11"/>
  </r>
  <r>
    <s v="D-HNP110"/>
    <x v="1"/>
    <d v="2025-12-10T00:00:00"/>
    <n v="359"/>
    <m/>
    <s v="1 Toby Box / 1 Dap / 2 Splices"/>
    <x v="11"/>
  </r>
  <r>
    <s v="Fountainview"/>
    <x v="26"/>
    <d v="2025-12-10T00:00:00"/>
    <n v="330"/>
    <m/>
    <s v="4 Toby Boxes / 4 Daps / 8 Splices"/>
    <x v="11"/>
  </r>
  <r>
    <s v="D-HWP1315"/>
    <x v="5"/>
    <d v="2025-12-10T00:00:00"/>
    <n v="621"/>
    <m/>
    <s v="5 Toby Boxes / 4 Daps / 10 Splices"/>
    <x v="11"/>
  </r>
  <r>
    <s v="D-HWP819"/>
    <x v="6"/>
    <d v="2025-12-10T00:00:00"/>
    <n v="1084"/>
    <m/>
    <s v="10 Toby Box / 1 Flower Pot / 8 Dap / 52 Splices"/>
    <x v="11"/>
  </r>
  <r>
    <s v="D-HWP1312"/>
    <x v="1"/>
    <d v="2025-12-10T00:00:00"/>
    <m/>
    <n v="1685"/>
    <m/>
    <x v="11"/>
  </r>
  <r>
    <s v="D-HDF702"/>
    <x v="29"/>
    <d v="2025-12-10T00:00:00"/>
    <n v="1177"/>
    <m/>
    <s v="6 Toby Boxes / 10 Daps / 47 Splices"/>
    <x v="11"/>
  </r>
  <r>
    <s v="D-HDF703"/>
    <x v="29"/>
    <d v="2025-12-10T00:00:00"/>
    <n v="817"/>
    <m/>
    <s v="4 Toby Boxes / 3 Daps / 19 Splices"/>
    <x v="11"/>
  </r>
  <r>
    <s v="D-HSH247"/>
    <x v="5"/>
    <d v="2025-12-10T00:00:00"/>
    <n v="1251"/>
    <m/>
    <m/>
    <x v="11"/>
  </r>
  <r>
    <s v="D-HSH250"/>
    <x v="5"/>
    <d v="2025-12-10T00:00:00"/>
    <n v="931"/>
    <m/>
    <m/>
    <x v="11"/>
  </r>
  <r>
    <s v="D-HSH251"/>
    <x v="5"/>
    <d v="2025-12-10T00:00:00"/>
    <n v="522"/>
    <m/>
    <m/>
    <x v="11"/>
  </r>
  <r>
    <s v="FB-HSH238"/>
    <x v="5"/>
    <d v="2025-12-10T00:00:00"/>
    <n v="91"/>
    <m/>
    <m/>
    <x v="11"/>
  </r>
  <r>
    <s v="D-HSH223"/>
    <x v="5"/>
    <d v="2025-12-10T00:00:00"/>
    <m/>
    <n v="3674"/>
    <s v="2,674 Tracer Wire"/>
    <x v="11"/>
  </r>
  <r>
    <s v="D-HSH249"/>
    <x v="5"/>
    <d v="2025-12-10T00:00:00"/>
    <n v="1373"/>
    <m/>
    <s v=" 7 Toby Boxes / 9 Daps / 15 Splices"/>
    <x v="11"/>
  </r>
  <r>
    <s v="D-HNP110"/>
    <x v="1"/>
    <d v="2025-12-11T00:00:00"/>
    <n v="255"/>
    <m/>
    <s v="2 Toby Boxes / 2 Daps / 4 Splices"/>
    <x v="11"/>
  </r>
  <r>
    <s v="Vantage Point"/>
    <x v="30"/>
    <d v="2025-12-11T00:00:00"/>
    <n v="739"/>
    <m/>
    <s v="4 Flower Pots / 6 Daps / 24 Splices"/>
    <x v="11"/>
  </r>
  <r>
    <s v="Sunset Palms MHP"/>
    <x v="30"/>
    <d v="2025-12-11T00:00:00"/>
    <m/>
    <m/>
    <s v="No Production"/>
    <x v="11"/>
  </r>
  <r>
    <s v="Sunset Palms MHP"/>
    <x v="23"/>
    <d v="2025-12-11T00:00:00"/>
    <m/>
    <m/>
    <s v="1 Flower Pot / 5 Splices"/>
    <x v="11"/>
  </r>
  <r>
    <s v="Sunset Palms MHP"/>
    <x v="32"/>
    <d v="2025-12-11T00:00:00"/>
    <m/>
    <m/>
    <s v="13 Flower Pots / 46 Splices"/>
    <x v="11"/>
  </r>
  <r>
    <s v="Fountainview"/>
    <x v="26"/>
    <d v="2025-12-11T00:00:00"/>
    <n v="520"/>
    <m/>
    <m/>
    <x v="11"/>
  </r>
  <r>
    <s v="D-HWP817"/>
    <x v="6"/>
    <d v="2025-12-11T00:00:00"/>
    <n v="1351"/>
    <m/>
    <s v="1 Flower Pot / 11 Toby Boxes / 9 Daps / 51 Splices"/>
    <x v="11"/>
  </r>
  <r>
    <s v="D-HDF703"/>
    <x v="29"/>
    <d v="2025-12-11T00:00:00"/>
    <n v="1820"/>
    <m/>
    <s v="12 Toby Boxes / 9 Daps / 19 Splices"/>
    <x v="11"/>
  </r>
  <r>
    <s v="D-HSH247"/>
    <x v="5"/>
    <d v="2025-12-11T00:00:00"/>
    <n v="3172"/>
    <m/>
    <m/>
    <x v="11"/>
  </r>
  <r>
    <s v="D-HSH243"/>
    <x v="5"/>
    <d v="2025-12-11T00:00:00"/>
    <n v="242"/>
    <m/>
    <s v="13 Toby Boxes / 14 Daps"/>
    <x v="11"/>
  </r>
  <r>
    <s v="D-HSH251"/>
    <x v="5"/>
    <d v="2025-12-11T00:00:00"/>
    <n v="1194"/>
    <m/>
    <m/>
    <x v="11"/>
  </r>
  <r>
    <s v="D-HSH249"/>
    <x v="5"/>
    <d v="2025-12-11T00:00:00"/>
    <n v="1090"/>
    <m/>
    <m/>
    <x v="11"/>
  </r>
  <r>
    <s v="D-HNP110"/>
    <x v="1"/>
    <d v="2025-12-12T00:00:00"/>
    <n v="253"/>
    <m/>
    <s v="1 Toby Box / 1 Dap / 2 Splices"/>
    <x v="11"/>
  </r>
  <r>
    <s v="Vantage Point"/>
    <x v="30"/>
    <d v="2025-12-12T00:00:00"/>
    <m/>
    <m/>
    <s v="Proofing Hub 1,2, and 3"/>
    <x v="11"/>
  </r>
  <r>
    <s v="Sunset Palms MHP"/>
    <x v="30"/>
    <d v="2025-12-12T00:00:00"/>
    <n v="706"/>
    <m/>
    <m/>
    <x v="11"/>
  </r>
  <r>
    <s v="Sunset Palms MHP"/>
    <x v="32"/>
    <d v="2025-12-12T00:00:00"/>
    <m/>
    <m/>
    <s v="1 Flower Pot / 4 Splices"/>
    <x v="11"/>
  </r>
  <r>
    <s v="Sunset Palms MHP"/>
    <x v="23"/>
    <d v="2025-12-12T00:00:00"/>
    <m/>
    <m/>
    <s v="2 FDH / 2 HH / 2 Swing Arms / 2 Ground Rods"/>
    <x v="11"/>
  </r>
  <r>
    <s v="Fountainview"/>
    <x v="26"/>
    <d v="2025-12-12T00:00:00"/>
    <n v="550"/>
    <m/>
    <s v="6 Toby Boxes / 6 Daps / 12 Splices"/>
    <x v="11"/>
  </r>
  <r>
    <s v="D-HDF707"/>
    <x v="1"/>
    <d v="2025-12-12T00:00:00"/>
    <n v="1832"/>
    <m/>
    <s v="2 Toby Boxes / 2 Daps / 6 Splices"/>
    <x v="11"/>
  </r>
  <r>
    <s v="D-HSH243"/>
    <x v="5"/>
    <d v="2025-12-12T00:00:00"/>
    <m/>
    <m/>
    <s v="32 Toby Boxes"/>
    <x v="11"/>
  </r>
  <r>
    <s v="D-HSH251"/>
    <x v="5"/>
    <d v="2025-12-12T00:00:00"/>
    <n v="2811"/>
    <m/>
    <m/>
    <x v="11"/>
  </r>
  <r>
    <s v="D-HSH249"/>
    <x v="5"/>
    <d v="2025-12-12T00:00:00"/>
    <n v="1204"/>
    <m/>
    <s v="10 Toby Boxes "/>
    <x v="11"/>
  </r>
  <r>
    <s v="D-HNP110"/>
    <x v="1"/>
    <d v="2025-12-15T00:00:00"/>
    <n v="365"/>
    <m/>
    <s v="4 Toby Boxes / 1 Dap / 8 Splices"/>
    <x v="11"/>
  </r>
  <r>
    <s v="Vantage Point"/>
    <x v="30"/>
    <d v="2025-12-15T00:00:00"/>
    <n v="671"/>
    <m/>
    <s v="1 Flower Pot / 2 Toby Boxes / 2 Daps / 9 Splices"/>
    <x v="11"/>
  </r>
  <r>
    <s v="Sunset Palms MHP"/>
    <x v="30"/>
    <d v="2025-12-15T00:00:00"/>
    <n v="735"/>
    <m/>
    <m/>
    <x v="11"/>
  </r>
  <r>
    <s v="Sunset Palms MHP"/>
    <x v="23"/>
    <d v="2025-12-15T00:00:00"/>
    <m/>
    <m/>
    <s v="1 FDH / 1 HH / 1 Swing Arm / 1 Ground Rod"/>
    <x v="11"/>
  </r>
  <r>
    <s v="Fountainview"/>
    <x v="26"/>
    <d v="2025-12-15T00:00:00"/>
    <n v="752"/>
    <m/>
    <s v="5 Toby Boxes / 5 Daps / 10 Splices"/>
    <x v="11"/>
  </r>
  <r>
    <s v="D-HWP817"/>
    <x v="6"/>
    <d v="2025-12-15T00:00:00"/>
    <n v="689"/>
    <m/>
    <s v="4 Toby Boxes / 5 Daps / 31 Splices"/>
    <x v="11"/>
  </r>
  <r>
    <s v="D-HWP808-1"/>
    <x v="5"/>
    <d v="2025-12-15T00:00:00"/>
    <n v="1095"/>
    <m/>
    <m/>
    <x v="11"/>
  </r>
  <r>
    <s v="D-HWP901"/>
    <x v="5"/>
    <d v="2025-12-15T00:00:00"/>
    <n v="1344"/>
    <m/>
    <s v="5 Toby Boxes / 1 Daps / 12 Splices"/>
    <x v="11"/>
  </r>
  <r>
    <s v="D-HWP1312"/>
    <x v="5"/>
    <d v="2025-12-15T00:00:00"/>
    <m/>
    <m/>
    <s v="1 FDH / 1 HH / 1 Swing Arm / 1 Ground Rod"/>
    <x v="11"/>
  </r>
  <r>
    <s v="D-HDF715"/>
    <x v="29"/>
    <d v="2025-12-15T00:00:00"/>
    <n v="1511"/>
    <m/>
    <s v="10 Toby Boxes / 5 Daps / 27 Splices"/>
    <x v="11"/>
  </r>
  <r>
    <s v="D-HSH247"/>
    <x v="5"/>
    <d v="2025-12-15T00:00:00"/>
    <n v="29"/>
    <m/>
    <m/>
    <x v="11"/>
  </r>
  <r>
    <s v="D-HSH222"/>
    <x v="5"/>
    <d v="2025-12-15T00:00:00"/>
    <m/>
    <m/>
    <s v="1 FDH / 1 HH / 1 Swing Arm / 1 Ground Rod"/>
    <x v="11"/>
  </r>
  <r>
    <s v="D-HSH245"/>
    <x v="5"/>
    <d v="2025-12-15T00:00:00"/>
    <n v="87"/>
    <m/>
    <s v="34 Toby Boxes / 27 Daps / 118 Splices"/>
    <x v="11"/>
  </r>
  <r>
    <s v="D-HNP110"/>
    <x v="1"/>
    <d v="2025-12-16T00:00:00"/>
    <n v="210"/>
    <m/>
    <s v="2 Toby Boxes / 2 Daps / 3 Splices / 1 FDH / 1 HH / 1 Swing Arm"/>
    <x v="11"/>
  </r>
  <r>
    <s v="Vantage Point"/>
    <x v="30"/>
    <d v="2025-12-16T00:00:00"/>
    <n v="1204"/>
    <m/>
    <m/>
    <x v="11"/>
  </r>
  <r>
    <s v="Sunset Palms MHP"/>
    <x v="30"/>
    <d v="2025-12-16T00:00:00"/>
    <m/>
    <m/>
    <s v="4 Flower Pots / 16 Splices"/>
    <x v="11"/>
  </r>
  <r>
    <s v="Fountainview"/>
    <x v="26"/>
    <d v="2025-12-16T00:00:00"/>
    <n v="1249"/>
    <m/>
    <s v="3 Toby Boxes / 3 Daps / 6 Splices"/>
    <x v="11"/>
  </r>
  <r>
    <s v="D-HWP817"/>
    <x v="6"/>
    <d v="2025-12-16T00:00:00"/>
    <n v="586"/>
    <m/>
    <s v="8 Toby Boxes / 2 Flower Pots / 6 Daps / 41 Splices"/>
    <x v="11"/>
  </r>
  <r>
    <s v="D-HWP808-1"/>
    <x v="5"/>
    <d v="2025-12-16T00:00:00"/>
    <n v="1676"/>
    <m/>
    <s v="11 Toby Boxes / 7 Daps / 43 Splices"/>
    <x v="11"/>
  </r>
  <r>
    <s v="D-HWP901"/>
    <x v="5"/>
    <d v="2025-12-16T00:00:00"/>
    <n v="1583"/>
    <m/>
    <s v="13 Toby Boxes / 7 Daps / 48 Splices"/>
    <x v="11"/>
  </r>
  <r>
    <s v="D-HOE501"/>
    <x v="25"/>
    <d v="2025-12-16T00:00:00"/>
    <n v="890"/>
    <m/>
    <s v="8 Toby Boxes / 7 Daps / 28 Splices"/>
    <x v="11"/>
  </r>
  <r>
    <s v="D-HDF707"/>
    <x v="1"/>
    <d v="2025-12-16T00:00:00"/>
    <n v="1164"/>
    <m/>
    <m/>
    <x v="11"/>
  </r>
  <r>
    <s v="D-HDF715"/>
    <x v="29"/>
    <d v="2025-12-16T00:00:00"/>
    <n v="1887"/>
    <m/>
    <s v="12 Toby Boxes / 9 Daps / 37 Splices"/>
    <x v="11"/>
  </r>
  <r>
    <s v="D-HSH247"/>
    <x v="5"/>
    <d v="2025-12-16T00:00:00"/>
    <m/>
    <m/>
    <s v="2 Daps / 17 Splices"/>
    <x v="11"/>
  </r>
  <r>
    <s v="D-HSH248"/>
    <x v="5"/>
    <d v="2025-12-16T00:00:00"/>
    <n v="1617"/>
    <m/>
    <m/>
    <x v="11"/>
  </r>
  <r>
    <s v="Vantage Point"/>
    <x v="30"/>
    <d v="2025-12-17T00:00:00"/>
    <n v="743"/>
    <m/>
    <m/>
    <x v="11"/>
  </r>
  <r>
    <s v="Sunset Palms MHP"/>
    <x v="30"/>
    <d v="2025-12-17T00:00:00"/>
    <m/>
    <m/>
    <s v="2 Flower Pot / 8 Splices"/>
    <x v="11"/>
  </r>
  <r>
    <s v="Vantage Point"/>
    <x v="23"/>
    <d v="2025-12-17T00:00:00"/>
    <n v="467"/>
    <m/>
    <m/>
    <x v="11"/>
  </r>
  <r>
    <s v="Sunset Palms MHP"/>
    <x v="27"/>
    <d v="2025-12-17T00:00:00"/>
    <m/>
    <m/>
    <s v="Proofing / Restoration "/>
    <x v="11"/>
  </r>
  <r>
    <s v="Sunset Palms MHP"/>
    <x v="23"/>
    <d v="2025-12-17T00:00:00"/>
    <m/>
    <m/>
    <s v="1 Flower Pot / 4 Splices"/>
    <x v="11"/>
  </r>
  <r>
    <s v="Fountainview"/>
    <x v="26"/>
    <d v="2025-12-17T00:00:00"/>
    <n v="235"/>
    <m/>
    <s v="3 Toby Boxes / 3 Daps / 6 Splices"/>
    <x v="11"/>
  </r>
  <r>
    <s v="D-HWP817"/>
    <x v="6"/>
    <d v="2025-12-17T00:00:00"/>
    <n v="199"/>
    <m/>
    <s v="3 Toby Boxes / 3 Daps / 1 HH / 1 Ground Rod / 12 Splices"/>
    <x v="11"/>
  </r>
  <r>
    <s v="D-HWP808-1"/>
    <x v="5"/>
    <d v="2025-12-17T00:00:00"/>
    <n v="1139"/>
    <m/>
    <s v="1 Flower Pots / 25 Toby Boxes / 16 Daps / 92 Splices"/>
    <x v="11"/>
  </r>
  <r>
    <s v="D-HWP901"/>
    <x v="5"/>
    <d v="2025-12-17T00:00:00"/>
    <n v="1027"/>
    <m/>
    <s v="11 Toby Boxes / 9 Daps / 38 Splices"/>
    <x v="11"/>
  </r>
  <r>
    <s v="D-HWP820"/>
    <x v="6"/>
    <d v="2025-12-17T00:00:00"/>
    <n v="163"/>
    <m/>
    <s v="2 Flower Pots / 3 Toby Boxes / 3 Daps / 1 HH / 1 Ground Rod  / 35 Splices"/>
    <x v="11"/>
  </r>
  <r>
    <s v="D-HOE501"/>
    <x v="25"/>
    <d v="2025-12-17T00:00:00"/>
    <n v="1810"/>
    <m/>
    <s v="12 Toby Boxes / 9 Daps / 42 Splices"/>
    <x v="11"/>
  </r>
  <r>
    <s v="D-HDF707"/>
    <x v="1"/>
    <d v="2025-12-17T00:00:00"/>
    <n v="308"/>
    <m/>
    <s v="8 Toby Boxes / 6 Daps / 28 Splices"/>
    <x v="11"/>
  </r>
  <r>
    <s v="D-HDF715"/>
    <x v="29"/>
    <d v="2025-12-17T00:00:00"/>
    <n v="916"/>
    <m/>
    <s v="5 Toby Boxes / 4 Daps / 7 Splices"/>
    <x v="11"/>
  </r>
  <r>
    <s v="FB-HSH238"/>
    <x v="5"/>
    <d v="2025-12-17T00:00:00"/>
    <n v="320"/>
    <m/>
    <m/>
    <x v="11"/>
  </r>
  <r>
    <s v="D-HSH248"/>
    <x v="5"/>
    <d v="2025-12-17T00:00:00"/>
    <n v="1083"/>
    <m/>
    <m/>
    <x v="11"/>
  </r>
  <r>
    <s v="D-HSH243"/>
    <x v="5"/>
    <d v="2025-12-17T00:00:00"/>
    <m/>
    <m/>
    <s v="11 Toby Boxes"/>
    <x v="11"/>
  </r>
  <r>
    <s v="D-HSH236"/>
    <x v="5"/>
    <d v="2025-12-17T00:00:00"/>
    <n v="372"/>
    <m/>
    <m/>
    <x v="11"/>
  </r>
  <r>
    <s v="D-HSH254"/>
    <x v="5"/>
    <d v="2025-12-17T00:00:00"/>
    <n v="95"/>
    <m/>
    <m/>
    <x v="11"/>
  </r>
  <r>
    <s v="D-HSH251"/>
    <x v="5"/>
    <d v="2025-12-17T00:00:00"/>
    <n v="1049"/>
    <m/>
    <m/>
    <x v="11"/>
  </r>
  <r>
    <s v="D-HSH242"/>
    <x v="5"/>
    <d v="2025-12-17T00:00:00"/>
    <m/>
    <n v="870"/>
    <m/>
    <x v="11"/>
  </r>
  <r>
    <s v="Vantage Point"/>
    <x v="30"/>
    <d v="2025-12-18T00:00:00"/>
    <n v="292"/>
    <m/>
    <s v="14 Flower Pots / 37 Splices"/>
    <x v="11"/>
  </r>
  <r>
    <s v="Vantage Point"/>
    <x v="23"/>
    <d v="2025-12-18T00:00:00"/>
    <m/>
    <m/>
    <s v="1 Flower Pot / 4 Splices"/>
    <x v="11"/>
  </r>
  <r>
    <s v="Vantage Point"/>
    <x v="1"/>
    <d v="2025-12-18T00:00:00"/>
    <m/>
    <n v="1506"/>
    <m/>
    <x v="11"/>
  </r>
  <r>
    <s v="Sunset Palms MHP"/>
    <x v="27"/>
    <d v="2025-12-18T00:00:00"/>
    <m/>
    <m/>
    <s v="Restoration "/>
    <x v="11"/>
  </r>
  <r>
    <s v="Sunset Palms MHP"/>
    <x v="23"/>
    <d v="2025-12-18T00:00:00"/>
    <m/>
    <m/>
    <s v="Restoration "/>
    <x v="11"/>
  </r>
  <r>
    <s v="Sunset Palms MHP"/>
    <x v="30"/>
    <d v="2025-12-18T00:00:00"/>
    <m/>
    <m/>
    <s v="Restoration "/>
    <x v="11"/>
  </r>
  <r>
    <s v="Fountainview"/>
    <x v="26"/>
    <d v="2025-12-18T00:00:00"/>
    <n v="563"/>
    <m/>
    <s v="6 Toby Boxes / 6 Daps / 12 Splices"/>
    <x v="11"/>
  </r>
  <r>
    <s v="D-HWP817"/>
    <x v="6"/>
    <d v="2025-12-18T00:00:00"/>
    <m/>
    <m/>
    <s v="FDH / Proofing"/>
    <x v="11"/>
  </r>
  <r>
    <s v="D-HWP901"/>
    <x v="5"/>
    <d v="2025-12-18T00:00:00"/>
    <n v="1596"/>
    <m/>
    <s v="12 Toby Boxes / 7 Daps / 40 Splices"/>
    <x v="11"/>
  </r>
  <r>
    <s v="D-HWP819"/>
    <x v="6"/>
    <d v="2025-12-18T00:00:00"/>
    <m/>
    <m/>
    <s v="FDH / Proofing"/>
    <x v="11"/>
  </r>
  <r>
    <s v="D-HWP820"/>
    <x v="6"/>
    <d v="2025-12-18T00:00:00"/>
    <m/>
    <m/>
    <s v="FDH / Proofing"/>
    <x v="11"/>
  </r>
  <r>
    <s v="FB-HWP880"/>
    <x v="5"/>
    <d v="2025-12-18T00:00:00"/>
    <n v="1568"/>
    <m/>
    <m/>
    <x v="11"/>
  </r>
  <r>
    <s v="D-HDF707"/>
    <x v="1"/>
    <d v="2025-12-18T00:00:00"/>
    <n v="892"/>
    <m/>
    <s v="2 Toby Boxes / 1 Dap / 10 Splices"/>
    <x v="11"/>
  </r>
  <r>
    <s v="D-HDF715"/>
    <x v="29"/>
    <d v="2025-12-18T00:00:00"/>
    <n v="1704"/>
    <m/>
    <s v="10 Toby Boxes / 18 Dap / 60 Splices"/>
    <x v="11"/>
  </r>
  <r>
    <s v="D-HOE501"/>
    <x v="1"/>
    <d v="2025-12-18T00:00:00"/>
    <n v="967"/>
    <m/>
    <s v="12 Toby Boxes / 11 Dap / 38 Splices"/>
    <x v="3"/>
  </r>
  <r>
    <s v="FB-HSH238"/>
    <x v="5"/>
    <d v="2025-12-18T00:00:00"/>
    <n v="652"/>
    <m/>
    <m/>
    <x v="11"/>
  </r>
  <r>
    <s v="FB-HSH241"/>
    <x v="5"/>
    <d v="2025-12-18T00:00:00"/>
    <n v="396"/>
    <m/>
    <m/>
    <x v="11"/>
  </r>
  <r>
    <s v="D-HSH248"/>
    <x v="5"/>
    <d v="2025-12-18T00:00:00"/>
    <n v="1905"/>
    <m/>
    <m/>
    <x v="11"/>
  </r>
  <r>
    <s v="D-HSH254"/>
    <x v="5"/>
    <d v="2025-12-18T00:00:00"/>
    <n v="881"/>
    <m/>
    <m/>
    <x v="11"/>
  </r>
  <r>
    <s v="D-HSH252"/>
    <x v="5"/>
    <d v="2025-12-18T00:00:00"/>
    <n v="3028"/>
    <m/>
    <s v="6 Daps / 9 Splices"/>
    <x v="11"/>
  </r>
  <r>
    <s v="D-HSH242"/>
    <x v="5"/>
    <d v="2025-12-18T00:00:00"/>
    <m/>
    <m/>
    <s v="1 HH /  1 FDH  / 1 Swing Arm / 1 Ground Rod"/>
    <x v="11"/>
  </r>
  <r>
    <s v="D-HNP110"/>
    <x v="1"/>
    <d v="2025-12-19T00:00:00"/>
    <n v="166"/>
    <m/>
    <s v="2 Toby Boxes / 2 Daps / 16 Splices"/>
    <x v="11"/>
  </r>
  <r>
    <s v="Vantage Point"/>
    <x v="30"/>
    <d v="2025-12-19T00:00:00"/>
    <m/>
    <m/>
    <s v="Proofing Conduits"/>
    <x v="11"/>
  </r>
  <r>
    <s v="Vantage Point"/>
    <x v="23"/>
    <d v="2025-12-19T00:00:00"/>
    <m/>
    <m/>
    <s v="18 Flower Pots / 24 Daps / 78 Splices"/>
    <x v="11"/>
  </r>
  <r>
    <s v="Sunset Palms MHP"/>
    <x v="27"/>
    <d v="2025-12-19T00:00:00"/>
    <m/>
    <m/>
    <s v="Restoration "/>
    <x v="11"/>
  </r>
  <r>
    <s v="Sunset Palms MHP"/>
    <x v="23"/>
    <d v="2025-12-19T00:00:00"/>
    <m/>
    <m/>
    <s v="Restoration "/>
    <x v="11"/>
  </r>
  <r>
    <s v="Sunset Palms MHP"/>
    <x v="30"/>
    <d v="2025-12-19T00:00:00"/>
    <m/>
    <m/>
    <s v="Restoration "/>
    <x v="11"/>
  </r>
  <r>
    <s v="Fountainview"/>
    <x v="26"/>
    <d v="2025-12-19T00:00:00"/>
    <n v="483"/>
    <m/>
    <m/>
    <x v="11"/>
  </r>
  <r>
    <s v="D-HWP817"/>
    <x v="6"/>
    <d v="2025-12-19T00:00:00"/>
    <m/>
    <n v="765"/>
    <m/>
    <x v="11"/>
  </r>
  <r>
    <s v="D-HWP808-1"/>
    <x v="5"/>
    <d v="2025-12-19T00:00:00"/>
    <m/>
    <n v="883"/>
    <s v="2 Toby Boxes / 2 Daps / 8 Splices / 1 FDH / 1 HH / 1 Swing Arm / 1 Ground Rod"/>
    <x v="11"/>
  </r>
  <r>
    <s v="D-HWP819"/>
    <x v="6"/>
    <d v="2025-12-19T00:00:00"/>
    <m/>
    <n v="765"/>
    <m/>
    <x v="11"/>
  </r>
  <r>
    <s v="D-HWP820"/>
    <x v="6"/>
    <d v="2025-12-19T00:00:00"/>
    <m/>
    <n v="560"/>
    <m/>
    <x v="11"/>
  </r>
  <r>
    <s v="D-HDF707"/>
    <x v="1"/>
    <d v="2025-12-19T00:00:00"/>
    <n v="366"/>
    <m/>
    <s v="3 Toby Boxes / 3 Daps / 36 Splices"/>
    <x v="11"/>
  </r>
  <r>
    <s v="D-HDF715"/>
    <x v="29"/>
    <d v="2025-12-19T00:00:00"/>
    <n v="974"/>
    <m/>
    <s v="5 Toby Boxes / 5 Daps / 30 Splices"/>
    <x v="11"/>
  </r>
  <r>
    <s v="D-HSH236"/>
    <x v="5"/>
    <d v="2025-12-19T00:00:00"/>
    <n v="582"/>
    <m/>
    <m/>
    <x v="11"/>
  </r>
  <r>
    <s v="D-HSH248"/>
    <x v="5"/>
    <d v="2025-12-19T00:00:00"/>
    <n v="2064"/>
    <m/>
    <m/>
    <x v="11"/>
  </r>
  <r>
    <s v="D-HSH252"/>
    <x v="5"/>
    <d v="2025-12-19T00:00:00"/>
    <n v="1683"/>
    <m/>
    <m/>
    <x v="11"/>
  </r>
  <r>
    <s v="D-HSH249"/>
    <x v="5"/>
    <d v="2025-12-19T00:00:00"/>
    <n v="1235"/>
    <m/>
    <m/>
    <x v="11"/>
  </r>
  <r>
    <s v="D-HSH247"/>
    <x v="5"/>
    <d v="2025-12-19T00:00:00"/>
    <m/>
    <m/>
    <s v="3 Daps / 9 Splices"/>
    <x v="11"/>
  </r>
  <r>
    <s v="FB-HSH238"/>
    <x v="5"/>
    <d v="2025-12-19T00:00:00"/>
    <n v="780"/>
    <m/>
    <m/>
    <x v="11"/>
  </r>
  <r>
    <s v="FB-HSH 241"/>
    <x v="5"/>
    <d v="2025-12-19T00:00:00"/>
    <m/>
    <n v="5068"/>
    <s v="4,140 Tracer Wire"/>
    <x v="11"/>
  </r>
  <r>
    <s v="Vantage Point"/>
    <x v="30"/>
    <d v="2025-12-22T00:00:00"/>
    <m/>
    <m/>
    <s v="ABF Proofing"/>
    <x v="11"/>
  </r>
  <r>
    <s v="Vantage Point"/>
    <x v="23"/>
    <d v="2025-12-22T00:00:00"/>
    <m/>
    <m/>
    <s v="ABF Proofing"/>
    <x v="11"/>
  </r>
  <r>
    <s v="Fountainview"/>
    <x v="26"/>
    <d v="2025-12-22T00:00:00"/>
    <m/>
    <m/>
    <s v="FDH / Proofing "/>
    <x v="11"/>
  </r>
  <r>
    <s v="FB-HWP880"/>
    <x v="5"/>
    <d v="2025-12-22T00:00:00"/>
    <n v="380"/>
    <m/>
    <m/>
    <x v="11"/>
  </r>
  <r>
    <s v="FB-HWP882"/>
    <x v="5"/>
    <d v="2025-12-22T00:00:00"/>
    <n v="523"/>
    <m/>
    <m/>
    <x v="11"/>
  </r>
  <r>
    <s v="D-HWP901"/>
    <x v="5"/>
    <d v="2025-12-22T00:00:00"/>
    <n v="342"/>
    <m/>
    <s v="3  Toby Boxes / 1 Splice / 1 FDH / 1 HH / 1 Swing Arm / 1 Ground Rod"/>
    <x v="11"/>
  </r>
  <r>
    <s v="D-HDF707"/>
    <x v="1"/>
    <d v="2025-12-22T00:00:00"/>
    <n v="154"/>
    <m/>
    <m/>
    <x v="11"/>
  </r>
  <r>
    <s v="D-HSH236"/>
    <x v="5"/>
    <d v="2025-12-22T00:00:00"/>
    <n v="551"/>
    <m/>
    <m/>
    <x v="11"/>
  </r>
  <r>
    <s v="D-HSH248"/>
    <x v="5"/>
    <d v="2025-12-22T00:00:00"/>
    <m/>
    <m/>
    <s v="3 Daps / 10 Splices"/>
    <x v="11"/>
  </r>
  <r>
    <s v="D-HSH252"/>
    <x v="5"/>
    <d v="2025-12-22T00:00:00"/>
    <n v="362"/>
    <m/>
    <m/>
    <x v="11"/>
  </r>
  <r>
    <s v="D-HSH254"/>
    <x v="5"/>
    <d v="2025-12-22T00:00:00"/>
    <n v="3523"/>
    <m/>
    <m/>
    <x v="11"/>
  </r>
  <r>
    <s v="FB-HSH238"/>
    <x v="5"/>
    <d v="2025-12-22T00:00:00"/>
    <n v="870"/>
    <m/>
    <m/>
    <x v="11"/>
  </r>
  <r>
    <s v="D-HNP110"/>
    <x v="1"/>
    <d v="2025-12-23T00:00:00"/>
    <n v="212"/>
    <m/>
    <s v="2 Toby Boxes"/>
    <x v="11"/>
  </r>
  <r>
    <s v="Fountainview"/>
    <x v="26"/>
    <d v="2025-12-23T00:00:00"/>
    <m/>
    <m/>
    <s v="3 FDH / 3 HH / 3 Swing Arms / 3 Ground Rods"/>
    <x v="11"/>
  </r>
  <r>
    <s v="FB-HWP880"/>
    <x v="5"/>
    <d v="2025-12-23T00:00:00"/>
    <m/>
    <m/>
    <s v="4 HH / 4 Ground Rods"/>
    <x v="11"/>
  </r>
  <r>
    <s v="FB-HWP882"/>
    <x v="5"/>
    <d v="2025-12-23T00:00:00"/>
    <n v="405"/>
    <m/>
    <s v="2 HH"/>
    <x v="11"/>
  </r>
  <r>
    <s v="D-HWP901"/>
    <x v="1"/>
    <d v="2025-12-23T00:00:00"/>
    <m/>
    <n v="405"/>
    <m/>
    <x v="11"/>
  </r>
  <r>
    <s v="FB-HSH238"/>
    <x v="5"/>
    <d v="2025-12-23T00:00:00"/>
    <m/>
    <n v="14727"/>
    <s v="Installing Fiber"/>
    <x v="11"/>
  </r>
  <r>
    <s v="D-HSH254"/>
    <x v="5"/>
    <d v="2025-12-23T00:00:00"/>
    <n v="2384"/>
    <m/>
    <m/>
    <x v="11"/>
  </r>
  <r>
    <s v="FB-HWP880"/>
    <x v="1"/>
    <d v="2025-12-24T00:00:00"/>
    <m/>
    <n v="2448"/>
    <s v="1,948 Tracer Wire"/>
    <x v="11"/>
  </r>
  <r>
    <s v="FB-HWP882"/>
    <x v="1"/>
    <d v="2025-12-24T00:00:00"/>
    <m/>
    <n v="1225"/>
    <s v="915 Tracer Wire"/>
    <x v="11"/>
  </r>
  <r>
    <m/>
    <x v="15"/>
    <d v="2025-12-25T00:00:00"/>
    <m/>
    <m/>
    <m/>
    <x v="11"/>
  </r>
  <r>
    <m/>
    <x v="15"/>
    <d v="2025-12-26T00:00:00"/>
    <m/>
    <m/>
    <m/>
    <x v="11"/>
  </r>
  <r>
    <s v="D-HNP110"/>
    <x v="1"/>
    <d v="2025-12-29T00:00:00"/>
    <n v="108"/>
    <m/>
    <s v="1 Toby Box / 1 Splice"/>
    <x v="11"/>
  </r>
  <r>
    <s v="D-HWP1316"/>
    <x v="5"/>
    <d v="2025-12-29T00:00:00"/>
    <n v="1188"/>
    <m/>
    <s v="13 Toby Boxes / 2 Flower Pots / 10 Daps / 71 Splices "/>
    <x v="11"/>
  </r>
  <r>
    <s v="D-HWP1317"/>
    <x v="5"/>
    <d v="2025-12-29T00:00:00"/>
    <n v="900"/>
    <m/>
    <s v="10 Toby Boxes / 2 Flower Pots / 13 Daps / 96 Splices / 1 FDH / 1 HH / 1 Swing Arm / 1 Ground Rod"/>
    <x v="11"/>
  </r>
  <r>
    <s v="FB-HWP880"/>
    <x v="1"/>
    <d v="2025-12-29T00:00:00"/>
    <n v="100"/>
    <m/>
    <m/>
    <x v="11"/>
  </r>
  <r>
    <s v="D-HSH236"/>
    <x v="5"/>
    <d v="2025-12-29T00:00:00"/>
    <n v="738"/>
    <m/>
    <m/>
    <x v="11"/>
  </r>
  <r>
    <s v="D-HSH252"/>
    <x v="5"/>
    <d v="2025-12-29T00:00:00"/>
    <n v="1297"/>
    <m/>
    <m/>
    <x v="11"/>
  </r>
  <r>
    <s v="D-HSH253"/>
    <x v="5"/>
    <d v="2025-12-29T00:00:00"/>
    <n v="2583"/>
    <m/>
    <m/>
    <x v="11"/>
  </r>
  <r>
    <s v="D-HSH237"/>
    <x v="5"/>
    <d v="2025-12-29T00:00:00"/>
    <n v="0"/>
    <m/>
    <s v="94 Splices / 1 FDH / 1 HH / 1 Swing Arm / 1 Ground Rod"/>
    <x v="11"/>
  </r>
  <r>
    <s v="D-HSH239"/>
    <x v="5"/>
    <d v="2025-12-29T00:00:00"/>
    <n v="0"/>
    <m/>
    <s v="94 Splices / 1 FDH / 1 HH / 1 Swing Arm / 1 Ground Rod"/>
    <x v="11"/>
  </r>
  <r>
    <s v="D-HSH251"/>
    <x v="5"/>
    <d v="2025-12-29T00:00:00"/>
    <n v="0"/>
    <m/>
    <s v="94 Splices / 1 FDH / 1 HH / 1 Swing Arm / 1 Ground Rod"/>
    <x v="11"/>
  </r>
  <r>
    <s v="D-HNP110"/>
    <x v="1"/>
    <d v="2025-12-30T00:00:00"/>
    <n v="353"/>
    <m/>
    <m/>
    <x v="11"/>
  </r>
  <r>
    <s v="D-HWP1315"/>
    <x v="1"/>
    <d v="2025-12-30T00:00:00"/>
    <m/>
    <n v="766"/>
    <m/>
    <x v="11"/>
  </r>
  <r>
    <s v="D-HWP1317"/>
    <x v="1"/>
    <d v="2025-12-30T00:00:00"/>
    <m/>
    <n v="343"/>
    <m/>
    <x v="11"/>
  </r>
  <r>
    <s v="D-HWP1316"/>
    <x v="5"/>
    <d v="2025-12-30T00:00:00"/>
    <n v="0"/>
    <m/>
    <s v="1 FDH / 1 HH / 1 Swing Arm / 1 Ground Rod"/>
    <x v="11"/>
  </r>
  <r>
    <s v="D-HSH236"/>
    <x v="5"/>
    <d v="2025-12-30T00:00:00"/>
    <n v="466"/>
    <m/>
    <m/>
    <x v="11"/>
  </r>
  <r>
    <s v="D-HSH253"/>
    <x v="5"/>
    <d v="2025-12-30T00:00:00"/>
    <n v="3099"/>
    <m/>
    <m/>
    <x v="11"/>
  </r>
  <r>
    <s v="D-HSH238"/>
    <x v="5"/>
    <d v="2025-12-30T00:00:00"/>
    <n v="0"/>
    <m/>
    <s v="94 Splices / 1 FDH / 1 HH / 1 Swing Arm / 1 Ground Rod"/>
    <x v="11"/>
  </r>
  <r>
    <s v="D-HDF707"/>
    <x v="1"/>
    <d v="2025-12-31T00:00:00"/>
    <n v="173"/>
    <m/>
    <m/>
    <x v="11"/>
  </r>
  <r>
    <s v="D-HSH239"/>
    <x v="1"/>
    <d v="2025-12-31T00:00:00"/>
    <m/>
    <n v="2728"/>
    <m/>
    <x v="11"/>
  </r>
  <r>
    <s v="D-HSH240"/>
    <x v="1"/>
    <d v="2025-12-31T00:00:00"/>
    <m/>
    <n v="1231"/>
    <m/>
    <x v="11"/>
  </r>
  <r>
    <s v="D-HSH251"/>
    <x v="1"/>
    <d v="2025-12-31T00:00:00"/>
    <m/>
    <n v="1565"/>
    <m/>
    <x v="11"/>
  </r>
  <r>
    <m/>
    <x v="15"/>
    <d v="2026-01-01T00:00:00"/>
    <n v="0"/>
    <m/>
    <m/>
    <x v="12"/>
  </r>
  <r>
    <m/>
    <x v="15"/>
    <d v="2026-01-02T00:00:00"/>
    <n v="0"/>
    <m/>
    <m/>
    <x v="12"/>
  </r>
  <r>
    <s v="FB-HWP484"/>
    <x v="5"/>
    <d v="2026-01-05T00:00:00"/>
    <n v="1353"/>
    <m/>
    <m/>
    <x v="12"/>
  </r>
  <r>
    <s v="D-HNP110"/>
    <x v="1"/>
    <d v="2026-01-05T00:00:00"/>
    <n v="248"/>
    <m/>
    <m/>
    <x v="12"/>
  </r>
  <r>
    <s v="FB-HLR202"/>
    <x v="28"/>
    <d v="2026-01-05T00:00:00"/>
    <n v="1105"/>
    <m/>
    <m/>
    <x v="12"/>
  </r>
  <r>
    <s v="D-HSH236"/>
    <x v="5"/>
    <d v="2026-01-05T00:00:00"/>
    <n v="3728"/>
    <m/>
    <m/>
    <x v="12"/>
  </r>
  <r>
    <s v="D-HSH253"/>
    <x v="5"/>
    <d v="2026-01-05T00:00:00"/>
    <n v="568"/>
    <m/>
    <m/>
    <x v="12"/>
  </r>
  <r>
    <s v="D-HSH223"/>
    <x v="5"/>
    <d v="2026-01-06T00:00:00"/>
    <n v="0"/>
    <m/>
    <s v="FDH / 1 Swing Arm / 12 Ground Rods / / 12 HH / 2 Toby Boxes / 2 Daps"/>
    <x v="12"/>
  </r>
  <r>
    <s v="D-HSH236"/>
    <x v="5"/>
    <d v="2026-01-06T00:00:00"/>
    <n v="1789"/>
    <m/>
    <m/>
    <x v="12"/>
  </r>
  <r>
    <s v="D-HSH255"/>
    <x v="5"/>
    <d v="2026-01-06T00:00:00"/>
    <n v="2362"/>
    <m/>
    <m/>
    <x v="12"/>
  </r>
  <r>
    <s v="D-HWP907"/>
    <x v="5"/>
    <d v="2026-01-06T00:00:00"/>
    <n v="1534"/>
    <m/>
    <s v="9 Toby Boxes / 7 Daps / 45 Splices "/>
    <x v="12"/>
  </r>
  <r>
    <s v="FB-HLR202"/>
    <x v="28"/>
    <d v="2026-01-06T00:00:00"/>
    <n v="942"/>
    <m/>
    <m/>
    <x v="12"/>
  </r>
  <r>
    <s v="FB-HNP138"/>
    <x v="1"/>
    <d v="2026-01-06T00:00:00"/>
    <n v="152"/>
    <m/>
    <s v="2 Splices"/>
    <x v="12"/>
  </r>
  <r>
    <s v="FB-HWP484"/>
    <x v="5"/>
    <d v="2026-01-06T00:00:00"/>
    <n v="1153"/>
    <m/>
    <m/>
    <x v="12"/>
  </r>
  <r>
    <s v="D-HNP110"/>
    <x v="1"/>
    <d v="2026-01-07T00:00:00"/>
    <n v="366"/>
    <m/>
    <s v="1 Toby Box / 2 Splices"/>
    <x v="12"/>
  </r>
  <r>
    <s v="D-HSH248"/>
    <x v="5"/>
    <d v="2026-01-07T00:00:00"/>
    <n v="0"/>
    <m/>
    <s v="94 Splices / 1 FDH / 1 HH / 1 Swing Arm / 1 Ground Rod / 43 Toby Boxes / 10 Daps / 83 Splices"/>
    <x v="12"/>
  </r>
  <r>
    <s v="D-HWP1003"/>
    <x v="5"/>
    <d v="2026-01-07T00:00:00"/>
    <n v="1687"/>
    <m/>
    <m/>
    <x v="12"/>
  </r>
  <r>
    <s v="D-HWP1004"/>
    <x v="5"/>
    <d v="2026-01-07T00:00:00"/>
    <n v="1056"/>
    <m/>
    <s v="5 Toby Boxes / 5 Daps / 38 Splices"/>
    <x v="12"/>
  </r>
  <r>
    <s v="D-HWP907"/>
    <x v="5"/>
    <d v="2026-01-07T00:00:00"/>
    <n v="180"/>
    <m/>
    <s v="2 Toby Boxes"/>
    <x v="12"/>
  </r>
  <r>
    <s v="FB-HLR202"/>
    <x v="28"/>
    <d v="2026-01-07T00:00:00"/>
    <n v="2151"/>
    <m/>
    <m/>
    <x v="12"/>
  </r>
  <r>
    <s v="D-HSH255"/>
    <x v="5"/>
    <d v="2026-01-07T00:00:00"/>
    <n v="3079"/>
    <m/>
    <m/>
    <x v="12"/>
  </r>
  <r>
    <s v="D-HSH250"/>
    <x v="5"/>
    <d v="2026-01-07T00:00:00"/>
    <n v="0"/>
    <m/>
    <s v="94 Splices / 1 FDH / 1 HH / 1 Swing Arm / 1 Ground Rod"/>
    <x v="12"/>
  </r>
  <r>
    <s v="FB-HNP138"/>
    <x v="1"/>
    <d v="2026-01-08T00:00:00"/>
    <n v="85"/>
    <m/>
    <m/>
    <x v="12"/>
  </r>
  <r>
    <s v="D-HNP110"/>
    <x v="1"/>
    <d v="2026-01-08T00:00:00"/>
    <n v="113"/>
    <m/>
    <s v="2 Toby Boxes / 1 Daps / 4 Splices"/>
    <x v="12"/>
  </r>
  <r>
    <s v="D-HWP1003"/>
    <x v="5"/>
    <d v="2026-01-08T00:00:00"/>
    <n v="1053"/>
    <m/>
    <s v="26 Toby Boxes / 23 Daps / 168 Splices"/>
    <x v="12"/>
  </r>
  <r>
    <s v="FB-HLR202"/>
    <x v="28"/>
    <d v="2026-01-08T00:00:00"/>
    <n v="1926"/>
    <m/>
    <m/>
    <x v="12"/>
  </r>
  <r>
    <s v="D-HSH256"/>
    <x v="5"/>
    <d v="2026-01-08T00:00:00"/>
    <n v="2367"/>
    <m/>
    <m/>
    <x v="12"/>
  </r>
  <r>
    <s v="FB-HOE175"/>
    <x v="37"/>
    <d v="2026-01-08T00:00:00"/>
    <m/>
    <n v="2706"/>
    <m/>
    <x v="12"/>
  </r>
  <r>
    <s v="FB-HOE175"/>
    <x v="37"/>
    <d v="2026-01-09T00:00:00"/>
    <n v="0"/>
    <m/>
    <s v="4 Ground Rods"/>
    <x v="12"/>
  </r>
  <r>
    <s v="FB-HOE501"/>
    <x v="37"/>
    <d v="2026-01-09T00:00:00"/>
    <n v="0"/>
    <m/>
    <s v="1 HH"/>
    <x v="12"/>
  </r>
  <r>
    <s v="FB-HLR202"/>
    <x v="28"/>
    <d v="2026-01-09T00:00:00"/>
    <n v="1000"/>
    <m/>
    <m/>
    <x v="12"/>
  </r>
  <r>
    <s v="D-HSH248"/>
    <x v="5"/>
    <d v="2026-01-09T00:00:00"/>
    <n v="104"/>
    <m/>
    <m/>
    <x v="12"/>
  </r>
  <r>
    <s v="D-HSH249"/>
    <x v="5"/>
    <d v="2026-01-09T00:00:00"/>
    <m/>
    <n v="1056"/>
    <m/>
    <x v="12"/>
  </r>
  <r>
    <s v="D-HSH246"/>
    <x v="5"/>
    <d v="2026-01-09T00:00:00"/>
    <m/>
    <n v="1090"/>
    <m/>
    <x v="12"/>
  </r>
  <r>
    <s v="D-HSH256"/>
    <x v="5"/>
    <d v="2026-01-09T00:00:00"/>
    <n v="447"/>
    <m/>
    <m/>
    <x v="12"/>
  </r>
  <r>
    <s v="D-HDF705"/>
    <x v="28"/>
    <d v="2026-01-09T00:00:00"/>
    <n v="1319"/>
    <m/>
    <s v="6 Toby Boxes / 5 Daps / 26 Splices"/>
    <x v="12"/>
  </r>
  <r>
    <s v="D-HWP1003"/>
    <x v="5"/>
    <d v="2026-01-12T00:00:00"/>
    <n v="0"/>
    <m/>
    <s v="1 FDH / 1 HH / 1 Swing Arm / 1 Ground Rod"/>
    <x v="12"/>
  </r>
  <r>
    <s v="FB-HOE375"/>
    <x v="37"/>
    <d v="2026-01-12T00:00:00"/>
    <m/>
    <n v="640"/>
    <m/>
    <x v="12"/>
  </r>
  <r>
    <s v="FB-HOE675"/>
    <x v="37"/>
    <d v="2026-01-12T00:00:00"/>
    <m/>
    <n v="428"/>
    <s v="1 HH"/>
    <x v="12"/>
  </r>
  <r>
    <s v="FB-HNP118"/>
    <x v="1"/>
    <d v="2026-01-12T00:00:00"/>
    <n v="205"/>
    <m/>
    <s v="4 Daps / 8 Splices"/>
    <x v="12"/>
  </r>
  <r>
    <s v="D-HSH256"/>
    <x v="5"/>
    <d v="2026-01-12T00:00:00"/>
    <n v="858"/>
    <m/>
    <m/>
    <x v="12"/>
  </r>
  <r>
    <s v="D-HBK131"/>
    <x v="5"/>
    <d v="2026-01-12T00:00:00"/>
    <n v="4915"/>
    <m/>
    <m/>
    <x v="12"/>
  </r>
  <r>
    <s v="D-HBK130"/>
    <x v="5"/>
    <d v="2026-01-12T00:00:00"/>
    <n v="813"/>
    <m/>
    <m/>
    <x v="12"/>
  </r>
  <r>
    <s v="D-HWP1004"/>
    <x v="5"/>
    <d v="2026-01-12T00:00:00"/>
    <n v="1356"/>
    <m/>
    <s v="12 Toby Boxes / 7 Daps / 32 Splices"/>
    <x v="12"/>
  </r>
  <r>
    <s v="Moss Creek"/>
    <x v="23"/>
    <d v="2026-01-12T00:00:00"/>
    <n v="607"/>
    <m/>
    <m/>
    <x v="12"/>
  </r>
  <r>
    <s v="FB-HLR202"/>
    <x v="28"/>
    <d v="2026-01-12T00:00:00"/>
    <n v="1812"/>
    <m/>
    <m/>
    <x v="12"/>
  </r>
  <r>
    <s v="FB-HWP484"/>
    <x v="5"/>
    <d v="2026-01-12T00:00:00"/>
    <n v="1314"/>
    <m/>
    <s v="6 HH / 6 Ground Rods"/>
    <x v="12"/>
  </r>
  <r>
    <s v="D-HDF705"/>
    <x v="28"/>
    <d v="2026-01-12T00:00:00"/>
    <n v="926"/>
    <m/>
    <s v="2 Toby Boxes / 2 Daps / 5 Splices"/>
    <x v="12"/>
  </r>
  <r>
    <s v="Fountain View Estates MHP"/>
    <x v="1"/>
    <d v="2026-01-13T00:00:00"/>
    <m/>
    <n v="2112"/>
    <m/>
    <x v="12"/>
  </r>
  <r>
    <s v="FB-HWP377"/>
    <x v="5"/>
    <d v="2026-01-13T00:00:00"/>
    <m/>
    <n v="1208"/>
    <m/>
    <x v="12"/>
  </r>
  <r>
    <s v="D-HBK131"/>
    <x v="5"/>
    <d v="2026-01-13T00:00:00"/>
    <n v="914"/>
    <m/>
    <s v="13 Toby Boxes / 11 Daps / 15 Splices"/>
    <x v="12"/>
  </r>
  <r>
    <s v="D-HBK132"/>
    <x v="5"/>
    <d v="2026-01-13T00:00:00"/>
    <n v="6092"/>
    <m/>
    <m/>
    <x v="12"/>
  </r>
  <r>
    <s v="D-HBK130"/>
    <x v="5"/>
    <d v="2026-01-13T00:00:00"/>
    <n v="1491"/>
    <m/>
    <m/>
    <x v="12"/>
  </r>
  <r>
    <s v="D-HBK133"/>
    <x v="5"/>
    <d v="2026-01-13T00:00:00"/>
    <n v="822"/>
    <m/>
    <m/>
    <x v="12"/>
  </r>
  <r>
    <s v="D-HWP1004"/>
    <x v="5"/>
    <d v="2026-01-13T00:00:00"/>
    <n v="1435"/>
    <m/>
    <s v="13 Toby Boxes / 10 Daps / 79 Splices"/>
    <x v="12"/>
  </r>
  <r>
    <s v="FB-HNP138"/>
    <x v="1"/>
    <d v="2026-01-13T00:00:00"/>
    <n v="312"/>
    <m/>
    <s v="4 Splices"/>
    <x v="12"/>
  </r>
  <r>
    <s v="FB-HLR202"/>
    <x v="28"/>
    <d v="2026-01-13T00:00:00"/>
    <n v="1838"/>
    <m/>
    <m/>
    <x v="12"/>
  </r>
  <r>
    <s v="BHU-FAL-01-E"/>
    <x v="35"/>
    <d v="2026-01-13T00:00:00"/>
    <m/>
    <n v="5312"/>
    <s v="4,912 Tracer Wire"/>
    <x v="12"/>
  </r>
  <r>
    <s v="Moss Creek"/>
    <x v="23"/>
    <d v="2026-01-13T00:00:00"/>
    <n v="662"/>
    <m/>
    <m/>
    <x v="12"/>
  </r>
  <r>
    <s v="D-HDF705"/>
    <x v="28"/>
    <d v="2026-01-13T00:00:00"/>
    <n v="1128"/>
    <m/>
    <s v="8 Toby Boxes / 5 Daps / 24 Splices"/>
    <x v="12"/>
  </r>
  <r>
    <s v="D-HWP907"/>
    <x v="1"/>
    <d v="2026-01-13T00:00:00"/>
    <m/>
    <n v="576"/>
    <m/>
    <x v="12"/>
  </r>
  <r>
    <s v="D-HWP907"/>
    <x v="5"/>
    <d v="2026-01-14T00:00:00"/>
    <n v="0"/>
    <m/>
    <s v="1 FDH / 1 HH / 1 Swing Arm / 1 Ground Rod"/>
    <x v="12"/>
  </r>
  <r>
    <s v="D-HBK132"/>
    <x v="5"/>
    <d v="2026-01-14T00:00:00"/>
    <n v="0"/>
    <m/>
    <s v="30 Toby Boxes / 19 Daps / 86 Splices"/>
    <x v="12"/>
  </r>
  <r>
    <s v="D-HBK130"/>
    <x v="5"/>
    <d v="2026-01-14T00:00:00"/>
    <n v="1062"/>
    <m/>
    <m/>
    <x v="12"/>
  </r>
  <r>
    <s v="D-HBK133"/>
    <x v="5"/>
    <d v="2026-01-14T00:00:00"/>
    <n v="2611"/>
    <m/>
    <m/>
    <x v="12"/>
  </r>
  <r>
    <s v="Moss Creek"/>
    <x v="23"/>
    <d v="2026-01-14T00:00:00"/>
    <n v="877"/>
    <m/>
    <s v="10 Toby Boxes / 8 Daps / 20 Splices"/>
    <x v="12"/>
  </r>
  <r>
    <s v="FB-HLR201"/>
    <x v="28"/>
    <d v="2026-01-14T00:00:00"/>
    <n v="1200"/>
    <m/>
    <m/>
    <x v="12"/>
  </r>
  <r>
    <s v="D-HDF705"/>
    <x v="28"/>
    <d v="2026-01-14T00:00:00"/>
    <n v="1082"/>
    <m/>
    <s v="5 Toby Boxes / 6 Daps / 25 Splices"/>
    <x v="12"/>
  </r>
  <r>
    <s v="D-HWP1004"/>
    <x v="5"/>
    <d v="2026-01-14T00:00:00"/>
    <n v="1295"/>
    <m/>
    <s v="7 Toby Boxes / 3 Daps / 26 Splices"/>
    <x v="12"/>
  </r>
  <r>
    <s v="D-HBK135"/>
    <x v="5"/>
    <d v="2026-01-14T00:00:00"/>
    <n v="544"/>
    <m/>
    <s v="4 Toby Boxes / 3 Daps / 7 Splices"/>
    <x v="12"/>
  </r>
  <r>
    <s v="D-HSH249"/>
    <x v="1"/>
    <d v="2026-01-14T00:00:00"/>
    <m/>
    <n v="1562"/>
    <m/>
    <x v="12"/>
  </r>
  <r>
    <s v="D-HBK131"/>
    <x v="5"/>
    <d v="2026-01-14T00:00:00"/>
    <n v="0"/>
    <m/>
    <s v="18 Toby Boxes / 13 Daps / 36 Splices"/>
    <x v="12"/>
  </r>
  <r>
    <s v="D-HBK134"/>
    <x v="5"/>
    <d v="2026-01-14T00:00:00"/>
    <n v="1728"/>
    <m/>
    <s v="9 Toby Boxes / 6 Daps"/>
    <x v="12"/>
  </r>
  <r>
    <s v="D-HBK130"/>
    <x v="5"/>
    <d v="2026-01-15T00:00:00"/>
    <n v="527"/>
    <m/>
    <s v="2 Toby Boxes / 1 Daps"/>
    <x v="12"/>
  </r>
  <r>
    <s v="D-HBK136"/>
    <x v="5"/>
    <d v="2026-01-15T00:00:00"/>
    <n v="1562"/>
    <m/>
    <m/>
    <x v="12"/>
  </r>
  <r>
    <s v="D-HBK135"/>
    <x v="5"/>
    <d v="2026-01-15T00:00:00"/>
    <n v="2832"/>
    <m/>
    <m/>
    <x v="12"/>
  </r>
  <r>
    <s v="D-HBK132"/>
    <x v="5"/>
    <d v="2026-01-15T00:00:00"/>
    <n v="0"/>
    <m/>
    <s v="8 Toby Boxes / 3 Daps / 8 Splices"/>
    <x v="12"/>
  </r>
  <r>
    <s v="FB-HBK104"/>
    <x v="5"/>
    <d v="2026-01-15T00:00:00"/>
    <n v="1639"/>
    <m/>
    <m/>
    <x v="12"/>
  </r>
  <r>
    <s v="FB-HLR201"/>
    <x v="28"/>
    <d v="2026-01-15T00:00:00"/>
    <n v="445"/>
    <m/>
    <m/>
    <x v="12"/>
  </r>
  <r>
    <s v="Moss Creek"/>
    <x v="23"/>
    <d v="2026-01-15T00:00:00"/>
    <n v="499"/>
    <m/>
    <s v="3 Toby Boxes / 2 Daps / 6 Splices"/>
    <x v="12"/>
  </r>
  <r>
    <s v="D-HDF705"/>
    <x v="28"/>
    <d v="2026-01-15T00:00:00"/>
    <n v="1325"/>
    <m/>
    <s v="13 Toby Boxes / 8 Daps / 22 Splices"/>
    <x v="12"/>
  </r>
  <r>
    <s v="D-HNP106"/>
    <x v="1"/>
    <d v="2026-01-15T00:00:00"/>
    <n v="142"/>
    <m/>
    <s v="1 Toby Boxes / 2 Daps / 13 Splices"/>
    <x v="12"/>
  </r>
  <r>
    <s v="FB-HLR202"/>
    <x v="28"/>
    <d v="2026-01-15T00:00:00"/>
    <n v="0"/>
    <m/>
    <s v="16 HH"/>
    <x v="12"/>
  </r>
  <r>
    <s v="FB-HBK104"/>
    <x v="5"/>
    <d v="2026-01-16T00:00:00"/>
    <n v="987"/>
    <m/>
    <m/>
    <x v="12"/>
  </r>
  <r>
    <s v="D-HBK135"/>
    <x v="5"/>
    <d v="2026-01-16T00:00:00"/>
    <n v="457"/>
    <m/>
    <m/>
    <x v="12"/>
  </r>
  <r>
    <s v="D-HBK134"/>
    <x v="5"/>
    <d v="2026-01-16T00:00:00"/>
    <n v="3082"/>
    <m/>
    <m/>
    <x v="12"/>
  </r>
  <r>
    <s v="Moss Creek"/>
    <x v="23"/>
    <d v="2026-01-16T00:00:00"/>
    <n v="186"/>
    <m/>
    <s v="4 Toby Boxes / 3 Daps / 7 Splices"/>
    <x v="12"/>
  </r>
  <r>
    <s v="FB-HLR201"/>
    <x v="28"/>
    <d v="2026-01-16T00:00:00"/>
    <n v="686"/>
    <m/>
    <m/>
    <x v="12"/>
  </r>
  <r>
    <s v="D-HBK136"/>
    <x v="5"/>
    <d v="2026-01-16T00:00:00"/>
    <n v="673"/>
    <m/>
    <m/>
    <x v="12"/>
  </r>
  <r>
    <s v="D-HDH34"/>
    <x v="1"/>
    <d v="2026-01-16T00:00:00"/>
    <n v="50"/>
    <m/>
    <s v="2 Daps / 48 Splices"/>
    <x v="12"/>
  </r>
  <r>
    <s v="FB-HNP118"/>
    <x v="1"/>
    <d v="2026-01-16T00:00:00"/>
    <n v="107"/>
    <m/>
    <m/>
    <x v="12"/>
  </r>
  <r>
    <s v="D-HDF705"/>
    <x v="28"/>
    <d v="2026-01-16T00:00:00"/>
    <n v="441"/>
    <m/>
    <s v="7 Toby Boxes / 5 Daps / 28 Splices"/>
    <x v="12"/>
  </r>
  <r>
    <m/>
    <x v="15"/>
    <d v="2026-01-19T00:00:00"/>
    <n v="0"/>
    <m/>
    <m/>
    <x v="12"/>
  </r>
  <r>
    <s v="FB-HNP118"/>
    <x v="1"/>
    <d v="2026-01-20T00:00:00"/>
    <n v="183"/>
    <m/>
    <m/>
    <x v="12"/>
  </r>
  <r>
    <s v="D-HWP1004"/>
    <x v="5"/>
    <d v="2026-01-20T00:00:00"/>
    <n v="0"/>
    <m/>
    <s v="1 FDH / 1 HH / 1 Swing Arm / 1 Ground Rod"/>
    <x v="12"/>
  </r>
  <r>
    <s v="FB-HWP106"/>
    <x v="5"/>
    <d v="2026-01-20T00:00:00"/>
    <n v="1344"/>
    <m/>
    <s v="1 HH / 1 Ground Rod"/>
    <x v="12"/>
  </r>
  <r>
    <s v="FB-HLR201"/>
    <x v="28"/>
    <d v="2026-01-20T00:00:00"/>
    <n v="0"/>
    <m/>
    <s v="No Production Crew Did Not Work This Location Today"/>
    <x v="12"/>
  </r>
  <r>
    <s v="Moss Creek "/>
    <x v="23"/>
    <d v="2026-01-20T00:00:00"/>
    <n v="660"/>
    <m/>
    <s v="6 Toby Boxes / 6 Daps / 10 Splices"/>
    <x v="12"/>
  </r>
  <r>
    <s v="Colonial Manor"/>
    <x v="30"/>
    <d v="2026-01-20T00:00:00"/>
    <n v="1382"/>
    <m/>
    <s v="6 Toby Boxes / 6 Daps / 12 Splices"/>
    <x v="12"/>
  </r>
  <r>
    <s v="D-HDF708"/>
    <x v="28"/>
    <d v="2026-01-20T00:00:00"/>
    <n v="2719"/>
    <m/>
    <s v="10 Daps / 37 Splices"/>
    <x v="12"/>
  </r>
  <r>
    <s v="FB-HBK104"/>
    <x v="5"/>
    <d v="2026-01-20T00:00:00"/>
    <n v="0"/>
    <m/>
    <s v="No Production Crew Did Not Work This Location Today"/>
    <x v="12"/>
  </r>
  <r>
    <s v="FB-HBK130"/>
    <x v="5"/>
    <d v="2026-01-20T00:00:00"/>
    <n v="1277"/>
    <m/>
    <m/>
    <x v="12"/>
  </r>
  <r>
    <s v="D-HBK135"/>
    <x v="5"/>
    <d v="2026-01-20T00:00:00"/>
    <n v="506"/>
    <m/>
    <m/>
    <x v="12"/>
  </r>
  <r>
    <s v="D-HSH224"/>
    <x v="5"/>
    <d v="2026-01-20T00:00:00"/>
    <n v="2209"/>
    <m/>
    <s v="1 FDH / 1 Swing Arm"/>
    <x v="12"/>
  </r>
  <r>
    <s v="FB-HNP118"/>
    <x v="1"/>
    <d v="2026-01-21T00:00:00"/>
    <n v="182"/>
    <m/>
    <m/>
    <x v="12"/>
  </r>
  <r>
    <s v="D-HNP108"/>
    <x v="23"/>
    <d v="2026-01-21T00:00:00"/>
    <n v="150"/>
    <m/>
    <m/>
    <x v="12"/>
  </r>
  <r>
    <s v="D-HWP1006"/>
    <x v="6"/>
    <d v="2026-01-21T00:00:00"/>
    <n v="686"/>
    <m/>
    <s v="6 Toby Boxes / 5 Daps / 26 Splices"/>
    <x v="12"/>
  </r>
  <r>
    <s v="D-HWP1005"/>
    <x v="5"/>
    <d v="2026-01-21T00:00:00"/>
    <n v="867"/>
    <m/>
    <s v="7 Toby Boxes / 7 Daps / 32 Splices"/>
    <x v="12"/>
  </r>
  <r>
    <s v="FB-HWP484"/>
    <x v="1"/>
    <d v="2026-01-21T00:00:00"/>
    <m/>
    <n v="3507"/>
    <s v="3,507 Tracer Wire"/>
    <x v="12"/>
  </r>
  <r>
    <s v="Moss Creek "/>
    <x v="23"/>
    <d v="2026-01-21T00:00:00"/>
    <n v="754"/>
    <m/>
    <s v="8 Toby Boxes / 7 Daps / 15 Splices"/>
    <x v="12"/>
  </r>
  <r>
    <s v="Colonial Manor"/>
    <x v="30"/>
    <d v="2026-01-21T00:00:00"/>
    <n v="993"/>
    <m/>
    <s v="12 Toby Boxes / 14 Daps / 28 Splices"/>
    <x v="12"/>
  </r>
  <r>
    <s v="D-HDF708"/>
    <x v="28"/>
    <d v="2026-01-21T00:00:00"/>
    <n v="408"/>
    <m/>
    <m/>
    <x v="12"/>
  </r>
  <r>
    <s v="D-HDF740"/>
    <x v="28"/>
    <d v="2026-01-21T00:00:00"/>
    <n v="2000"/>
    <m/>
    <m/>
    <x v="12"/>
  </r>
  <r>
    <s v="FB-HBK104"/>
    <x v="5"/>
    <d v="2026-01-21T00:00:00"/>
    <n v="575"/>
    <m/>
    <m/>
    <x v="12"/>
  </r>
  <r>
    <s v="D-HBK136"/>
    <x v="5"/>
    <d v="2026-01-21T00:00:00"/>
    <n v="2265"/>
    <m/>
    <m/>
    <x v="12"/>
  </r>
  <r>
    <s v="D-HSH256"/>
    <x v="5"/>
    <d v="2026-01-21T00:00:00"/>
    <m/>
    <m/>
    <s v="1 FDH / 1 HH / 1 Swing Arm / 1 Ground Rod"/>
    <x v="12"/>
  </r>
  <r>
    <s v="FB-HNP118"/>
    <x v="1"/>
    <d v="2026-01-22T00:00:00"/>
    <n v="186"/>
    <m/>
    <s v="2 HH"/>
    <x v="12"/>
  </r>
  <r>
    <s v="D-HNP108"/>
    <x v="23"/>
    <d v="2026-01-22T00:00:00"/>
    <n v="0"/>
    <m/>
    <s v="No Production"/>
    <x v="12"/>
  </r>
  <r>
    <s v="D-HWP1006"/>
    <x v="6"/>
    <d v="2026-01-22T00:00:00"/>
    <n v="736"/>
    <m/>
    <s v="3 Toby Boxes / 4 Daps / 16 Splices"/>
    <x v="12"/>
  </r>
  <r>
    <s v="D-HWP1005"/>
    <x v="5"/>
    <d v="2026-01-22T00:00:00"/>
    <n v="1539"/>
    <m/>
    <s v="12 Toby Boxes / 9 Daps / 30 Splices"/>
    <x v="12"/>
  </r>
  <r>
    <s v="D-HWP1004"/>
    <x v="1"/>
    <d v="2026-01-22T00:00:00"/>
    <m/>
    <n v="486"/>
    <s v="486 Tracer Wire"/>
    <x v="12"/>
  </r>
  <r>
    <s v="Moss Creek "/>
    <x v="23"/>
    <d v="2026-01-22T00:00:00"/>
    <n v="520"/>
    <m/>
    <s v="3 Toby Boxes / 2 Daps / 6 Splices"/>
    <x v="12"/>
  </r>
  <r>
    <s v="Colonial Manor"/>
    <x v="30"/>
    <d v="2026-01-22T00:00:00"/>
    <n v="1462"/>
    <m/>
    <s v="15 Toby Boxes / 13 Daps / 30 Splices"/>
    <x v="12"/>
  </r>
  <r>
    <s v="D-HLR208"/>
    <x v="28"/>
    <d v="2026-01-22T00:00:00"/>
    <n v="2031"/>
    <m/>
    <s v="20 Toby Boxes / 16 Daps / 35 Splices"/>
    <x v="12"/>
  </r>
  <r>
    <s v="D-HDF740"/>
    <x v="28"/>
    <d v="2026-01-22T00:00:00"/>
    <n v="970"/>
    <m/>
    <s v="2 HH / 2 Toby Boxes / 1 Dap / 2 Splices"/>
    <x v="12"/>
  </r>
  <r>
    <s v="D-HBK130"/>
    <x v="5"/>
    <d v="2026-01-22T00:00:00"/>
    <n v="1776"/>
    <m/>
    <s v="33 Toby Boxes"/>
    <x v="12"/>
  </r>
  <r>
    <s v="D-HSH256"/>
    <x v="5"/>
    <d v="2026-01-22T00:00:00"/>
    <n v="1940"/>
    <m/>
    <s v="22 Toby Boxes"/>
    <x v="12"/>
  </r>
  <r>
    <s v="D-HNP106"/>
    <x v="1"/>
    <d v="2026-01-23T00:00:00"/>
    <n v="57"/>
    <m/>
    <s v="1 Dap / 4 Splices"/>
    <x v="12"/>
  </r>
  <r>
    <s v="D-HNP108"/>
    <x v="23"/>
    <d v="2026-01-23T00:00:00"/>
    <n v="274"/>
    <m/>
    <m/>
    <x v="12"/>
  </r>
  <r>
    <s v="Moss Creek "/>
    <x v="23"/>
    <d v="2026-01-23T00:00:00"/>
    <n v="0"/>
    <m/>
    <s v="Restoration"/>
    <x v="12"/>
  </r>
  <r>
    <s v="Colonial Manor"/>
    <x v="30"/>
    <d v="2026-01-23T00:00:00"/>
    <n v="1617"/>
    <m/>
    <m/>
    <x v="12"/>
  </r>
  <r>
    <s v="D-HLR208"/>
    <x v="28"/>
    <d v="2026-01-23T00:00:00"/>
    <n v="845"/>
    <m/>
    <s v="4 Toby Boxes / 5 Daps / 14 Splices"/>
    <x v="12"/>
  </r>
  <r>
    <s v="D-HBK136"/>
    <x v="5"/>
    <d v="2026-01-23T00:00:00"/>
    <n v="2651"/>
    <m/>
    <s v="9 Toby Boxes / 5 Daps / 20 Splices"/>
    <x v="12"/>
  </r>
  <r>
    <s v="FB-HBK104"/>
    <x v="5"/>
    <d v="2026-01-23T00:00:00"/>
    <n v="818"/>
    <m/>
    <m/>
    <x v="12"/>
  </r>
  <r>
    <s v="D-HSH248"/>
    <x v="1"/>
    <d v="2026-01-23T00:00:00"/>
    <m/>
    <n v="1907"/>
    <s v="Stingray"/>
    <x v="12"/>
  </r>
  <r>
    <s v="D-HNP108"/>
    <x v="23"/>
    <d v="2026-01-26T00:00:00"/>
    <m/>
    <m/>
    <s v="No Production--MOT Did Show Until 10AM"/>
    <x v="12"/>
  </r>
  <r>
    <s v="D-HWP1005"/>
    <x v="5"/>
    <d v="2026-01-26T00:00:00"/>
    <n v="1590"/>
    <m/>
    <s v="11 Toby Boxes / 9 Daps / 29 Splices"/>
    <x v="12"/>
  </r>
  <r>
    <s v="D-HWP1006"/>
    <x v="6"/>
    <d v="2026-01-26T00:00:00"/>
    <n v="835"/>
    <m/>
    <s v="5 Toby Boxes / 3 Daps / 20 Splices"/>
    <x v="12"/>
  </r>
  <r>
    <s v="D-HWP1007"/>
    <x v="5"/>
    <d v="2026-01-26T00:00:00"/>
    <m/>
    <m/>
    <s v="No Production Crew Started Project Late"/>
    <x v="12"/>
  </r>
  <r>
    <s v="FB-HWP106"/>
    <x v="5"/>
    <d v="2026-01-26T00:00:00"/>
    <n v="886"/>
    <m/>
    <s v="1 HH"/>
    <x v="12"/>
  </r>
  <r>
    <s v="FB-HWP484"/>
    <x v="1"/>
    <d v="2026-01-26T00:00:00"/>
    <m/>
    <n v="313"/>
    <s v="313 Tracer Wire"/>
    <x v="12"/>
  </r>
  <r>
    <s v="Moss Creek "/>
    <x v="23"/>
    <d v="2026-01-26T00:00:00"/>
    <n v="376"/>
    <m/>
    <s v="4 Toby Boxes / 4 Daps / 8 Splices"/>
    <x v="12"/>
  </r>
  <r>
    <s v="Colonial Manor"/>
    <x v="30"/>
    <d v="2026-01-26T00:00:00"/>
    <n v="1642"/>
    <m/>
    <s v="13 Toby Boxes / 22 Daps / 44 Splices"/>
    <x v="12"/>
  </r>
  <r>
    <s v="D-HLR208"/>
    <x v="28"/>
    <d v="2026-01-26T00:00:00"/>
    <n v="1530"/>
    <m/>
    <s v="8 Toby Boxes / 8 Daps / 16 Splices"/>
    <x v="12"/>
  </r>
  <r>
    <s v="FB-HBK104"/>
    <x v="5"/>
    <d v="2026-01-26T00:00:00"/>
    <m/>
    <n v="6116"/>
    <s v="4,019 Tracer Wire / 7 HH"/>
    <x v="12"/>
  </r>
  <r>
    <s v="D-HBK133"/>
    <x v="5"/>
    <d v="2026-01-26T00:00:00"/>
    <n v="1908"/>
    <m/>
    <s v="15 Toby Boxes / 4 Daps / 14 Splices"/>
    <x v="12"/>
  </r>
  <r>
    <s v="D-HNP108"/>
    <x v="23"/>
    <d v="2026-01-27T00:00:00"/>
    <n v="343"/>
    <m/>
    <m/>
    <x v="12"/>
  </r>
  <r>
    <s v="D-HLR208"/>
    <x v="28"/>
    <d v="2026-01-27T00:00:00"/>
    <n v="388"/>
    <m/>
    <s v="7 Toby Boxes / 8 Daps / 42 Splices"/>
    <x v="12"/>
  </r>
  <r>
    <s v="D-HWP1003"/>
    <x v="1"/>
    <d v="2026-01-27T00:00:00"/>
    <m/>
    <n v="346"/>
    <m/>
    <x v="12"/>
  </r>
  <r>
    <s v="D-HWP1005"/>
    <x v="5"/>
    <d v="2026-01-27T00:00:00"/>
    <n v="1230"/>
    <m/>
    <s v="7 Toby Boxes / 5 Daps / 13 Splices"/>
    <x v="12"/>
  </r>
  <r>
    <s v="D-HWP1006"/>
    <x v="6"/>
    <d v="2026-01-27T00:00:00"/>
    <n v="858"/>
    <m/>
    <s v="3 Toby Boxes / 3 Daps / 34 Splices"/>
    <x v="12"/>
  </r>
  <r>
    <s v="D-HWP1007"/>
    <x v="5"/>
    <d v="2026-01-27T00:00:00"/>
    <n v="1758"/>
    <m/>
    <s v="11 Toby Boxes / 9 Daps / 43 Splices"/>
    <x v="12"/>
  </r>
  <r>
    <s v="Moss Creek "/>
    <x v="23"/>
    <d v="2026-01-27T00:00:00"/>
    <n v="647"/>
    <m/>
    <s v="5 Toby Boxes / 4 Daps / 8 Splices"/>
    <x v="12"/>
  </r>
  <r>
    <s v="Colonial Manor"/>
    <x v="30"/>
    <d v="2026-01-27T00:00:00"/>
    <n v="843"/>
    <m/>
    <m/>
    <x v="12"/>
  </r>
  <r>
    <s v="FB-HLR201"/>
    <x v="28"/>
    <d v="2026-01-27T00:00:00"/>
    <n v="511"/>
    <m/>
    <m/>
    <x v="12"/>
  </r>
  <r>
    <s v="FB-HBK130"/>
    <x v="5"/>
    <d v="2026-01-27T00:00:00"/>
    <m/>
    <n v="2058"/>
    <s v="1,277' Tracer Wire / 4 HH"/>
    <x v="12"/>
  </r>
  <r>
    <s v="D-HBK130"/>
    <x v="5"/>
    <d v="2026-01-27T00:00:00"/>
    <m/>
    <m/>
    <s v="1 FDH / 1 HH / 1 Swing Arm / 1 Ground Rod"/>
    <x v="12"/>
  </r>
  <r>
    <s v="D-HBK131"/>
    <x v="5"/>
    <d v="2026-01-27T00:00:00"/>
    <m/>
    <m/>
    <s v="1 FDH / 1 HH / 1 Swing Arm / 1 Ground Rod"/>
    <x v="12"/>
  </r>
  <r>
    <s v="D-HBK134"/>
    <x v="5"/>
    <d v="2026-01-27T00:00:00"/>
    <m/>
    <m/>
    <s v="1 FDH / 1 HH / 1 Swing Arm / 1 Ground Rod"/>
    <x v="12"/>
  </r>
  <r>
    <s v="D-HBK135"/>
    <x v="5"/>
    <d v="2026-01-27T00:00:00"/>
    <m/>
    <m/>
    <s v="1 FDH / 1 HH / 1 Swing Arm / 1 Ground Rod"/>
    <x v="12"/>
  </r>
  <r>
    <s v="D-HBK136"/>
    <x v="5"/>
    <d v="2026-01-27T00:00:00"/>
    <m/>
    <m/>
    <s v="9 Toby Boxes / 7 Daps / 21 Splices / 1 FDH / 1 HH / 1 Swing Arm / 1 Ground Rod"/>
    <x v="12"/>
  </r>
  <r>
    <s v="D-HNP108"/>
    <x v="23"/>
    <d v="2026-01-28T00:00:00"/>
    <n v="62"/>
    <m/>
    <m/>
    <x v="12"/>
  </r>
  <r>
    <s v="D-HWP1005"/>
    <x v="5"/>
    <d v="2026-01-28T00:00:00"/>
    <n v="1015"/>
    <m/>
    <s v="7 Toby Boxes / 5 Daps / 12 Splices"/>
    <x v="12"/>
  </r>
  <r>
    <s v="D-HWP1006"/>
    <x v="6"/>
    <d v="2026-01-28T00:00:00"/>
    <n v="976"/>
    <m/>
    <s v="6 Toby Boxes / 3 Daps / 16 Splices"/>
    <x v="12"/>
  </r>
  <r>
    <s v="D-HWP1007"/>
    <x v="5"/>
    <d v="2026-01-28T00:00:00"/>
    <n v="1363"/>
    <m/>
    <s v="17 Toby Boxes / 14 Daps / 76 Splices"/>
    <x v="12"/>
  </r>
  <r>
    <s v="Moss Creek "/>
    <x v="23"/>
    <d v="2026-01-28T00:00:00"/>
    <n v="565"/>
    <m/>
    <s v="5 Toby Boxes / 5 Daps / 10 Splices"/>
    <x v="12"/>
  </r>
  <r>
    <s v="Colonial Manor"/>
    <x v="30"/>
    <d v="2026-01-28T00:00:00"/>
    <m/>
    <m/>
    <s v="No Production Damage Hit"/>
    <x v="12"/>
  </r>
  <r>
    <s v="FB-HLR201"/>
    <x v="28"/>
    <d v="2026-01-28T00:00:00"/>
    <n v="324"/>
    <m/>
    <s v="4 HH / 4 Ground Rods"/>
    <x v="12"/>
  </r>
  <r>
    <s v="FB-HLR202"/>
    <x v="28"/>
    <d v="2026-01-28T00:00:00"/>
    <n v="149"/>
    <m/>
    <m/>
    <x v="12"/>
  </r>
  <r>
    <s v="FB-HOE401-V2"/>
    <x v="25"/>
    <d v="2026-01-28T00:00:00"/>
    <n v="881"/>
    <m/>
    <m/>
    <x v="12"/>
  </r>
  <r>
    <s v="D-HSH253"/>
    <x v="1"/>
    <d v="2026-01-28T00:00:00"/>
    <m/>
    <n v="2071"/>
    <m/>
    <x v="12"/>
  </r>
  <r>
    <s v="D-HSH254"/>
    <x v="5"/>
    <d v="2026-01-28T00:00:00"/>
    <m/>
    <n v="1848"/>
    <m/>
    <x v="12"/>
  </r>
  <r>
    <s v="D-HSH255"/>
    <x v="1"/>
    <d v="2026-01-28T00:00:00"/>
    <m/>
    <n v="1139"/>
    <m/>
    <x v="12"/>
  </r>
  <r>
    <s v="D-HSH256"/>
    <x v="1"/>
    <d v="2026-01-28T00:00:00"/>
    <m/>
    <n v="901"/>
    <m/>
    <x v="12"/>
  </r>
  <r>
    <s v="D-HBK130"/>
    <x v="1"/>
    <d v="2026-01-28T00:00:00"/>
    <m/>
    <n v="899"/>
    <m/>
    <x v="12"/>
  </r>
  <r>
    <s v="D-HBK132"/>
    <x v="1"/>
    <d v="2026-01-28T00:00:00"/>
    <m/>
    <n v="751"/>
    <m/>
    <x v="12"/>
  </r>
  <r>
    <s v="D-HNP108"/>
    <x v="23"/>
    <d v="2026-01-29T00:00:00"/>
    <n v="329"/>
    <m/>
    <s v="2 Toby Boxes / 1 Dap / 4 Splices"/>
    <x v="12"/>
  </r>
  <r>
    <s v="D-HWP1006"/>
    <x v="6"/>
    <d v="2026-01-29T00:00:00"/>
    <m/>
    <m/>
    <m/>
    <x v="12"/>
  </r>
  <r>
    <s v="Moss Creek "/>
    <x v="23"/>
    <d v="2026-01-29T00:00:00"/>
    <n v="222"/>
    <m/>
    <m/>
    <x v="12"/>
  </r>
  <r>
    <s v="Colonial Manor"/>
    <x v="30"/>
    <d v="2026-01-29T00:00:00"/>
    <n v="410"/>
    <m/>
    <s v="14 Toby Boxes / 19 Daps / 35 Splices"/>
    <x v="12"/>
  </r>
  <r>
    <s v="FB-HLR201"/>
    <x v="28"/>
    <d v="2026-01-29T00:00:00"/>
    <n v="838"/>
    <m/>
    <m/>
    <x v="12"/>
  </r>
  <r>
    <s v="FB-HOE401-V2"/>
    <x v="25"/>
    <d v="2026-01-29T00:00:00"/>
    <n v="1143"/>
    <m/>
    <m/>
    <x v="12"/>
  </r>
  <r>
    <s v="D-HDF710"/>
    <x v="28"/>
    <d v="2026-01-29T00:00:00"/>
    <n v="1468"/>
    <m/>
    <s v="7 Toby Boxes / 7 Daps / 37 Splices"/>
    <x v="12"/>
  </r>
  <r>
    <s v="D-HLR208"/>
    <x v="28"/>
    <d v="2026-01-29T00:00:00"/>
    <n v="470"/>
    <m/>
    <s v="1 Dap / 2 Splices"/>
    <x v="12"/>
  </r>
  <r>
    <s v="D-HBK133"/>
    <x v="5"/>
    <d v="2026-01-29T00:00:00"/>
    <m/>
    <n v="2048"/>
    <m/>
    <x v="12"/>
  </r>
  <r>
    <s v="D-HBK134"/>
    <x v="1"/>
    <d v="2026-01-29T00:00:00"/>
    <m/>
    <n v="404"/>
    <m/>
    <x v="12"/>
  </r>
  <r>
    <s v="D-HBK136"/>
    <x v="1"/>
    <d v="2026-01-29T00:00:00"/>
    <m/>
    <n v="1916"/>
    <m/>
    <x v="12"/>
  </r>
  <r>
    <s v="D-HSH253"/>
    <x v="5"/>
    <d v="2026-01-29T00:00:00"/>
    <m/>
    <m/>
    <s v="8 Toby Boxes / 2 Daps / 37 Splices / 1 FDH / 1 HH / 1 Swing Arm / 1 Ground Rod"/>
    <x v="12"/>
  </r>
  <r>
    <s v="Moss Creek "/>
    <x v="23"/>
    <d v="2026-01-30T00:00:00"/>
    <m/>
    <m/>
    <s v="1 Dap / 12 Splices"/>
    <x v="12"/>
  </r>
  <r>
    <s v="Colonial Manor"/>
    <x v="30"/>
    <d v="2026-01-30T00:00:00"/>
    <m/>
    <m/>
    <s v="No Production  "/>
    <x v="12"/>
  </r>
  <r>
    <s v="FB-HOE401-V2"/>
    <x v="25"/>
    <d v="2026-01-30T00:00:00"/>
    <m/>
    <m/>
    <s v="No Production Did Not Show "/>
    <x v="12"/>
  </r>
  <r>
    <s v="D-HDF710"/>
    <x v="28"/>
    <d v="2026-01-30T00:00:00"/>
    <n v="1637"/>
    <m/>
    <s v="4 Toby Boxes / 2 Daps / 8 Splices"/>
    <x v="12"/>
  </r>
  <r>
    <s v="FB-HLR201"/>
    <x v="28"/>
    <d v="2026-01-30T00:00:00"/>
    <n v="481"/>
    <m/>
    <s v="2 HH / 2 Ground Rod"/>
    <x v="12"/>
  </r>
  <r>
    <s v="D-HSH252"/>
    <x v="1"/>
    <d v="2026-01-30T00:00:00"/>
    <m/>
    <n v="939"/>
    <m/>
    <x v="12"/>
  </r>
  <r>
    <s v="D-HNP108"/>
    <x v="23"/>
    <d v="2026-02-02T00:00:00"/>
    <n v="251"/>
    <m/>
    <s v="2 Toby Boxes"/>
    <x v="0"/>
  </r>
  <r>
    <s v="FB-HNP118"/>
    <x v="1"/>
    <d v="2026-02-02T00:00:00"/>
    <m/>
    <m/>
    <s v="No Production"/>
    <x v="0"/>
  </r>
  <r>
    <s v="D-HWP1006"/>
    <x v="6"/>
    <d v="2026-02-02T00:00:00"/>
    <n v="505"/>
    <m/>
    <s v="2 Toby Boxes / 1 Dap / 4 Splices / 1 FDH / 1 HH / 1 Swing Arm / 1 Ground Rod"/>
    <x v="0"/>
  </r>
  <r>
    <s v="D-HWP1005"/>
    <x v="1"/>
    <d v="2026-02-02T00:00:00"/>
    <m/>
    <m/>
    <s v="1 FDH / 1 HH / 1 Swing Arm / 1 Ground Rod"/>
    <x v="0"/>
  </r>
  <r>
    <s v="D-HWP1007"/>
    <x v="1"/>
    <d v="2026-02-02T00:00:00"/>
    <m/>
    <n v="2004"/>
    <s v="1 FDH / 1 HH / 1 Swing Arm / 1 Ground Rod"/>
    <x v="0"/>
  </r>
  <r>
    <s v="Moss Creek "/>
    <x v="23"/>
    <d v="2026-02-02T00:00:00"/>
    <m/>
    <m/>
    <s v="1 FDH / 1 HH / 1 Swing Arm / 1 Ground Rod"/>
    <x v="0"/>
  </r>
  <r>
    <s v="Colonial Manor"/>
    <x v="30"/>
    <d v="2026-02-02T00:00:00"/>
    <m/>
    <m/>
    <s v="No Production Crew Did Not Show Up Today"/>
    <x v="0"/>
  </r>
  <r>
    <s v="FB-HOE401-V2"/>
    <x v="25"/>
    <d v="2026-02-02T00:00:00"/>
    <m/>
    <m/>
    <s v="No Production Crew Did Not Show Up Today"/>
    <x v="0"/>
  </r>
  <r>
    <s v="FB-HLR202"/>
    <x v="37"/>
    <d v="2026-02-02T00:00:00"/>
    <m/>
    <n v="13102"/>
    <s v="10,941 Tracer Wire  / 16 Ground Rods"/>
    <x v="0"/>
  </r>
  <r>
    <s v="FB-HLR201"/>
    <x v="28"/>
    <d v="2026-02-02T00:00:00"/>
    <n v="859"/>
    <m/>
    <m/>
    <x v="0"/>
  </r>
  <r>
    <s v="D-HWP1303"/>
    <x v="5"/>
    <d v="2026-02-03T00:00:00"/>
    <n v="1250"/>
    <m/>
    <s v="13 Toby Boxes / 9 Daps / 67 Splices"/>
    <x v="0"/>
  </r>
  <r>
    <s v="D-H0306A-1"/>
    <x v="1"/>
    <d v="2026-02-03T00:00:00"/>
    <n v="251"/>
    <m/>
    <m/>
    <x v="0"/>
  </r>
  <r>
    <s v="Moss Creek "/>
    <x v="23"/>
    <d v="2026-02-03T00:00:00"/>
    <m/>
    <m/>
    <s v="1 FDH / 1 HH / 1 Swing Arm / 1 Ground Rod"/>
    <x v="0"/>
  </r>
  <r>
    <s v="FB-HOE401-V2"/>
    <x v="25"/>
    <d v="2026-02-03T00:00:00"/>
    <n v="363"/>
    <m/>
    <m/>
    <x v="0"/>
  </r>
  <r>
    <s v="D-HLR204"/>
    <x v="1"/>
    <d v="2026-02-03T00:00:00"/>
    <m/>
    <m/>
    <s v="1 FDH / 1 HH / 1 Swing Arm / 1 Ground Rod"/>
    <x v="0"/>
  </r>
  <r>
    <s v="D-HDF710"/>
    <x v="28"/>
    <d v="2026-02-03T00:00:00"/>
    <n v="1646"/>
    <m/>
    <s v="9 Daps / 46 Splices"/>
    <x v="0"/>
  </r>
  <r>
    <s v="D-HWP1303"/>
    <x v="5"/>
    <d v="2026-02-04T00:00:00"/>
    <n v="518"/>
    <m/>
    <s v="9 Toby Boxes / 5 Daps / 18 Splices"/>
    <x v="0"/>
  </r>
  <r>
    <s v="D-H0306A-1"/>
    <x v="1"/>
    <d v="2026-02-04T00:00:00"/>
    <m/>
    <m/>
    <s v="No Production Drill Breakdown"/>
    <x v="0"/>
  </r>
  <r>
    <s v="D-HWP109"/>
    <x v="2"/>
    <d v="2026-02-04T00:00:00"/>
    <n v="330"/>
    <m/>
    <m/>
    <x v="0"/>
  </r>
  <r>
    <s v="Colonial Manor"/>
    <x v="23"/>
    <d v="2026-02-04T00:00:00"/>
    <m/>
    <m/>
    <s v="2 FDH / 2 HH / 2 Swing Arms "/>
    <x v="0"/>
  </r>
  <r>
    <s v="FB-HOE401-V2"/>
    <x v="25"/>
    <d v="2026-02-04T00:00:00"/>
    <n v="933"/>
    <m/>
    <m/>
    <x v="0"/>
  </r>
  <r>
    <s v="D-HDF708"/>
    <x v="28"/>
    <d v="2026-02-04T00:00:00"/>
    <n v="1809"/>
    <m/>
    <s v="11 Toby Boxes / 9 Daps / 41 Splices"/>
    <x v="0"/>
  </r>
  <r>
    <s v="FB-HNP118"/>
    <x v="1"/>
    <d v="2026-02-05T00:00:00"/>
    <m/>
    <m/>
    <s v="No Production Crew Ran Into Issues With Conduit Path"/>
    <x v="0"/>
  </r>
  <r>
    <s v="D-HWP1303"/>
    <x v="5"/>
    <d v="2026-02-05T00:00:00"/>
    <n v="990"/>
    <m/>
    <s v="12 Toby Boxes / 10 Daps / 53 Splices"/>
    <x v="0"/>
  </r>
  <r>
    <s v="D-H0306A-1"/>
    <x v="1"/>
    <d v="2026-02-05T00:00:00"/>
    <n v="298"/>
    <m/>
    <m/>
    <x v="0"/>
  </r>
  <r>
    <s v="D-HWP109"/>
    <x v="2"/>
    <d v="2026-02-05T00:00:00"/>
    <n v="625"/>
    <m/>
    <m/>
    <x v="0"/>
  </r>
  <r>
    <s v="FB-HLR201"/>
    <x v="37"/>
    <d v="2026-02-05T00:00:00"/>
    <m/>
    <n v="9106"/>
    <s v="6,953 Tracer Wire / 13 Ground Rods"/>
    <x v="0"/>
  </r>
  <r>
    <s v="FB-HOE401-V2"/>
    <x v="25"/>
    <d v="2026-02-05T00:00:00"/>
    <n v="363"/>
    <m/>
    <m/>
    <x v="0"/>
  </r>
  <r>
    <s v="D-HDF708"/>
    <x v="28"/>
    <d v="2026-02-05T00:00:00"/>
    <n v="696"/>
    <m/>
    <s v="9 Toby Boxes / 6 Daps / 51 Splices"/>
    <x v="0"/>
  </r>
  <r>
    <s v="D-HSH249"/>
    <x v="5"/>
    <d v="2026-02-05T00:00:00"/>
    <n v="253"/>
    <m/>
    <m/>
    <x v="0"/>
  </r>
  <r>
    <s v="D-HWP1303"/>
    <x v="5"/>
    <d v="2026-02-06T00:00:00"/>
    <m/>
    <m/>
    <s v="2 HH / 2 Ground Rods"/>
    <x v="0"/>
  </r>
  <r>
    <s v="Colonial Manor"/>
    <x v="30"/>
    <d v="2026-02-06T00:00:00"/>
    <m/>
    <m/>
    <s v="132 Micro Splices"/>
    <x v="0"/>
  </r>
  <r>
    <s v="D-HDF708"/>
    <x v="28"/>
    <d v="2026-02-06T00:00:00"/>
    <n v="3"/>
    <m/>
    <s v="3 Toby Boxes / 1 Dap / 2 Splices"/>
    <x v="0"/>
  </r>
  <r>
    <s v="D-HDF710"/>
    <x v="28"/>
    <d v="2026-02-06T00:00:00"/>
    <n v="6"/>
    <m/>
    <s v="4 Dap / 20 Splices"/>
    <x v="0"/>
  </r>
  <r>
    <s v="D-HNP108"/>
    <x v="1"/>
    <d v="2026-02-09T00:00:00"/>
    <n v="389"/>
    <m/>
    <m/>
    <x v="0"/>
  </r>
  <r>
    <s v="D-HWP1303"/>
    <x v="5"/>
    <d v="2026-02-09T00:00:00"/>
    <m/>
    <n v="1049"/>
    <s v="1,049 Tracer Wire"/>
    <x v="0"/>
  </r>
  <r>
    <s v="D-HWP109"/>
    <x v="2"/>
    <d v="2026-02-09T00:00:00"/>
    <n v="712"/>
    <m/>
    <m/>
    <x v="0"/>
  </r>
  <r>
    <s v="FB-HLR201"/>
    <x v="37"/>
    <d v="2026-02-09T00:00:00"/>
    <m/>
    <n v="0"/>
    <s v="695 Tracer Wire"/>
    <x v="0"/>
  </r>
  <r>
    <s v="D-HNP108"/>
    <x v="1"/>
    <d v="2026-02-10T00:00:00"/>
    <n v="152"/>
    <m/>
    <s v="1 Toby Box / 2 Daps / 9 Splices"/>
    <x v="0"/>
  </r>
  <r>
    <s v="FB-HNP104"/>
    <x v="1"/>
    <d v="2026-02-10T00:00:00"/>
    <n v="197"/>
    <m/>
    <m/>
    <x v="0"/>
  </r>
  <r>
    <s v="D-HO306A-1"/>
    <x v="1"/>
    <d v="2026-02-10T00:00:00"/>
    <n v="189"/>
    <m/>
    <s v="1 Dap"/>
    <x v="0"/>
  </r>
  <r>
    <s v="D-HWP109"/>
    <x v="2"/>
    <d v="2026-02-10T00:00:00"/>
    <n v="1092"/>
    <m/>
    <s v="4 Toby Boxes / 2 Daps / 8 Splices"/>
    <x v="0"/>
  </r>
  <r>
    <s v="FB-HOE401-V2"/>
    <x v="37"/>
    <d v="2026-02-10T00:00:00"/>
    <m/>
    <n v="2683"/>
    <m/>
    <x v="0"/>
  </r>
  <r>
    <s v="FB-HAL175"/>
    <x v="28"/>
    <d v="2026-02-10T00:00:00"/>
    <n v="817"/>
    <m/>
    <m/>
    <x v="0"/>
  </r>
  <r>
    <s v="FB-HLR202"/>
    <x v="28"/>
    <d v="2026-02-10T00:00:00"/>
    <m/>
    <m/>
    <s v="4 HH / 4 Ground Rods"/>
    <x v="0"/>
  </r>
  <r>
    <s v="D-HNP108"/>
    <x v="1"/>
    <d v="2026-02-11T00:00:00"/>
    <n v="45"/>
    <m/>
    <m/>
    <x v="0"/>
  </r>
  <r>
    <s v="FB-HNP104"/>
    <x v="1"/>
    <d v="2026-02-11T00:00:00"/>
    <n v="338"/>
    <m/>
    <m/>
    <x v="0"/>
  </r>
  <r>
    <s v="D-H0306A-1"/>
    <x v="1"/>
    <d v="2026-02-11T00:00:00"/>
    <n v="150"/>
    <m/>
    <s v="4 Toby Boxes / 4 Daps / 20 Splices"/>
    <x v="0"/>
  </r>
  <r>
    <s v="D-HWP109"/>
    <x v="2"/>
    <d v="2026-02-11T00:00:00"/>
    <n v="384"/>
    <m/>
    <s v="10 Toby Boxes / 8 Daps / 44 Splices"/>
    <x v="0"/>
  </r>
  <r>
    <s v="FB-HOE401-V2"/>
    <x v="25"/>
    <d v="2026-02-11T00:00:00"/>
    <m/>
    <m/>
    <s v="6 HH / 6 Ground Rods"/>
    <x v="0"/>
  </r>
  <r>
    <s v="FB-HOE401-V2"/>
    <x v="37"/>
    <d v="2026-02-11T00:00:00"/>
    <m/>
    <n v="1781"/>
    <s v="3,864 Tracer Wire"/>
    <x v="0"/>
  </r>
  <r>
    <s v="FB-HOE401-V3"/>
    <x v="25"/>
    <d v="2026-02-11T00:00:00"/>
    <n v="753"/>
    <m/>
    <m/>
    <x v="0"/>
  </r>
  <r>
    <s v="FB-HAL175"/>
    <x v="28"/>
    <d v="2026-02-11T00:00:00"/>
    <m/>
    <m/>
    <s v="3 HH / 3 Ground Rods"/>
    <x v="0"/>
  </r>
  <r>
    <s v="D-HDF712"/>
    <x v="28"/>
    <d v="2026-02-11T00:00:00"/>
    <n v="2073"/>
    <m/>
    <s v="11 Toby Boxes / 8 Daps / 40 Splices"/>
    <x v="0"/>
  </r>
  <r>
    <s v="D-H0306A-1"/>
    <x v="1"/>
    <d v="2026-02-12T00:00:00"/>
    <m/>
    <m/>
    <s v="Proofing Conduits"/>
    <x v="0"/>
  </r>
  <r>
    <s v="D-HWP109"/>
    <x v="2"/>
    <d v="2026-02-12T00:00:00"/>
    <n v="397"/>
    <m/>
    <s v="4 Toby Boxes / 5 Daps / 8 Splices"/>
    <x v="0"/>
  </r>
  <r>
    <s v="D-HWP1303"/>
    <x v="1"/>
    <d v="2026-02-12T00:00:00"/>
    <m/>
    <n v="711"/>
    <m/>
    <x v="0"/>
  </r>
  <r>
    <s v="FB-HOE401-V2"/>
    <x v="37"/>
    <d v="2026-02-12T00:00:00"/>
    <n v="30"/>
    <m/>
    <m/>
    <x v="0"/>
  </r>
  <r>
    <s v="FB-HOE401-V3"/>
    <x v="25"/>
    <d v="2026-02-12T00:00:00"/>
    <n v="1289"/>
    <m/>
    <m/>
    <x v="0"/>
  </r>
  <r>
    <s v="FB-HAL175"/>
    <x v="37"/>
    <d v="2026-02-12T00:00:00"/>
    <m/>
    <n v="1230"/>
    <s v="830 Tracer Wire / 3 Ground Switches"/>
    <x v="0"/>
  </r>
  <r>
    <s v="D-HDF712"/>
    <x v="28"/>
    <d v="2026-02-12T00:00:00"/>
    <n v="1342"/>
    <m/>
    <s v="5 Toby Boxes / 3 Daps / 9 Splices"/>
    <x v="0"/>
  </r>
  <r>
    <s v="D-HWP1303"/>
    <x v="1"/>
    <d v="2026-02-13T00:00:00"/>
    <n v="342"/>
    <m/>
    <m/>
    <x v="0"/>
  </r>
  <r>
    <s v="D-HDF712"/>
    <x v="28"/>
    <d v="2026-02-13T00:00:00"/>
    <n v="1601"/>
    <m/>
    <s v="7 Toby Boxes / 4 Daps / 37 Splices"/>
    <x v="0"/>
  </r>
  <r>
    <s v="D-HWP109"/>
    <x v="2"/>
    <d v="2026-02-16T00:00:00"/>
    <n v="669"/>
    <m/>
    <m/>
    <x v="0"/>
  </r>
  <r>
    <s v="D-HWP106"/>
    <x v="5"/>
    <d v="2026-02-16T00:00:00"/>
    <n v="1564"/>
    <m/>
    <s v="10 Toby Boxes / 7 Daps / 33 Splices"/>
    <x v="0"/>
  </r>
  <r>
    <s v="D-HNP114"/>
    <x v="25"/>
    <d v="2026-02-17T00:00:00"/>
    <n v="988"/>
    <m/>
    <m/>
    <x v="0"/>
  </r>
  <r>
    <s v="D-HNP108"/>
    <x v="1"/>
    <d v="2026-02-17T00:00:00"/>
    <n v="214"/>
    <m/>
    <m/>
    <x v="0"/>
  </r>
  <r>
    <s v="FB-HNP104"/>
    <x v="1"/>
    <d v="2026-02-17T00:00:00"/>
    <n v="214"/>
    <m/>
    <m/>
    <x v="0"/>
  </r>
  <r>
    <s v="D-HWP109"/>
    <x v="2"/>
    <d v="2026-02-17T00:00:00"/>
    <n v="467"/>
    <m/>
    <m/>
    <x v="0"/>
  </r>
  <r>
    <s v="D-HWP106"/>
    <x v="5"/>
    <d v="2026-02-17T00:00:00"/>
    <n v="1532"/>
    <m/>
    <s v="13 Toby Boxes / 9 Daps / 39 Splices"/>
    <x v="0"/>
  </r>
  <r>
    <s v="FB-HOE501"/>
    <x v="28"/>
    <d v="2026-02-17T00:00:00"/>
    <n v="1340"/>
    <m/>
    <m/>
    <x v="0"/>
  </r>
  <r>
    <s v="Sabal Lakes "/>
    <x v="30"/>
    <d v="2026-02-17T00:00:00"/>
    <n v="199"/>
    <m/>
    <s v="1 Dap / 2 Splices"/>
    <x v="0"/>
  </r>
  <r>
    <s v="D-HNP114"/>
    <x v="25"/>
    <d v="2026-02-18T00:00:00"/>
    <n v="712"/>
    <m/>
    <m/>
    <x v="0"/>
  </r>
  <r>
    <s v="D-HNP108"/>
    <x v="1"/>
    <d v="2026-02-18T00:00:00"/>
    <m/>
    <m/>
    <s v="No Production"/>
    <x v="0"/>
  </r>
  <r>
    <s v="D-H0221F-Repair"/>
    <x v="1"/>
    <d v="2026-02-18T00:00:00"/>
    <n v="187"/>
    <m/>
    <s v="Repair Request Work"/>
    <x v="0"/>
  </r>
  <r>
    <s v="D-HWP109"/>
    <x v="2"/>
    <d v="2026-02-18T00:00:00"/>
    <n v="1133"/>
    <m/>
    <s v="4 Toby Boxes / 3 Daps / 21 Splices"/>
    <x v="0"/>
  </r>
  <r>
    <s v="D-HWP106"/>
    <x v="5"/>
    <d v="2026-02-18T00:00:00"/>
    <n v="1447"/>
    <m/>
    <s v="10 Toby Boxes / 6 Daps / 36 Splices"/>
    <x v="0"/>
  </r>
  <r>
    <s v="FB-HOE501"/>
    <x v="28"/>
    <d v="2026-02-18T00:00:00"/>
    <n v="1529"/>
    <m/>
    <m/>
    <x v="0"/>
  </r>
  <r>
    <s v="Sabal Lakes "/>
    <x v="30"/>
    <d v="2026-02-18T00:00:00"/>
    <n v="361"/>
    <m/>
    <m/>
    <x v="0"/>
  </r>
  <r>
    <s v="D-HNP114"/>
    <x v="25"/>
    <d v="2026-02-19T00:00:00"/>
    <n v="474"/>
    <m/>
    <m/>
    <x v="0"/>
  </r>
  <r>
    <s v="D-H0221F-Repair"/>
    <x v="1"/>
    <d v="2026-02-19T00:00:00"/>
    <n v="300"/>
    <m/>
    <s v="Repair Request Work"/>
    <x v="0"/>
  </r>
  <r>
    <s v="D-HWP109"/>
    <x v="2"/>
    <d v="2026-02-19T00:00:00"/>
    <n v="448"/>
    <m/>
    <m/>
    <x v="0"/>
  </r>
  <r>
    <s v="D-HWP106"/>
    <x v="5"/>
    <d v="2026-02-19T00:00:00"/>
    <n v="864"/>
    <m/>
    <s v="8 Toby Boxes / 5 Daps / 6 Splices / 1 HH / 1 Ground Rod"/>
    <x v="0"/>
  </r>
  <r>
    <s v="D-HWP107"/>
    <x v="5"/>
    <d v="2026-02-19T00:00:00"/>
    <n v="538"/>
    <m/>
    <s v="4 Toby Boxes / 3 Daps / 5 Splices"/>
    <x v="0"/>
  </r>
  <r>
    <s v="FB-HOE501"/>
    <x v="28"/>
    <d v="2026-02-19T00:00:00"/>
    <n v="1168"/>
    <m/>
    <m/>
    <x v="0"/>
  </r>
  <r>
    <s v="Sabal Lakes "/>
    <x v="30"/>
    <d v="2026-02-19T00:00:00"/>
    <n v="652"/>
    <m/>
    <s v="4 Toby Boxes / 4 Daps / 8 Splices"/>
    <x v="0"/>
  </r>
  <r>
    <s v="D-H0221F"/>
    <x v="1"/>
    <d v="2026-02-20T00:00:00"/>
    <n v="295"/>
    <m/>
    <s v="Repair Request Work 1 Toby Box / 4 Daps / 6 Splices"/>
    <x v="0"/>
  </r>
  <r>
    <s v="D-HNP108"/>
    <x v="1"/>
    <d v="2026-02-20T00:00:00"/>
    <m/>
    <m/>
    <s v="FDH"/>
    <x v="0"/>
  </r>
  <r>
    <s v="FB-HOE501"/>
    <x v="28"/>
    <d v="2026-02-20T00:00:00"/>
    <n v="1008"/>
    <m/>
    <m/>
    <x v="0"/>
  </r>
  <r>
    <s v="BHU-FAL-01-W"/>
    <x v="37"/>
    <d v="2026-02-20T00:00:00"/>
    <n v="45"/>
    <n v="5780"/>
    <s v="3 Daps / 7 HH / 7 Ground Rods"/>
    <x v="0"/>
  </r>
  <r>
    <s v="Sabal Lakes "/>
    <x v="30"/>
    <d v="2026-02-20T00:00:00"/>
    <n v="379"/>
    <m/>
    <s v="4 Toby Boxes / 4 Daps / 8 Splices"/>
    <x v="0"/>
  </r>
  <r>
    <s v="D-H0221F-Repair"/>
    <x v="1"/>
    <d v="2026-02-23T00:00:00"/>
    <n v="201"/>
    <m/>
    <s v="Repair Request Work 1 Toby Box / 1 Dap / 12 Splices"/>
    <x v="0"/>
  </r>
  <r>
    <s v="D-HNP114"/>
    <x v="25"/>
    <d v="2026-02-23T00:00:00"/>
    <n v="837"/>
    <m/>
    <m/>
    <x v="0"/>
  </r>
  <r>
    <s v="D-HWP106"/>
    <x v="5"/>
    <d v="2026-02-23T00:00:00"/>
    <m/>
    <m/>
    <s v="FDH"/>
    <x v="0"/>
  </r>
  <r>
    <s v="D-HWP109"/>
    <x v="2"/>
    <d v="2026-02-23T00:00:00"/>
    <n v="1044"/>
    <m/>
    <s v="13 Toby Boxes / 6 Daps / 29 Splices"/>
    <x v="0"/>
  </r>
  <r>
    <s v="FB-HOE501"/>
    <x v="28"/>
    <d v="2026-02-23T00:00:00"/>
    <n v="1274"/>
    <m/>
    <m/>
    <x v="0"/>
  </r>
  <r>
    <s v="D-HDF712"/>
    <x v="28"/>
    <d v="2026-02-23T00:00:00"/>
    <n v="1099"/>
    <m/>
    <m/>
    <x v="0"/>
  </r>
  <r>
    <s v="Sabal Lakes "/>
    <x v="30"/>
    <d v="2026-02-23T00:00:00"/>
    <n v="534"/>
    <m/>
    <s v="8 Toby Boxes / 8 Daps / 16 Splices"/>
    <x v="0"/>
  </r>
  <r>
    <s v="D-HWP109"/>
    <x v="2"/>
    <d v="2026-02-24T00:00:00"/>
    <m/>
    <m/>
    <s v="11 Toby Boxes / 10 Daps / 46 Splices / 1 FDH / 1 HH / 1 Swing Arm / 1 Ground Rod"/>
    <x v="0"/>
  </r>
  <r>
    <s v="D-HWP107"/>
    <x v="5"/>
    <d v="2026-02-24T00:00:00"/>
    <n v="1056"/>
    <m/>
    <s v="5 Toby Boxes / 5 Daps / 21 Splices"/>
    <x v="0"/>
  </r>
  <r>
    <s v="FB-HOE501"/>
    <x v="28"/>
    <d v="2026-02-24T00:00:00"/>
    <n v="1073"/>
    <m/>
    <m/>
    <x v="0"/>
  </r>
  <r>
    <s v="FB-HOE401-V3"/>
    <x v="25"/>
    <d v="2026-02-24T00:00:00"/>
    <n v="1062"/>
    <m/>
    <m/>
    <x v="0"/>
  </r>
  <r>
    <s v="D-H0221F-Repair"/>
    <x v="1"/>
    <d v="2026-02-25T00:00:00"/>
    <n v="200"/>
    <m/>
    <s v="Repair Request Work"/>
    <x v="0"/>
  </r>
  <r>
    <s v="D-HWP107"/>
    <x v="5"/>
    <d v="2026-02-25T00:00:00"/>
    <n v="2018"/>
    <m/>
    <s v="13 Toby Boxes / 10 Daps / 49 Splices"/>
    <x v="0"/>
  </r>
  <r>
    <s v="FB-HOE501"/>
    <x v="28"/>
    <d v="2026-02-25T00:00:00"/>
    <n v="271"/>
    <m/>
    <m/>
    <x v="0"/>
  </r>
  <r>
    <s v="FB-HOE401-V3"/>
    <x v="25"/>
    <d v="2026-02-25T00:00:00"/>
    <n v="1318"/>
    <m/>
    <m/>
    <x v="0"/>
  </r>
  <r>
    <s v="D-HDF712"/>
    <x v="28"/>
    <d v="2026-02-25T00:00:00"/>
    <n v="2025"/>
    <m/>
    <m/>
    <x v="0"/>
  </r>
  <r>
    <s v="Sabal Lakes "/>
    <x v="30"/>
    <d v="2026-02-25T00:00:00"/>
    <n v="223"/>
    <m/>
    <s v="2 Toby Boxes / 2 Daps / 4 Splices"/>
    <x v="0"/>
  </r>
  <r>
    <s v="D-HDF708"/>
    <x v="28"/>
    <d v="2026-02-25T00:00:00"/>
    <n v="667"/>
    <m/>
    <m/>
    <x v="0"/>
  </r>
  <r>
    <s v="FB-HWP106"/>
    <x v="5"/>
    <d v="2026-02-26T00:00:00"/>
    <n v="1033"/>
    <m/>
    <s v="2 HH / 2 Ground Rods"/>
    <x v="0"/>
  </r>
  <r>
    <s v="FB-HOE401-V3"/>
    <x v="25"/>
    <d v="2026-02-26T00:00:00"/>
    <n v="1165"/>
    <m/>
    <m/>
    <x v="0"/>
  </r>
  <r>
    <s v="D-HDF712"/>
    <x v="28"/>
    <d v="2026-02-26T00:00:00"/>
    <m/>
    <m/>
    <s v="No Production Crew Did Not Show Up Today"/>
    <x v="0"/>
  </r>
  <r>
    <s v="D-HNP114"/>
    <x v="25"/>
    <d v="2026-02-27T00:00:00"/>
    <n v="199"/>
    <m/>
    <m/>
    <x v="0"/>
  </r>
  <r>
    <s v="FB-HWP106"/>
    <x v="1"/>
    <d v="2026-02-27T00:00:00"/>
    <m/>
    <n v="3268"/>
    <s v="3,268 Tracer Wire"/>
    <x v="0"/>
  </r>
  <r>
    <s v="Sabal Lakes"/>
    <x v="30"/>
    <d v="2026-02-27T00:00:00"/>
    <n v="1187"/>
    <m/>
    <m/>
    <x v="0"/>
  </r>
  <r>
    <s v="D-HWP107"/>
    <x v="5"/>
    <d v="2026-03-02T00:00:00"/>
    <n v="1016"/>
    <m/>
    <s v="9 Toby Boxes / 9 Daps / 34 Splices"/>
    <x v="1"/>
  </r>
  <r>
    <s v="D-HWP110"/>
    <x v="5"/>
    <d v="2026-03-02T00:00:00"/>
    <n v="611"/>
    <m/>
    <m/>
    <x v="1"/>
  </r>
  <r>
    <s v="FB-HOE401-V3"/>
    <x v="25"/>
    <d v="2026-03-02T00:00:00"/>
    <n v="1391"/>
    <m/>
    <m/>
    <x v="1"/>
  </r>
  <r>
    <s v="Sabal Lakes"/>
    <x v="30"/>
    <d v="2026-03-02T00:00:00"/>
    <n v="1287"/>
    <m/>
    <m/>
    <x v="1"/>
  </r>
  <r>
    <s v="D-HWP110"/>
    <x v="5"/>
    <d v="2026-03-03T00:00:00"/>
    <n v="1612"/>
    <m/>
    <s v="6 Toby Boxes / 2 Daps / 21 Splices"/>
    <x v="1"/>
  </r>
  <r>
    <s v="D-HOE501"/>
    <x v="25"/>
    <d v="2026-03-03T00:00:00"/>
    <n v="179"/>
    <m/>
    <m/>
    <x v="1"/>
  </r>
  <r>
    <s v="Sabal Lakes"/>
    <x v="30"/>
    <d v="2026-03-03T00:00:00"/>
    <n v="575"/>
    <m/>
    <m/>
    <x v="1"/>
  </r>
  <r>
    <s v="D-HWP107"/>
    <x v="5"/>
    <d v="2026-03-04T00:00:00"/>
    <m/>
    <m/>
    <s v="FDH / 1 HH / 1 Swing Arm / 1 Ground Rod "/>
    <x v="1"/>
  </r>
  <r>
    <s v="D-HWP110"/>
    <x v="5"/>
    <d v="2026-03-04T00:00:00"/>
    <m/>
    <m/>
    <s v="10 Toby Boxes / 7 Daps / 34 Splices"/>
    <x v="1"/>
  </r>
  <r>
    <s v="D-HWP109"/>
    <x v="1"/>
    <d v="2026-03-04T00:00:00"/>
    <m/>
    <n v="583"/>
    <m/>
    <x v="1"/>
  </r>
  <r>
    <s v="D-HOE502"/>
    <x v="25"/>
    <d v="2026-03-04T00:00:00"/>
    <n v="480"/>
    <m/>
    <s v="2 Toby Boxes / 2 Daps / 4 Splices"/>
    <x v="1"/>
  </r>
  <r>
    <s v="FB-HOE501"/>
    <x v="28"/>
    <d v="2026-03-04T00:00:00"/>
    <m/>
    <m/>
    <s v="16 HH "/>
    <x v="1"/>
  </r>
  <r>
    <s v="FB-HOE501"/>
    <x v="37"/>
    <d v="2026-03-04T00:00:00"/>
    <m/>
    <n v="9484"/>
    <s v="7,684 Tracer Wire  / 17 Ground Switches / 17 Ground Rod Installed"/>
    <x v="1"/>
  </r>
  <r>
    <s v="Sabal Lakes"/>
    <x v="30"/>
    <d v="2026-03-04T00:00:00"/>
    <n v="857"/>
    <m/>
    <m/>
    <x v="1"/>
  </r>
  <r>
    <s v="D-HOE502"/>
    <x v="25"/>
    <d v="2026-03-05T00:00:00"/>
    <n v="774"/>
    <m/>
    <m/>
    <x v="1"/>
  </r>
  <r>
    <s v="Sabal Lakes"/>
    <x v="30"/>
    <d v="2026-03-05T00:00:00"/>
    <n v="668"/>
    <m/>
    <m/>
    <x v="1"/>
  </r>
  <r>
    <s v="D-HOE502"/>
    <x v="25"/>
    <d v="2026-03-06T00:00:00"/>
    <m/>
    <m/>
    <s v="4 Toby Boxes / 5 Daps"/>
    <x v="1"/>
  </r>
  <r>
    <s v="Sabal Lakes"/>
    <x v="30"/>
    <d v="2026-03-06T00:00:00"/>
    <n v="1392"/>
    <m/>
    <s v="11 Toby Boxes / 14 Daps / 28 Splices"/>
    <x v="1"/>
  </r>
  <r>
    <s v="D-HWP110"/>
    <x v="5"/>
    <d v="2026-03-09T00:00:00"/>
    <n v="1561"/>
    <m/>
    <s v="11 Toby Boxes / 7 Daps / 41 Splices"/>
    <x v="1"/>
  </r>
  <r>
    <s v="D-HOE502"/>
    <x v="25"/>
    <d v="2026-03-09T00:00:00"/>
    <n v="570"/>
    <m/>
    <s v="8 Toby Boxes / 8 Daps / 16 Splices"/>
    <x v="1"/>
  </r>
  <r>
    <s v="FB-HLX401"/>
    <x v="28"/>
    <d v="2026-03-09T00:00:00"/>
    <n v="1146"/>
    <m/>
    <m/>
    <x v="1"/>
  </r>
  <r>
    <s v="FB-HLX409"/>
    <x v="1"/>
    <d v="2026-03-09T00:00:00"/>
    <n v="535"/>
    <m/>
    <m/>
    <x v="1"/>
  </r>
  <r>
    <s v="Willow Walk"/>
    <x v="23"/>
    <d v="2026-03-09T00:00:00"/>
    <n v="606"/>
    <m/>
    <s v="6 Toby Boxes / 5 Daps / 12 Splices"/>
    <x v="1"/>
  </r>
  <r>
    <s v="Sabal Lakes"/>
    <x v="30"/>
    <d v="2026-03-09T00:00:00"/>
    <n v="167"/>
    <m/>
    <m/>
    <x v="1"/>
  </r>
  <r>
    <s v="D-HWP108"/>
    <x v="5"/>
    <d v="2026-03-10T00:00:00"/>
    <n v="1595"/>
    <m/>
    <m/>
    <x v="1"/>
  </r>
  <r>
    <s v="FB-HLX401"/>
    <x v="28"/>
    <d v="2026-03-10T00:00:00"/>
    <n v="308"/>
    <m/>
    <m/>
    <x v="1"/>
  </r>
  <r>
    <s v="Willow Walk"/>
    <x v="23"/>
    <d v="2026-03-10T00:00:00"/>
    <n v="459"/>
    <m/>
    <s v="3 Toby Boxes / 3 Daps / 5 Splices"/>
    <x v="1"/>
  </r>
  <r>
    <s v="Sabal Lakes"/>
    <x v="30"/>
    <d v="2026-03-10T00:00:00"/>
    <n v="487"/>
    <m/>
    <s v="33 Toby Boxes / 41 Daps / 82 Splices"/>
    <x v="1"/>
  </r>
  <r>
    <s v="D-HWP108"/>
    <x v="5"/>
    <d v="2026-03-11T00:00:00"/>
    <n v="1704"/>
    <m/>
    <s v="14 Toby Boxes / 6 Daps / 43 Splices"/>
    <x v="1"/>
  </r>
  <r>
    <s v="FB-HLX401"/>
    <x v="28"/>
    <d v="2026-03-11T00:00:00"/>
    <n v="300"/>
    <m/>
    <m/>
    <x v="1"/>
  </r>
  <r>
    <s v="FB-HLX409"/>
    <x v="1"/>
    <d v="2026-03-11T00:00:00"/>
    <n v="342"/>
    <m/>
    <m/>
    <x v="1"/>
  </r>
  <r>
    <s v="Willow Walk"/>
    <x v="23"/>
    <d v="2026-03-11T00:00:00"/>
    <n v="243"/>
    <m/>
    <s v="1 Toby Box / 1 Dap / 2 Splices"/>
    <x v="1"/>
  </r>
  <r>
    <s v="Sabal Lakes"/>
    <x v="30"/>
    <d v="2026-03-11T00:00:00"/>
    <n v="263"/>
    <m/>
    <m/>
    <x v="1"/>
  </r>
  <r>
    <s v="FB-HLX401"/>
    <x v="28"/>
    <d v="2026-03-12T00:00:00"/>
    <m/>
    <m/>
    <s v="No Production"/>
    <x v="1"/>
  </r>
  <r>
    <s v="FB-HLX409"/>
    <x v="1"/>
    <d v="2026-03-12T00:00:00"/>
    <n v="103"/>
    <m/>
    <s v="2 HH / 2 Ground Rods / 2 Maclean Switches"/>
    <x v="1"/>
  </r>
  <r>
    <s v="Willow Walk"/>
    <x v="23"/>
    <d v="2026-03-12T00:00:00"/>
    <n v="778"/>
    <m/>
    <s v="5 Toby Boxes / 6 Daps / 10 Splices"/>
    <x v="1"/>
  </r>
  <r>
    <s v="Sabal Lakes"/>
    <x v="30"/>
    <d v="2026-03-12T00:00:00"/>
    <n v="399"/>
    <m/>
    <m/>
    <x v="1"/>
  </r>
  <r>
    <s v="D-H0221F-Repair"/>
    <x v="1"/>
    <d v="2026-03-13T00:00:00"/>
    <n v="100"/>
    <m/>
    <m/>
    <x v="1"/>
  </r>
  <r>
    <s v="FB-HLX401"/>
    <x v="28"/>
    <d v="2026-03-13T00:00:00"/>
    <n v="510"/>
    <m/>
    <m/>
    <x v="1"/>
  </r>
  <r>
    <s v="FB-HLX409"/>
    <x v="1"/>
    <d v="2026-03-13T00:00:00"/>
    <m/>
    <n v="618"/>
    <m/>
    <x v="1"/>
  </r>
  <r>
    <s v="Willow Walk"/>
    <x v="23"/>
    <d v="2026-03-13T00:00:00"/>
    <n v="664"/>
    <m/>
    <s v="7 Toby Boxes / 6 Daps / 14 Splices"/>
    <x v="1"/>
  </r>
  <r>
    <s v="Sabal Lakes"/>
    <x v="30"/>
    <d v="2026-03-13T00:00:00"/>
    <n v="278"/>
    <m/>
    <m/>
    <x v="1"/>
  </r>
  <r>
    <s v="D-H0221F-Repair"/>
    <x v="1"/>
    <d v="2026-03-16T00:00:00"/>
    <n v="314"/>
    <m/>
    <m/>
    <x v="1"/>
  </r>
  <r>
    <s v="D-HWP108"/>
    <x v="5"/>
    <d v="2026-03-16T00:00:00"/>
    <n v="1581"/>
    <m/>
    <m/>
    <x v="1"/>
  </r>
  <r>
    <s v="FB-HLX401"/>
    <x v="28"/>
    <d v="2026-03-16T00:00:00"/>
    <n v="1297"/>
    <m/>
    <m/>
    <x v="1"/>
  </r>
  <r>
    <s v="BHT-FLX-02"/>
    <x v="28"/>
    <d v="2026-03-16T00:00:00"/>
    <n v="1163"/>
    <m/>
    <m/>
    <x v="1"/>
  </r>
  <r>
    <s v="D-HOE501"/>
    <x v="25"/>
    <d v="2026-03-16T00:00:00"/>
    <n v="326"/>
    <m/>
    <s v="4 Toby Boxes / 4 Daps / 8 Splices"/>
    <x v="1"/>
  </r>
  <r>
    <s v="D-HOE502"/>
    <x v="25"/>
    <d v="2026-03-16T00:00:00"/>
    <n v="307"/>
    <m/>
    <m/>
    <x v="1"/>
  </r>
  <r>
    <s v="Willow Walk"/>
    <x v="23"/>
    <d v="2026-03-16T00:00:00"/>
    <n v="534"/>
    <m/>
    <s v="4 Toby Boxes / 2 Daps / 4 Splices"/>
    <x v="1"/>
  </r>
  <r>
    <s v="Sabal Lakes"/>
    <x v="30"/>
    <d v="2026-03-16T00:00:00"/>
    <m/>
    <m/>
    <m/>
    <x v="1"/>
  </r>
  <r>
    <s v="D-H0221F-Repair"/>
    <x v="1"/>
    <d v="2026-03-17T00:00:00"/>
    <n v="240"/>
    <m/>
    <s v="3 Toby Boxes / 4 Daps / 68 Splices"/>
    <x v="1"/>
  </r>
  <r>
    <s v="D-HWP919"/>
    <x v="2"/>
    <d v="2026-03-17T00:00:00"/>
    <n v="560"/>
    <m/>
    <s v="5 Toby Boxes / 4 Daps / 24 Splices"/>
    <x v="1"/>
  </r>
  <r>
    <s v="FB-HLX401"/>
    <x v="28"/>
    <d v="2026-03-17T00:00:00"/>
    <n v="1300"/>
    <m/>
    <m/>
    <x v="1"/>
  </r>
  <r>
    <s v="D-HOE502"/>
    <x v="25"/>
    <d v="2026-03-17T00:00:00"/>
    <n v="872"/>
    <m/>
    <s v="4 Toby Boxes / 4 Daps / 8 Splices"/>
    <x v="1"/>
  </r>
  <r>
    <s v="Willow Walk"/>
    <x v="23"/>
    <d v="2026-03-17T00:00:00"/>
    <n v="466"/>
    <m/>
    <s v="5 Toby Boxes / 4 Daps / 8 Splices"/>
    <x v="1"/>
  </r>
  <r>
    <s v="FB-HOE176"/>
    <x v="1"/>
    <d v="2026-03-17T00:00:00"/>
    <m/>
    <m/>
    <s v="No Production"/>
    <x v="1"/>
  </r>
  <r>
    <s v="FB-HOE180"/>
    <x v="1"/>
    <d v="2026-03-17T00:00:00"/>
    <n v="130"/>
    <m/>
    <s v="1 HH / 1 Ground Rod / 1 Ground Switch"/>
    <x v="1"/>
  </r>
  <r>
    <s v="D-HNP151-Repair"/>
    <x v="1"/>
    <d v="2026-03-18T00:00:00"/>
    <n v="86"/>
    <m/>
    <s v="1 Toby Box / 1 Dap / 64 Splices"/>
    <x v="1"/>
  </r>
  <r>
    <s v="D-HWP919"/>
    <x v="2"/>
    <d v="2026-03-18T00:00:00"/>
    <n v="367"/>
    <m/>
    <s v="5 Toby Boxes / 4 Daps / 36 Splices / 1 FDH / 1 HH / 1 Swing Arm / 1 Ground Rod"/>
    <x v="1"/>
  </r>
  <r>
    <s v="D-HWP902-Repair"/>
    <x v="2"/>
    <d v="2026-03-18T00:00:00"/>
    <n v="157"/>
    <m/>
    <m/>
    <x v="1"/>
  </r>
  <r>
    <s v="D-HOE502"/>
    <x v="25"/>
    <d v="2026-03-18T00:00:00"/>
    <n v="312"/>
    <m/>
    <s v="1 Toby Box / 2 Daps / 4 Splices"/>
    <x v="1"/>
  </r>
  <r>
    <s v="Willow Walk"/>
    <x v="23"/>
    <d v="2026-03-18T00:00:00"/>
    <n v="483"/>
    <m/>
    <s v="3 Toby Boxes / 3 Daps / 6 Splices"/>
    <x v="1"/>
  </r>
  <r>
    <s v="BHCD-FSF-05-E"/>
    <x v="28"/>
    <d v="2026-03-18T00:00:00"/>
    <n v="462"/>
    <m/>
    <m/>
    <x v="1"/>
  </r>
  <r>
    <s v="FB-HNP111"/>
    <x v="1"/>
    <d v="2026-03-19T00:00:00"/>
    <n v="140"/>
    <m/>
    <s v="2 Splices"/>
    <x v="1"/>
  </r>
  <r>
    <s v="D-HWP108"/>
    <x v="5"/>
    <d v="2026-03-19T00:00:00"/>
    <m/>
    <m/>
    <s v="1 FDH / 1 HH / 1 Swing Arm / 1 Ground Rod / 1 Toby Box / 1 Dap / 2 Splice"/>
    <x v="1"/>
  </r>
  <r>
    <s v="D-HWP108"/>
    <x v="1"/>
    <d v="2026-03-19T00:00:00"/>
    <m/>
    <n v="412"/>
    <m/>
    <x v="1"/>
  </r>
  <r>
    <s v="D-HWP110"/>
    <x v="5"/>
    <d v="2026-03-19T00:00:00"/>
    <m/>
    <m/>
    <s v="1 FDH / 1 HH / 1 Swing Arm / 1 Ground Rod"/>
    <x v="1"/>
  </r>
  <r>
    <s v="D-HWP110"/>
    <x v="1"/>
    <d v="2026-03-19T00:00:00"/>
    <m/>
    <n v="679"/>
    <m/>
    <x v="1"/>
  </r>
  <r>
    <s v="Willow Walk North"/>
    <x v="23"/>
    <d v="2026-03-19T00:00:00"/>
    <n v="646"/>
    <m/>
    <m/>
    <x v="1"/>
  </r>
  <r>
    <s v="FB-HLX401"/>
    <x v="28"/>
    <d v="2026-03-19T00:00:00"/>
    <n v="1766"/>
    <m/>
    <s v="6 HH / 6 Ground Rods"/>
    <x v="1"/>
  </r>
  <r>
    <s v="D-HOE502"/>
    <x v="25"/>
    <d v="2026-03-19T00:00:00"/>
    <n v="287"/>
    <m/>
    <s v="6 Toby Boxes / 4 Dps / 12 Splices"/>
    <x v="1"/>
  </r>
  <r>
    <s v="BHCD-FSF-05-E"/>
    <x v="28"/>
    <d v="2026-03-19T00:00:00"/>
    <n v="1412"/>
    <m/>
    <m/>
    <x v="1"/>
  </r>
  <r>
    <s v="BHT-FLX-02"/>
    <x v="37"/>
    <d v="2026-03-19T00:00:00"/>
    <m/>
    <n v="1678"/>
    <s v="1,328 Tracer Wire"/>
    <x v="1"/>
  </r>
  <r>
    <s v="FB-HOE180"/>
    <x v="37"/>
    <d v="2026-03-19T00:00:00"/>
    <m/>
    <n v="318"/>
    <s v="118 Tracer Wire / 2 Ground Rod Switches"/>
    <x v="1"/>
  </r>
  <r>
    <s v="BHT-FLX-02"/>
    <x v="28"/>
    <d v="2026-03-19T00:00:00"/>
    <m/>
    <m/>
    <s v="1 HH / 1 Ground Rod / 4 Ground Rod Switches"/>
    <x v="1"/>
  </r>
  <r>
    <s v="Sabal Lakes"/>
    <x v="30"/>
    <d v="2026-03-19T00:00:00"/>
    <m/>
    <m/>
    <s v="No Production"/>
    <x v="1"/>
  </r>
  <r>
    <s v="FB-HLX401"/>
    <x v="28"/>
    <d v="2026-03-20T00:00:00"/>
    <n v="41"/>
    <m/>
    <s v="7 HH / 7 Ground Rods"/>
    <x v="1"/>
  </r>
  <r>
    <s v="Willow Walk North"/>
    <x v="23"/>
    <d v="2026-03-20T00:00:00"/>
    <n v="212"/>
    <m/>
    <m/>
    <x v="1"/>
  </r>
  <r>
    <s v="BHCD-FSF-05-E"/>
    <x v="28"/>
    <d v="2026-03-20T00:00:00"/>
    <n v="1376"/>
    <m/>
    <m/>
    <x v="1"/>
  </r>
  <r>
    <s v="Sabal Lakes"/>
    <x v="30"/>
    <d v="2026-03-20T00:00:00"/>
    <n v="308"/>
    <n v="500"/>
    <s v="1 HH / 300 Tracer Wire"/>
    <x v="1"/>
  </r>
  <r>
    <s v="Willow Walk North"/>
    <x v="23"/>
    <d v="2026-03-23T00:00:00"/>
    <n v="225"/>
    <m/>
    <m/>
    <x v="1"/>
  </r>
  <r>
    <s v="D-HOE501"/>
    <x v="25"/>
    <d v="2026-03-23T00:00:00"/>
    <m/>
    <m/>
    <s v="1 FDH / 1 HH / 1 Swing Arm / 1 Ground Rod"/>
    <x v="1"/>
  </r>
  <r>
    <s v="D-HOE502"/>
    <x v="25"/>
    <d v="2026-03-23T00:00:00"/>
    <m/>
    <m/>
    <s v="1 FDH / 1 HH / 1 Swing Arm / 1 Ground Rod"/>
    <x v="1"/>
  </r>
  <r>
    <s v="D-HLR212"/>
    <x v="25"/>
    <d v="2026-03-23T00:00:00"/>
    <n v="735"/>
    <m/>
    <m/>
    <x v="1"/>
  </r>
  <r>
    <s v="Willow Walk North"/>
    <x v="23"/>
    <d v="2026-03-24T00:00:00"/>
    <n v="135"/>
    <m/>
    <m/>
    <x v="1"/>
  </r>
  <r>
    <s v="FB-HSH404"/>
    <x v="1"/>
    <d v="2026-03-24T00:00:00"/>
    <n v="513"/>
    <m/>
    <m/>
    <x v="1"/>
  </r>
  <r>
    <s v="BHCD-FPW-03-W"/>
    <x v="38"/>
    <d v="2026-03-24T00:00:00"/>
    <m/>
    <m/>
    <s v="No Production"/>
    <x v="1"/>
  </r>
  <r>
    <s v="D-HLR212"/>
    <x v="25"/>
    <d v="2026-03-24T00:00:00"/>
    <n v="755"/>
    <m/>
    <s v="13 Toby Boxes / 7 Daps / 26 Splices"/>
    <x v="1"/>
  </r>
  <r>
    <s v="D-HNP114"/>
    <x v="1"/>
    <d v="2026-03-25T00:00:00"/>
    <m/>
    <m/>
    <s v="1 FDH / 1 HH / 1 Swing Arm / 1 Ground Rod"/>
    <x v="1"/>
  </r>
  <r>
    <s v="FB-HWP478"/>
    <x v="5"/>
    <d v="2026-03-25T00:00:00"/>
    <n v="918"/>
    <m/>
    <s v="3 HH / 3 Ground Rods"/>
    <x v="1"/>
  </r>
  <r>
    <s v="Willow Walk North"/>
    <x v="23"/>
    <d v="2026-03-25T00:00:00"/>
    <n v="278"/>
    <m/>
    <s v="4 Toby Boxes / 6 Daps / 8 Splices"/>
    <x v="1"/>
  </r>
  <r>
    <s v="D-HLR212"/>
    <x v="25"/>
    <d v="2026-03-25T00:00:00"/>
    <n v="897"/>
    <m/>
    <s v="4 Toby Boxes / 4 Daps / 8 Splices"/>
    <x v="1"/>
  </r>
  <r>
    <s v="FB-HLX401"/>
    <x v="37"/>
    <d v="2026-03-25T00:00:00"/>
    <m/>
    <n v="8226"/>
    <s v="6,826 Tracer Wire"/>
    <x v="1"/>
  </r>
  <r>
    <s v="Willow Walk North"/>
    <x v="1"/>
    <d v="2026-03-25T00:00:00"/>
    <n v="216"/>
    <m/>
    <m/>
    <x v="1"/>
  </r>
  <r>
    <s v="BHCD-FSF-05-E"/>
    <x v="28"/>
    <d v="2026-03-25T00:00:00"/>
    <n v="2020"/>
    <m/>
    <m/>
    <x v="1"/>
  </r>
  <r>
    <s v="FB-HSF404"/>
    <x v="1"/>
    <d v="2026-03-25T00:00:00"/>
    <m/>
    <m/>
    <s v="No Production"/>
    <x v="1"/>
  </r>
  <r>
    <s v="BHCD-FSF-04-W"/>
    <x v="1"/>
    <d v="2026-03-25T00:00:00"/>
    <n v="7"/>
    <m/>
    <s v="1 HH"/>
    <x v="1"/>
  </r>
  <r>
    <s v="BHCD-FPW-03-W"/>
    <x v="38"/>
    <d v="2026-03-25T00:00:00"/>
    <n v="172"/>
    <m/>
    <m/>
    <x v="1"/>
  </r>
  <r>
    <s v="FB-HNP111"/>
    <x v="1"/>
    <d v="2026-03-26T00:00:00"/>
    <m/>
    <n v="2676"/>
    <m/>
    <x v="1"/>
  </r>
  <r>
    <s v="Willow Walk North"/>
    <x v="23"/>
    <d v="2026-03-26T00:00:00"/>
    <n v="333"/>
    <m/>
    <m/>
    <x v="1"/>
  </r>
  <r>
    <s v="D-HLR204"/>
    <x v="25"/>
    <d v="2026-03-26T00:00:00"/>
    <n v="438"/>
    <m/>
    <m/>
    <x v="1"/>
  </r>
  <r>
    <s v="D-HLR212"/>
    <x v="25"/>
    <d v="2026-03-26T00:00:00"/>
    <n v="583"/>
    <m/>
    <s v="7 Toby Boxes / 7 Daps / 16 Splices"/>
    <x v="1"/>
  </r>
  <r>
    <s v="BHCD-FSF-05-E"/>
    <x v="28"/>
    <d v="2026-03-26T00:00:00"/>
    <n v="1855"/>
    <m/>
    <m/>
    <x v="1"/>
  </r>
  <r>
    <s v="FB-HSF477"/>
    <x v="1"/>
    <d v="2026-03-26T00:00:00"/>
    <n v="265"/>
    <m/>
    <m/>
    <x v="1"/>
  </r>
  <r>
    <s v="Willow Walk North"/>
    <x v="23"/>
    <d v="2026-03-27T00:00:00"/>
    <n v="377"/>
    <m/>
    <m/>
    <x v="1"/>
  </r>
  <r>
    <s v="BHCD-FSF-05-E"/>
    <x v="28"/>
    <d v="2026-03-27T00:00:00"/>
    <n v="1609"/>
    <m/>
    <m/>
    <x v="1"/>
  </r>
  <r>
    <s v="FB-HSF477"/>
    <x v="1"/>
    <d v="2026-03-27T00:00:00"/>
    <n v="372"/>
    <m/>
    <m/>
    <x v="1"/>
  </r>
  <r>
    <s v="Willow Walk North"/>
    <x v="23"/>
    <d v="2026-03-30T00:00:00"/>
    <n v="526"/>
    <m/>
    <m/>
    <x v="1"/>
  </r>
  <r>
    <s v="FB-HAL113"/>
    <x v="25"/>
    <d v="2026-03-30T00:00:00"/>
    <n v="978"/>
    <m/>
    <m/>
    <x v="1"/>
  </r>
  <r>
    <s v="FB-HSF476"/>
    <x v="1"/>
    <d v="2026-03-30T00:00:00"/>
    <n v="195"/>
    <m/>
    <m/>
    <x v="1"/>
  </r>
  <r>
    <s v="FB-HSF477"/>
    <x v="1"/>
    <d v="2026-03-30T00:00:00"/>
    <n v="396"/>
    <m/>
    <m/>
    <x v="1"/>
  </r>
  <r>
    <s v="FB-HSF379"/>
    <x v="28"/>
    <d v="2026-03-30T00:00:00"/>
    <n v="788"/>
    <m/>
    <m/>
    <x v="1"/>
  </r>
  <r>
    <s v="BHCD-FSF-05-E"/>
    <x v="28"/>
    <d v="2026-03-30T00:00:00"/>
    <m/>
    <m/>
    <s v="No Production"/>
    <x v="1"/>
  </r>
  <r>
    <s v="D-HDH57 Repair"/>
    <x v="1"/>
    <d v="2026-03-31T00:00:00"/>
    <n v="55"/>
    <m/>
    <m/>
    <x v="1"/>
  </r>
  <r>
    <s v="Willow Walk North"/>
    <x v="23"/>
    <d v="2026-03-31T00:00:00"/>
    <n v="36"/>
    <m/>
    <s v="12 Toby Boxes / 9 Daps / 24 Splices"/>
    <x v="1"/>
  </r>
  <r>
    <s v="FB-HAL113"/>
    <x v="25"/>
    <d v="2026-03-31T00:00:00"/>
    <n v="1555"/>
    <m/>
    <m/>
    <x v="1"/>
  </r>
  <r>
    <s v="FB-HSF379"/>
    <x v="28"/>
    <d v="2026-03-31T00:00:00"/>
    <n v="1083"/>
    <m/>
    <s v="4 HH"/>
    <x v="1"/>
  </r>
  <r>
    <s v="BHCD-FSF-05-E"/>
    <x v="28"/>
    <d v="2026-03-31T00:00:00"/>
    <n v="1420"/>
    <m/>
    <m/>
    <x v="1"/>
  </r>
  <r>
    <s v="FB-HSF381"/>
    <x v="28"/>
    <d v="2026-03-31T00:00:00"/>
    <n v="551"/>
    <m/>
    <s v="2 HH"/>
    <x v="1"/>
  </r>
  <r>
    <s v="Willow Walk North"/>
    <x v="23"/>
    <d v="2026-04-01T00:00:00"/>
    <n v="12"/>
    <m/>
    <s v=" 9 Toby Boxes / 5 Daps / 196 Splices / 2 FDH / 2 HH / 2 Ground Rods"/>
    <x v="2"/>
  </r>
  <r>
    <s v="FB-HAL113"/>
    <x v="25"/>
    <d v="2026-04-01T00:00:00"/>
    <n v="1095"/>
    <m/>
    <m/>
    <x v="2"/>
  </r>
  <r>
    <s v="FB-HSF476"/>
    <x v="1"/>
    <d v="2026-04-01T00:00:00"/>
    <n v="349"/>
    <m/>
    <m/>
    <x v="2"/>
  </r>
  <r>
    <s v="BHCD-FSF-05-E"/>
    <x v="28"/>
    <d v="2026-04-01T00:00:00"/>
    <n v="1208"/>
    <m/>
    <m/>
    <x v="2"/>
  </r>
  <r>
    <s v="FB-HSF381"/>
    <x v="28"/>
    <d v="2026-04-01T00:00:00"/>
    <n v="1606"/>
    <m/>
    <m/>
    <x v="2"/>
  </r>
  <r>
    <s v="Willow Walk North"/>
    <x v="23"/>
    <d v="2026-04-02T00:00:00"/>
    <m/>
    <m/>
    <s v="Proofing"/>
    <x v="2"/>
  </r>
  <r>
    <s v="Willow Walk North"/>
    <x v="1"/>
    <d v="2026-04-02T00:00:00"/>
    <m/>
    <n v="106"/>
    <s v="1 HH"/>
    <x v="2"/>
  </r>
  <r>
    <s v="FB-HAL113"/>
    <x v="25"/>
    <d v="2026-04-02T00:00:00"/>
    <m/>
    <m/>
    <s v="1 HH"/>
    <x v="2"/>
  </r>
  <r>
    <s v="FB-HSF477"/>
    <x v="1"/>
    <d v="2026-04-02T00:00:00"/>
    <n v="145"/>
    <m/>
    <m/>
    <x v="2"/>
  </r>
  <r>
    <s v="FB-HSF476"/>
    <x v="28"/>
    <d v="2026-04-02T00:00:00"/>
    <n v="790"/>
    <m/>
    <m/>
    <x v="2"/>
  </r>
  <r>
    <s v="BHCD-FSF-05-E"/>
    <x v="28"/>
    <d v="2026-04-02T00:00:00"/>
    <n v="596"/>
    <m/>
    <m/>
    <x v="2"/>
  </r>
  <r>
    <s v="Sunset Palms"/>
    <x v="1"/>
    <d v="2026-04-03T00:00:00"/>
    <m/>
    <m/>
    <s v="Restoration"/>
    <x v="2"/>
  </r>
  <r>
    <s v="FB-HSF475"/>
    <x v="28"/>
    <d v="2026-04-03T00:00:00"/>
    <n v="752"/>
    <m/>
    <s v="2 HH / 2 Ground Rods"/>
    <x v="2"/>
  </r>
  <r>
    <s v="FB-HSF476"/>
    <x v="28"/>
    <d v="2026-04-03T00:00:00"/>
    <n v="15"/>
    <m/>
    <m/>
    <x v="2"/>
  </r>
  <r>
    <s v="FB-HSF477"/>
    <x v="28"/>
    <d v="2026-04-03T00:00:00"/>
    <m/>
    <m/>
    <s v="2 HH / 2 Ground Rods"/>
    <x v="2"/>
  </r>
  <r>
    <s v="Sunset Palms"/>
    <x v="1"/>
    <d v="2026-04-06T00:00:00"/>
    <m/>
    <m/>
    <s v="Restoration"/>
    <x v="2"/>
  </r>
  <r>
    <s v="FB-HAL177"/>
    <x v="25"/>
    <d v="2026-04-06T00:00:00"/>
    <n v="1360"/>
    <m/>
    <m/>
    <x v="2"/>
  </r>
  <r>
    <s v="D-HNP106"/>
    <x v="1"/>
    <d v="2026-04-07T00:00:00"/>
    <m/>
    <m/>
    <s v="Restoration"/>
    <x v="2"/>
  </r>
  <r>
    <s v="FB-HSF383"/>
    <x v="29"/>
    <d v="2026-04-07T00:00:00"/>
    <n v="102"/>
    <m/>
    <s v="1 HH / 1 Ground Rod"/>
    <x v="2"/>
  </r>
  <r>
    <s v="FB-HSF384"/>
    <x v="29"/>
    <d v="2026-04-07T00:00:00"/>
    <n v="417"/>
    <m/>
    <s v="2 HH"/>
    <x v="2"/>
  </r>
  <r>
    <s v="BHCD-FSF-05-E"/>
    <x v="28"/>
    <d v="2026-04-07T00:00:00"/>
    <m/>
    <m/>
    <s v="25 HH"/>
    <x v="2"/>
  </r>
  <r>
    <s v="FB-HAL177"/>
    <x v="25"/>
    <d v="2026-04-07T00:00:00"/>
    <m/>
    <m/>
    <s v="3 HH"/>
    <x v="2"/>
  </r>
  <r>
    <s v="FB-HAL113"/>
    <x v="25"/>
    <d v="2026-04-07T00:00:00"/>
    <n v="400"/>
    <m/>
    <s v=" HH"/>
    <x v="2"/>
  </r>
  <r>
    <s v="BHCD-FSF-04-W"/>
    <x v="37"/>
    <d v="2026-04-07T00:00:00"/>
    <m/>
    <n v="244"/>
    <s v="12 Tracer Wire / 1 Ground Rod"/>
    <x v="2"/>
  </r>
  <r>
    <s v="FB-HSF379"/>
    <x v="37"/>
    <d v="2026-04-07T00:00:00"/>
    <m/>
    <n v="2366"/>
    <s v="1,916 Tracer Wire / 5 Ground REods"/>
    <x v="2"/>
  </r>
  <r>
    <s v="FB-HSF381"/>
    <x v="37"/>
    <d v="2026-04-07T00:00:00"/>
    <m/>
    <n v="2688"/>
    <s v="2,188 Tracer Wire / 5 Ground Rods"/>
    <x v="2"/>
  </r>
  <r>
    <s v="FB-HSF404"/>
    <x v="37"/>
    <d v="2026-04-07T00:00:00"/>
    <m/>
    <n v="742"/>
    <s v="542 Tracer Wire / 1 Ground Rod"/>
    <x v="2"/>
  </r>
  <r>
    <s v="FB-HSF475"/>
    <x v="37"/>
    <d v="2026-04-07T00:00:00"/>
    <m/>
    <n v="1048"/>
    <s v="848 Tracer Wire / 2 Ground Rods"/>
    <x v="2"/>
  </r>
  <r>
    <s v="FB-HSF476"/>
    <x v="37"/>
    <d v="2026-04-07T00:00:00"/>
    <m/>
    <n v="1654"/>
    <s v="1,354 Tracer Wire / 3 Ground Rods"/>
    <x v="2"/>
  </r>
  <r>
    <s v="FB-HSF477"/>
    <x v="37"/>
    <d v="2026-04-07T00:00:00"/>
    <m/>
    <n v="1456"/>
    <s v="1,156 Tracer Wire / 3 Ground Rods"/>
    <x v="2"/>
  </r>
  <r>
    <s v="FB-HLX417"/>
    <x v="28"/>
    <d v="2026-04-08T00:00:00"/>
    <n v="1036"/>
    <m/>
    <m/>
    <x v="2"/>
  </r>
  <r>
    <s v="FB-HLX417"/>
    <x v="28"/>
    <d v="2026-04-09T00:00:00"/>
    <m/>
    <m/>
    <s v="2 HH / 2 Ground Rods"/>
    <x v="2"/>
  </r>
  <r>
    <s v="FB-HLX501"/>
    <x v="25"/>
    <d v="2026-04-10T00:00:00"/>
    <n v="891"/>
    <m/>
    <m/>
    <x v="2"/>
  </r>
  <r>
    <s v="FB-HLX501"/>
    <x v="25"/>
    <d v="2026-04-13T00:00:00"/>
    <n v="2719"/>
    <m/>
    <m/>
    <x v="2"/>
  </r>
  <r>
    <s v="FB-HLX501"/>
    <x v="25"/>
    <d v="2026-04-14T00:00:00"/>
    <n v="2206"/>
    <m/>
    <m/>
    <x v="2"/>
  </r>
  <r>
    <s v="FB-HAL113"/>
    <x v="35"/>
    <d v="2026-04-14T00:00:00"/>
    <m/>
    <n v="4672"/>
    <s v="3,749 Tracer Wire"/>
    <x v="2"/>
  </r>
  <r>
    <s v="FB-HAL177"/>
    <x v="35"/>
    <d v="2026-04-14T00:00:00"/>
    <m/>
    <n v="1850"/>
    <s v="1,202 Tracer Wire"/>
    <x v="2"/>
  </r>
  <r>
    <s v="BHCD-FSF-05-E"/>
    <x v="37"/>
    <d v="2026-04-14T00:00:00"/>
    <m/>
    <n v="14650"/>
    <s v="12,150 Tracer Wire"/>
    <x v="2"/>
  </r>
  <r>
    <s v="FB-HLX501"/>
    <x v="25"/>
    <d v="2026-04-15T00:00:00"/>
    <n v="2612"/>
    <m/>
    <m/>
    <x v="2"/>
  </r>
  <r>
    <s v="FB-HSF383"/>
    <x v="1"/>
    <d v="2026-04-15T00:00:00"/>
    <m/>
    <n v="300"/>
    <s v="2 Ground Rods / 100 Tracer Wire"/>
    <x v="2"/>
  </r>
  <r>
    <s v="FB-HSF384"/>
    <x v="1"/>
    <d v="2026-04-15T00:00:00"/>
    <m/>
    <n v="688"/>
    <s v="3 Ground Rods / 488 Tracer Wire"/>
    <x v="2"/>
  </r>
  <r>
    <s v="FB-HLX501"/>
    <x v="25"/>
    <d v="2026-04-16T00:00:00"/>
    <n v="1765"/>
    <m/>
    <m/>
    <x v="2"/>
  </r>
  <r>
    <s v="FB-HAL113"/>
    <x v="1"/>
    <d v="2026-04-16T00:00:00"/>
    <m/>
    <m/>
    <s v="Mclean Switches"/>
    <x v="2"/>
  </r>
  <r>
    <s v="FB-HSF177"/>
    <x v="1"/>
    <d v="2026-04-16T00:00:00"/>
    <m/>
    <m/>
    <s v="Mclean Switches"/>
    <x v="2"/>
  </r>
  <r>
    <s v="BHUD-FLX-04-E"/>
    <x v="28"/>
    <d v="2026-04-16T00:00:00"/>
    <n v="407"/>
    <m/>
    <m/>
    <x v="2"/>
  </r>
  <r>
    <s v="FB-HLX501"/>
    <x v="25"/>
    <d v="2026-04-17T00:00:00"/>
    <n v="1356"/>
    <m/>
    <m/>
    <x v="2"/>
  </r>
  <r>
    <s v="FB-HOE176"/>
    <x v="1"/>
    <d v="2026-04-17T00:00:00"/>
    <n v="67"/>
    <m/>
    <m/>
    <x v="2"/>
  </r>
  <r>
    <s v="BHUD-FLX-04-E"/>
    <x v="28"/>
    <d v="2026-04-17T00:00:00"/>
    <m/>
    <m/>
    <s v="No Production Crew Hit Rock"/>
    <x v="2"/>
  </r>
  <r>
    <s v="BHUD-FLX-04-E"/>
    <x v="28"/>
    <d v="2026-04-20T00:00:00"/>
    <n v="940"/>
    <m/>
    <m/>
    <x v="2"/>
  </r>
  <r>
    <s v="FB-HLX501"/>
    <x v="25"/>
    <d v="2026-04-20T00:00:00"/>
    <n v="1212"/>
    <m/>
    <m/>
    <x v="2"/>
  </r>
  <r>
    <s v="FB-HLX417"/>
    <x v="37"/>
    <d v="2026-04-20T00:00:00"/>
    <m/>
    <n v="1268"/>
    <s v="1,068 Tracer Wire"/>
    <x v="2"/>
  </r>
  <r>
    <s v="BHU-FLX-01-E"/>
    <x v="1"/>
    <d v="2026-04-20T00:00:00"/>
    <m/>
    <m/>
    <s v="Locate Issue--Frontier Not Marked"/>
    <x v="2"/>
  </r>
  <r>
    <s v="BHCD-FPW-03-W"/>
    <x v="25"/>
    <d v="2026-04-20T00:00:00"/>
    <n v="572"/>
    <m/>
    <m/>
    <x v="2"/>
  </r>
  <r>
    <s v="FB-HSF377"/>
    <x v="1"/>
    <d v="2026-04-20T00:00:00"/>
    <n v="288"/>
    <m/>
    <m/>
    <x v="2"/>
  </r>
  <r>
    <s v="BHUD-FLX-04-E"/>
    <x v="28"/>
    <d v="2026-04-21T00:00:00"/>
    <n v="1575"/>
    <m/>
    <m/>
    <x v="2"/>
  </r>
  <r>
    <s v="FB-HLX501"/>
    <x v="25"/>
    <d v="2026-04-21T00:00:00"/>
    <n v="866"/>
    <m/>
    <m/>
    <x v="2"/>
  </r>
  <r>
    <s v="BHU-FLX-01-E"/>
    <x v="1"/>
    <d v="2026-04-21T00:00:00"/>
    <n v="290"/>
    <m/>
    <m/>
    <x v="2"/>
  </r>
  <r>
    <s v="BHU-FLX-01-E"/>
    <x v="1"/>
    <d v="2026-04-21T00:00:00"/>
    <n v="477"/>
    <m/>
    <m/>
    <x v="2"/>
  </r>
  <r>
    <s v="BHCD-FPW-03-W"/>
    <x v="25"/>
    <d v="2026-04-21T00:00:00"/>
    <n v="776"/>
    <m/>
    <m/>
    <x v="2"/>
  </r>
  <r>
    <s v="FB-HSF377"/>
    <x v="1"/>
    <d v="2026-04-21T00:00:00"/>
    <m/>
    <m/>
    <s v="1 HH"/>
    <x v="2"/>
  </r>
  <r>
    <s v="FB-HSF378"/>
    <x v="1"/>
    <d v="2026-04-21T00:00:00"/>
    <n v="290"/>
    <m/>
    <m/>
    <x v="2"/>
  </r>
  <r>
    <s v="D-HBR252"/>
    <x v="39"/>
    <d v="2026-04-21T00:00:00"/>
    <n v="3749"/>
    <m/>
    <m/>
    <x v="2"/>
  </r>
  <r>
    <s v="FB-HWP875"/>
    <x v="2"/>
    <d v="2026-04-22T00:00:00"/>
    <n v="390"/>
    <m/>
    <m/>
    <x v="2"/>
  </r>
  <r>
    <s v="FB-HWP879"/>
    <x v="2"/>
    <d v="2026-04-22T00:00:00"/>
    <n v="454"/>
    <m/>
    <m/>
    <x v="2"/>
  </r>
  <r>
    <s v="BHUD-FLX-04-E"/>
    <x v="28"/>
    <d v="2026-04-22T00:00:00"/>
    <n v="507"/>
    <m/>
    <m/>
    <x v="2"/>
  </r>
  <r>
    <s v="FB-HLX501"/>
    <x v="25"/>
    <d v="2026-04-22T00:00:00"/>
    <n v="969"/>
    <m/>
    <m/>
    <x v="2"/>
  </r>
  <r>
    <s v="BHU-FLX-01-E"/>
    <x v="1"/>
    <d v="2026-04-22T00:00:00"/>
    <n v="183"/>
    <m/>
    <m/>
    <x v="2"/>
  </r>
  <r>
    <s v="BHU-FLX-01-E"/>
    <x v="1"/>
    <d v="2026-04-22T00:00:00"/>
    <n v="596"/>
    <m/>
    <m/>
    <x v="2"/>
  </r>
  <r>
    <s v="BHCD-FPW-03-W"/>
    <x v="25"/>
    <d v="2026-04-22T00:00:00"/>
    <n v="1009"/>
    <m/>
    <m/>
    <x v="2"/>
  </r>
  <r>
    <s v="D-HBR253"/>
    <x v="39"/>
    <d v="2026-04-22T00:00:00"/>
    <n v="544"/>
    <m/>
    <m/>
    <x v="2"/>
  </r>
  <r>
    <s v="FB-HWP875"/>
    <x v="2"/>
    <d v="2026-04-23T00:00:00"/>
    <m/>
    <m/>
    <s v="No Production--Crew Hit Rock"/>
    <x v="2"/>
  </r>
  <r>
    <s v="FB-HWP879"/>
    <x v="2"/>
    <d v="2026-04-23T00:00:00"/>
    <n v="285"/>
    <m/>
    <m/>
    <x v="2"/>
  </r>
  <r>
    <s v="BHUD-FLX-04-E"/>
    <x v="28"/>
    <d v="2026-04-23T00:00:00"/>
    <m/>
    <m/>
    <s v="No Production--Drill Breakdown"/>
    <x v="2"/>
  </r>
  <r>
    <s v="D-HLX416"/>
    <x v="28"/>
    <d v="2026-04-23T00:00:00"/>
    <n v="2434"/>
    <m/>
    <m/>
    <x v="2"/>
  </r>
  <r>
    <s v="FB-HLX501"/>
    <x v="25"/>
    <d v="2026-04-23T00:00:00"/>
    <n v="262"/>
    <m/>
    <m/>
    <x v="2"/>
  </r>
  <r>
    <s v="BHU-FLX-01-E"/>
    <x v="1"/>
    <d v="2026-04-23T00:00:00"/>
    <n v="130"/>
    <m/>
    <s v="2 HH"/>
    <x v="2"/>
  </r>
  <r>
    <s v="BHCD-FPW-03-W"/>
    <x v="25"/>
    <d v="2026-04-23T00:00:00"/>
    <n v="770"/>
    <m/>
    <m/>
    <x v="2"/>
  </r>
  <r>
    <s v="D-HBR253"/>
    <x v="39"/>
    <d v="2026-04-23T00:00:00"/>
    <n v="723"/>
    <m/>
    <m/>
    <x v="2"/>
  </r>
  <r>
    <s v="FB-HNP138"/>
    <x v="1"/>
    <d v="2026-04-24T00:00:00"/>
    <n v="70"/>
    <m/>
    <s v="2 Daps / 48 Splices"/>
    <x v="2"/>
  </r>
  <r>
    <s v="FB-HWP875"/>
    <x v="2"/>
    <d v="2026-04-24T00:00:00"/>
    <n v="8"/>
    <m/>
    <s v="2 HH / 2 Ground Rod"/>
    <x v="2"/>
  </r>
  <r>
    <s v="FB-HWP879"/>
    <x v="2"/>
    <d v="2026-04-24T00:00:00"/>
    <n v="33"/>
    <m/>
    <s v="1 HH / 1 Ground Rods"/>
    <x v="2"/>
  </r>
  <r>
    <s v="D-HLX404"/>
    <x v="25"/>
    <d v="2026-04-24T00:00:00"/>
    <n v="1587"/>
    <m/>
    <s v="4 Toby Boxes / 5 Daps / 11 Splices"/>
    <x v="2"/>
  </r>
  <r>
    <s v="BHUD-FLX-04-E"/>
    <x v="28"/>
    <d v="2026-04-24T00:00:00"/>
    <n v="354"/>
    <m/>
    <m/>
    <x v="2"/>
  </r>
  <r>
    <s v="FB-HSF375"/>
    <x v="1"/>
    <d v="2026-04-24T00:00:00"/>
    <n v="339"/>
    <m/>
    <m/>
    <x v="2"/>
  </r>
  <r>
    <s v="FB-HSF377"/>
    <x v="37"/>
    <d v="2026-04-24T00:00:00"/>
    <m/>
    <n v="488"/>
    <s v="388 Tracer Wire / 2 Ground Rods"/>
    <x v="2"/>
  </r>
  <r>
    <s v="FB-HSF378"/>
    <x v="37"/>
    <d v="2026-04-24T00:00:00"/>
    <m/>
    <n v="400"/>
    <s v="300 Tracer Wire / 2 Ground Rods"/>
    <x v="2"/>
  </r>
  <r>
    <s v="BHCD-FPW-03-W"/>
    <x v="25"/>
    <d v="2026-04-24T00:00:00"/>
    <m/>
    <n v="3306"/>
    <s v="2,556 Tracer Wire"/>
    <x v="2"/>
  </r>
  <r>
    <s v="D-HTG202"/>
    <x v="40"/>
    <d v="2026-04-24T00:00:00"/>
    <n v="1085"/>
    <m/>
    <m/>
    <x v="2"/>
  </r>
  <r>
    <s v="D-HBR253"/>
    <x v="39"/>
    <d v="2026-04-24T00:00:00"/>
    <n v="563"/>
    <m/>
    <m/>
    <x v="2"/>
  </r>
  <r>
    <s v="FB-HNP138"/>
    <x v="1"/>
    <d v="2026-04-27T00:00:00"/>
    <n v="380"/>
    <n v="1138"/>
    <m/>
    <x v="2"/>
  </r>
  <r>
    <s v="FB-HWP875"/>
    <x v="2"/>
    <d v="2026-04-27T00:00:00"/>
    <n v="615"/>
    <m/>
    <m/>
    <x v="2"/>
  </r>
  <r>
    <s v="FB-HWP879"/>
    <x v="2"/>
    <d v="2026-04-27T00:00:00"/>
    <n v="327"/>
    <m/>
    <m/>
    <x v="2"/>
  </r>
  <r>
    <s v="D-HLX404"/>
    <x v="25"/>
    <d v="2026-04-27T00:00:00"/>
    <n v="1339"/>
    <m/>
    <m/>
    <x v="2"/>
  </r>
  <r>
    <s v="BHUD-FLX-04-E"/>
    <x v="28"/>
    <d v="2026-04-27T00:00:00"/>
    <n v="864"/>
    <m/>
    <m/>
    <x v="2"/>
  </r>
  <r>
    <s v="FB-HOE176"/>
    <x v="1"/>
    <d v="2026-04-27T00:00:00"/>
    <n v="245"/>
    <m/>
    <m/>
    <x v="2"/>
  </r>
  <r>
    <s v="D-HTG202"/>
    <x v="40"/>
    <d v="2026-04-27T00:00:00"/>
    <m/>
    <m/>
    <s v="Crew Did Not Show Up Today"/>
    <x v="2"/>
  </r>
  <r>
    <s v="D-HBR253"/>
    <x v="39"/>
    <d v="2026-04-27T00:00:00"/>
    <n v="1246"/>
    <m/>
    <m/>
    <x v="2"/>
  </r>
  <r>
    <s v="FB-HWP875"/>
    <x v="2"/>
    <d v="2026-04-28T00:00:00"/>
    <n v="349"/>
    <m/>
    <m/>
    <x v="2"/>
  </r>
  <r>
    <s v="FB-HWP879"/>
    <x v="2"/>
    <d v="2026-04-28T00:00:00"/>
    <n v="269"/>
    <m/>
    <m/>
    <x v="2"/>
  </r>
  <r>
    <s v="BHU-FLX-01-E"/>
    <x v="1"/>
    <d v="2026-04-28T00:00:00"/>
    <n v="276"/>
    <m/>
    <m/>
    <x v="2"/>
  </r>
  <r>
    <s v="D-HLX404"/>
    <x v="25"/>
    <d v="2026-04-28T00:00:00"/>
    <n v="857"/>
    <m/>
    <m/>
    <x v="2"/>
  </r>
  <r>
    <s v="BHUD-FLX-04-E"/>
    <x v="28"/>
    <d v="2026-04-28T00:00:00"/>
    <n v="674"/>
    <m/>
    <m/>
    <x v="2"/>
  </r>
  <r>
    <s v="BHU-FLX-01-W"/>
    <x v="25"/>
    <d v="2026-04-28T00:00:00"/>
    <n v="2304"/>
    <m/>
    <m/>
    <x v="2"/>
  </r>
  <r>
    <s v="FB-HOE176"/>
    <x v="1"/>
    <d v="2026-04-28T00:00:00"/>
    <m/>
    <n v="315"/>
    <s v="1 HH / 1 Ground Rod"/>
    <x v="2"/>
  </r>
  <r>
    <s v="D-HBR254"/>
    <x v="39"/>
    <d v="2026-04-28T00:00:00"/>
    <n v="540"/>
    <m/>
    <m/>
    <x v="2"/>
  </r>
  <r>
    <s v="D-HBR254"/>
    <x v="39"/>
    <d v="2026-04-28T00:00:00"/>
    <n v="168"/>
    <m/>
    <m/>
    <x v="2"/>
  </r>
  <r>
    <s v="Heatherpoint Lake Estates"/>
    <x v="26"/>
    <d v="2026-04-29T00:00:00"/>
    <n v="440"/>
    <m/>
    <m/>
    <x v="2"/>
  </r>
  <r>
    <s v="FB-HWP879"/>
    <x v="2"/>
    <d v="2026-04-29T00:00:00"/>
    <n v="515"/>
    <m/>
    <s v="1 HH / 1 Ground Rod"/>
    <x v="2"/>
  </r>
  <r>
    <s v="BHUD-FLX-01-E"/>
    <x v="1"/>
    <d v="2026-04-29T00:00:00"/>
    <n v="258"/>
    <m/>
    <m/>
    <x v="2"/>
  </r>
  <r>
    <s v="BHUD-FLX-01-E"/>
    <x v="1"/>
    <d v="2026-04-29T00:00:00"/>
    <n v="383"/>
    <m/>
    <m/>
    <x v="2"/>
  </r>
  <r>
    <s v="D-HLX404"/>
    <x v="25"/>
    <d v="2026-04-29T00:00:00"/>
    <n v="32"/>
    <m/>
    <s v="16 Toby Boxes / 8 Daps / 156 Splices"/>
    <x v="2"/>
  </r>
  <r>
    <s v="D-HLX402"/>
    <x v="25"/>
    <d v="2026-04-29T00:00:00"/>
    <n v="947"/>
    <m/>
    <m/>
    <x v="2"/>
  </r>
  <r>
    <s v="D-HLX416"/>
    <x v="28"/>
    <d v="2026-04-29T00:00:00"/>
    <n v="1012"/>
    <m/>
    <m/>
    <x v="2"/>
  </r>
  <r>
    <s v="BHU-FLX-01-W"/>
    <x v="25"/>
    <d v="2026-04-29T00:00:00"/>
    <n v="1216"/>
    <m/>
    <m/>
    <x v="2"/>
  </r>
  <r>
    <s v="BHUD-FLX-04-E"/>
    <x v="28"/>
    <d v="2026-04-29T00:00:00"/>
    <n v="724"/>
    <m/>
    <m/>
    <x v="2"/>
  </r>
  <r>
    <s v="D-HBR254"/>
    <x v="39"/>
    <d v="2026-04-29T00:00:00"/>
    <n v="697"/>
    <m/>
    <m/>
    <x v="2"/>
  </r>
  <r>
    <s v="FB-HWP879"/>
    <x v="2"/>
    <d v="2026-04-30T00:00:00"/>
    <n v="451"/>
    <m/>
    <s v="3 HH"/>
    <x v="2"/>
  </r>
  <r>
    <s v="FB-HWP879"/>
    <x v="23"/>
    <d v="2026-04-30T00:00:00"/>
    <m/>
    <n v="2984"/>
    <s v="2,334 Tracer Wire"/>
    <x v="2"/>
  </r>
  <r>
    <s v="FB-HWP875"/>
    <x v="23"/>
    <d v="2026-04-30T00:00:00"/>
    <m/>
    <n v="1662"/>
    <s v="1,362 Tracer Wire"/>
    <x v="2"/>
  </r>
  <r>
    <s v="Heatherpoint Lake Estates"/>
    <x v="26"/>
    <d v="2026-04-30T00:00:00"/>
    <m/>
    <m/>
    <s v="2 Toby Boxes"/>
    <x v="2"/>
  </r>
  <r>
    <s v="BHU-FLX-01-E"/>
    <x v="1"/>
    <d v="2026-04-30T00:00:00"/>
    <n v="285"/>
    <m/>
    <m/>
    <x v="2"/>
  </r>
  <r>
    <s v="BHU-FLX-01-E"/>
    <x v="1"/>
    <d v="2026-04-30T00:00:00"/>
    <n v="140"/>
    <m/>
    <s v="1 HH"/>
    <x v="2"/>
  </r>
  <r>
    <s v="D-HLX402"/>
    <x v="25"/>
    <d v="2026-04-30T00:00:00"/>
    <n v="1381"/>
    <m/>
    <m/>
    <x v="2"/>
  </r>
  <r>
    <s v="D-HTG202"/>
    <x v="40"/>
    <d v="2026-04-30T00:00:00"/>
    <n v="2018"/>
    <m/>
    <m/>
    <x v="2"/>
  </r>
  <r>
    <s v="BHU-FLX-01-W"/>
    <x v="25"/>
    <d v="2026-04-30T00:00:00"/>
    <n v="2932"/>
    <m/>
    <m/>
    <x v="2"/>
  </r>
  <r>
    <s v="BHUD-FLX-04-E"/>
    <x v="28"/>
    <d v="2026-04-30T00:00:00"/>
    <n v="165"/>
    <m/>
    <m/>
    <x v="2"/>
  </r>
  <r>
    <s v="Heatherpoint Lake Estates"/>
    <x v="2"/>
    <d v="2026-05-01T00:00:00"/>
    <n v="549"/>
    <m/>
    <m/>
    <x v="4"/>
  </r>
  <r>
    <s v="BHU-FLX-01-E"/>
    <x v="1"/>
    <d v="2026-05-01T00:00:00"/>
    <m/>
    <m/>
    <s v="Drill Breakdown"/>
    <x v="4"/>
  </r>
  <r>
    <s v="D-HTG202"/>
    <x v="40"/>
    <d v="2026-05-01T00:00:00"/>
    <n v="1563"/>
    <m/>
    <m/>
    <x v="4"/>
  </r>
  <r>
    <s v="Heatherpoint Lake Estates"/>
    <x v="2"/>
    <d v="2026-05-04T00:00:00"/>
    <n v="847"/>
    <m/>
    <m/>
    <x v="4"/>
  </r>
  <r>
    <s v="BHU-FLX-01-W"/>
    <x v="25"/>
    <d v="2026-05-04T00:00:00"/>
    <n v="350"/>
    <m/>
    <m/>
    <x v="4"/>
  </r>
  <r>
    <s v="D-HLX402"/>
    <x v="25"/>
    <d v="2026-05-04T00:00:00"/>
    <n v="897"/>
    <m/>
    <m/>
    <x v="4"/>
  </r>
  <r>
    <s v="D-HLX416"/>
    <x v="28"/>
    <d v="2026-05-04T00:00:00"/>
    <n v="757"/>
    <m/>
    <m/>
    <x v="4"/>
  </r>
  <r>
    <s v="D-HTG202"/>
    <x v="41"/>
    <d v="2026-05-04T00:00:00"/>
    <n v="699"/>
    <m/>
    <m/>
    <x v="4"/>
  </r>
  <r>
    <s v="Heatherpoint Lake Estates"/>
    <x v="2"/>
    <d v="2026-05-05T00:00:00"/>
    <n v="555"/>
    <m/>
    <m/>
    <x v="4"/>
  </r>
  <r>
    <s v="BHU-FLX-01-E"/>
    <x v="1"/>
    <d v="2026-05-05T00:00:00"/>
    <n v="110"/>
    <m/>
    <m/>
    <x v="4"/>
  </r>
  <r>
    <s v="D-HLX401"/>
    <x v="25"/>
    <d v="2026-05-05T00:00:00"/>
    <n v="473"/>
    <m/>
    <m/>
    <x v="4"/>
  </r>
  <r>
    <s v="D-HLX402"/>
    <x v="25"/>
    <d v="2026-05-05T00:00:00"/>
    <n v="408"/>
    <m/>
    <m/>
    <x v="4"/>
  </r>
  <r>
    <s v="D-HTG202"/>
    <x v="41"/>
    <d v="2026-05-05T00:00:00"/>
    <n v="463"/>
    <m/>
    <m/>
    <x v="4"/>
  </r>
  <r>
    <s v="FB-HTG237"/>
    <x v="25"/>
    <d v="2026-05-05T00:00:00"/>
    <n v="1174"/>
    <m/>
    <m/>
    <x v="4"/>
  </r>
  <r>
    <s v="FB-HSF304"/>
    <x v="1"/>
    <d v="2026-05-05T00:00:00"/>
    <n v="521"/>
    <m/>
    <m/>
    <x v="4"/>
  </r>
  <r>
    <s v="Heatherpoint Lake Estates"/>
    <x v="2"/>
    <d v="2026-05-06T00:00:00"/>
    <n v="831"/>
    <m/>
    <m/>
    <x v="4"/>
  </r>
  <r>
    <s v="FB-HLX501"/>
    <x v="37"/>
    <d v="2026-05-06T00:00:00"/>
    <m/>
    <n v="17400"/>
    <s v="15,150 Tracer Wire"/>
    <x v="4"/>
  </r>
  <r>
    <s v="FB-HLX501"/>
    <x v="25"/>
    <d v="2026-05-06T00:00:00"/>
    <m/>
    <m/>
    <s v="23 HH / 23 Ground Rods"/>
    <x v="4"/>
  </r>
  <r>
    <s v="D-HLX401"/>
    <x v="25"/>
    <d v="2026-05-06T00:00:00"/>
    <n v="1258"/>
    <m/>
    <m/>
    <x v="4"/>
  </r>
  <r>
    <s v="D-HLX421"/>
    <x v="28"/>
    <d v="2026-05-06T00:00:00"/>
    <n v="873"/>
    <m/>
    <m/>
    <x v="4"/>
  </r>
  <r>
    <s v="D-HTG202"/>
    <x v="41"/>
    <d v="2026-05-06T00:00:00"/>
    <n v="561"/>
    <m/>
    <m/>
    <x v="4"/>
  </r>
  <r>
    <s v="FB-HTG237"/>
    <x v="25"/>
    <d v="2026-05-06T00:00:00"/>
    <n v="1060"/>
    <m/>
    <m/>
    <x v="4"/>
  </r>
  <r>
    <s v="FB-HSF304"/>
    <x v="1"/>
    <d v="2026-05-06T00:00:00"/>
    <n v="701"/>
    <m/>
    <m/>
    <x v="4"/>
  </r>
  <r>
    <s v="D-HBR252"/>
    <x v="39"/>
    <d v="2026-05-06T00:00:00"/>
    <n v="43"/>
    <m/>
    <s v="5 Locate Markers / 3 Daps / 6 Splices"/>
    <x v="4"/>
  </r>
  <r>
    <s v="D-HBR254"/>
    <x v="39"/>
    <d v="2026-05-06T00:00:00"/>
    <n v="140"/>
    <m/>
    <m/>
    <x v="4"/>
  </r>
  <r>
    <s v="Heatherpoint Lake Estates"/>
    <x v="2"/>
    <d v="2026-05-07T00:00:00"/>
    <m/>
    <m/>
    <s v="2 FDH / 2 HH / 2 Swing Arms / 2 Ground Rods"/>
    <x v="4"/>
  </r>
  <r>
    <s v="D-HLX401"/>
    <x v="25"/>
    <d v="2026-05-07T00:00:00"/>
    <n v="1494"/>
    <m/>
    <m/>
    <x v="4"/>
  </r>
  <r>
    <s v="D-HLX421"/>
    <x v="28"/>
    <d v="2026-05-07T00:00:00"/>
    <n v="449"/>
    <m/>
    <m/>
    <x v="4"/>
  </r>
  <r>
    <s v="D-HTG202"/>
    <x v="41"/>
    <d v="2026-05-07T00:00:00"/>
    <n v="129"/>
    <m/>
    <m/>
    <x v="4"/>
  </r>
  <r>
    <s v="FB-HTG237"/>
    <x v="25"/>
    <d v="2026-05-07T00:00:00"/>
    <n v="818"/>
    <m/>
    <m/>
    <x v="4"/>
  </r>
  <r>
    <s v="D-HTG208 "/>
    <x v="41"/>
    <d v="2026-05-07T00:00:00"/>
    <m/>
    <m/>
    <s v="No Production"/>
    <x v="4"/>
  </r>
  <r>
    <s v="FB-HSF304"/>
    <x v="1"/>
    <d v="2026-05-07T00:00:00"/>
    <n v="707"/>
    <m/>
    <s v="1 HH"/>
    <x v="4"/>
  </r>
  <r>
    <s v="BHU-FLX-01-W"/>
    <x v="35"/>
    <d v="2026-05-07T00:00:00"/>
    <m/>
    <n v="7552"/>
    <s v="6,787 Tracer Wire"/>
    <x v="4"/>
  </r>
  <r>
    <s v="BHZD-FLX-04-W"/>
    <x v="28"/>
    <d v="2026-05-07T00:00:00"/>
    <n v="513"/>
    <m/>
    <m/>
    <x v="4"/>
  </r>
  <r>
    <s v="D-HBR252"/>
    <x v="39"/>
    <d v="2026-05-07T00:00:00"/>
    <n v="8"/>
    <m/>
    <s v="2 Locate Markers Installed / 2 Daps / 4 Splice "/>
    <x v="4"/>
  </r>
  <r>
    <s v="BHU-FLX-01-E"/>
    <x v="35"/>
    <d v="2026-05-08T00:00:00"/>
    <m/>
    <n v="7946"/>
    <s v="7,346 Tracer Wire"/>
    <x v="4"/>
  </r>
  <r>
    <s v="FB-HTG237"/>
    <x v="25"/>
    <d v="2026-05-08T00:00:00"/>
    <n v="441"/>
    <m/>
    <m/>
    <x v="4"/>
  </r>
  <r>
    <s v="D-HTG208 "/>
    <x v="41"/>
    <d v="2026-05-08T00:00:00"/>
    <n v="1540"/>
    <m/>
    <m/>
    <x v="4"/>
  </r>
  <r>
    <s v="FB-HSF304"/>
    <x v="1"/>
    <d v="2026-05-08T00:00:00"/>
    <n v="512"/>
    <m/>
    <m/>
    <x v="4"/>
  </r>
  <r>
    <s v="FB-HSF304"/>
    <x v="35"/>
    <d v="2026-05-08T00:00:00"/>
    <m/>
    <n v="2142"/>
    <s v="1,641 Tracer Wire"/>
    <x v="4"/>
  </r>
  <r>
    <s v="D-HBR253"/>
    <x v="39"/>
    <d v="2026-05-08T00:00:00"/>
    <n v="630"/>
    <m/>
    <m/>
    <x v="4"/>
  </r>
  <r>
    <s v="Heatherpoint Lake Estates"/>
    <x v="2"/>
    <d v="2026-05-11T00:00:00"/>
    <n v="217"/>
    <m/>
    <m/>
    <x v="4"/>
  </r>
  <r>
    <s v="D-HLX401"/>
    <x v="25"/>
    <d v="2026-05-11T00:00:00"/>
    <n v="1070"/>
    <m/>
    <m/>
    <x v="4"/>
  </r>
  <r>
    <s v="D-HLX416"/>
    <x v="28"/>
    <d v="2026-05-11T00:00:00"/>
    <n v="1627"/>
    <m/>
    <s v="31 Toby Boxes / 24 Daps / 190 Splices"/>
    <x v="4"/>
  </r>
  <r>
    <s v="D-HLX501"/>
    <x v="8"/>
    <d v="2026-05-11T00:00:00"/>
    <n v="525"/>
    <m/>
    <m/>
    <x v="4"/>
  </r>
  <r>
    <s v="D-HTG208"/>
    <x v="41"/>
    <d v="2026-05-11T00:00:00"/>
    <n v="483"/>
    <m/>
    <m/>
    <x v="4"/>
  </r>
  <r>
    <s v="FB-HTG237"/>
    <x v="25"/>
    <d v="2026-05-11T00:00:00"/>
    <m/>
    <m/>
    <s v="No Production"/>
    <x v="4"/>
  </r>
  <r>
    <s v="FB-HSF304"/>
    <x v="1"/>
    <d v="2026-05-11T00:00:00"/>
    <m/>
    <m/>
    <s v="No Production"/>
    <x v="4"/>
  </r>
  <r>
    <s v="D-HBR253"/>
    <x v="39"/>
    <d v="2026-05-11T00:00:00"/>
    <n v="114"/>
    <m/>
    <m/>
    <x v="4"/>
  </r>
  <r>
    <s v="D-HBR254"/>
    <x v="39"/>
    <d v="2026-05-11T00:00:00"/>
    <n v="763"/>
    <m/>
    <m/>
    <x v="4"/>
  </r>
  <r>
    <s v="D-HPP606"/>
    <x v="1"/>
    <d v="2026-05-12T00:00:00"/>
    <n v="443"/>
    <m/>
    <s v="4 Toby Boxes / 1 Dap / 8 Splices"/>
    <x v="4"/>
  </r>
  <r>
    <s v="D-HLX401"/>
    <x v="25"/>
    <d v="2026-05-12T00:00:00"/>
    <n v="584"/>
    <m/>
    <m/>
    <x v="4"/>
  </r>
  <r>
    <s v="D-HLX501"/>
    <x v="8"/>
    <d v="2026-05-12T00:00:00"/>
    <m/>
    <m/>
    <s v="No Production"/>
    <x v="4"/>
  </r>
  <r>
    <s v="D-HLX402"/>
    <x v="25"/>
    <d v="2026-05-12T00:00:00"/>
    <n v="2700"/>
    <m/>
    <s v="31 Toby Boxes / 29 Daps / 108 Splices"/>
    <x v="4"/>
  </r>
  <r>
    <s v="FB-HTG237"/>
    <x v="25"/>
    <d v="2026-05-12T00:00:00"/>
    <n v="679"/>
    <m/>
    <m/>
    <x v="4"/>
  </r>
  <r>
    <s v="D-HTG206"/>
    <x v="41"/>
    <d v="2026-05-12T00:00:00"/>
    <n v="1520"/>
    <m/>
    <m/>
    <x v="4"/>
  </r>
  <r>
    <s v="D-HBR254"/>
    <x v="39"/>
    <d v="2026-05-12T00:00:00"/>
    <n v="745"/>
    <m/>
    <m/>
    <x v="4"/>
  </r>
  <r>
    <s v="D-HPP606"/>
    <x v="1"/>
    <d v="2026-05-13T00:00:00"/>
    <n v="406"/>
    <m/>
    <s v="1 Toby Box / 1 Dap / 2 Splices"/>
    <x v="4"/>
  </r>
  <r>
    <s v="FB-HAL101"/>
    <x v="25"/>
    <d v="2026-05-13T00:00:00"/>
    <n v="675"/>
    <m/>
    <m/>
    <x v="4"/>
  </r>
  <r>
    <s v="D-HLX406"/>
    <x v="25"/>
    <d v="2026-05-13T00:00:00"/>
    <n v="1245"/>
    <m/>
    <m/>
    <x v="4"/>
  </r>
  <r>
    <s v="D-HLX501"/>
    <x v="8"/>
    <d v="2026-05-13T00:00:00"/>
    <n v="787"/>
    <m/>
    <m/>
    <x v="4"/>
  </r>
  <r>
    <s v="FB-HTG237"/>
    <x v="25"/>
    <d v="2026-05-13T00:00:00"/>
    <n v="263"/>
    <m/>
    <m/>
    <x v="4"/>
  </r>
  <r>
    <s v="D-HTG206"/>
    <x v="41"/>
    <d v="2026-05-13T00:00:00"/>
    <n v="413"/>
    <m/>
    <m/>
    <x v="4"/>
  </r>
  <r>
    <s v="FB-HSF376"/>
    <x v="1"/>
    <d v="2026-05-13T00:00:00"/>
    <n v="73"/>
    <m/>
    <m/>
    <x v="4"/>
  </r>
  <r>
    <s v="BHZD-FLX-04-W"/>
    <x v="28"/>
    <d v="2026-05-13T00:00:00"/>
    <n v="427"/>
    <m/>
    <m/>
    <x v="4"/>
  </r>
  <r>
    <s v="FB-HLX409"/>
    <x v="1"/>
    <d v="2026-05-13T00:00:00"/>
    <n v="258"/>
    <m/>
    <m/>
    <x v="4"/>
  </r>
  <r>
    <s v="BHU-FAL-01-W"/>
    <x v="37"/>
    <d v="2026-05-13T00:00:00"/>
    <m/>
    <n v="6032"/>
    <s v="5,682 Tracer Wire"/>
    <x v="4"/>
  </r>
  <r>
    <s v="D-HBR254"/>
    <x v="39"/>
    <d v="2026-05-13T00:00:00"/>
    <n v="673"/>
    <m/>
    <m/>
    <x v="4"/>
  </r>
  <r>
    <s v="FB-HBR252"/>
    <x v="39"/>
    <d v="2026-05-13T00:00:00"/>
    <n v="292"/>
    <m/>
    <m/>
    <x v="4"/>
  </r>
  <r>
    <s v="D-HPP606"/>
    <x v="1"/>
    <d v="2026-05-14T00:00:00"/>
    <n v="361"/>
    <m/>
    <m/>
    <x v="4"/>
  </r>
  <r>
    <s v="FB-HTG237"/>
    <x v="25"/>
    <d v="2026-05-14T00:00:00"/>
    <n v="46"/>
    <m/>
    <s v="6 HH / 6 Ground Rods"/>
    <x v="4"/>
  </r>
  <r>
    <s v="D-HTG206"/>
    <x v="41"/>
    <d v="2026-05-14T00:00:00"/>
    <n v="1539"/>
    <m/>
    <m/>
    <x v="4"/>
  </r>
  <r>
    <s v="FB-HSF375"/>
    <x v="1"/>
    <d v="2026-05-14T00:00:00"/>
    <n v="110"/>
    <m/>
    <m/>
    <x v="4"/>
  </r>
  <r>
    <s v="FB-HAL101"/>
    <x v="25"/>
    <d v="2026-05-14T00:00:00"/>
    <n v="1313"/>
    <m/>
    <m/>
    <x v="4"/>
  </r>
  <r>
    <s v="D-HLX406"/>
    <x v="25"/>
    <d v="2026-05-14T00:00:00"/>
    <n v="1150"/>
    <m/>
    <m/>
    <x v="4"/>
  </r>
  <r>
    <s v="D-HLX501"/>
    <x v="8"/>
    <d v="2026-05-14T00:00:00"/>
    <m/>
    <m/>
    <s v="No Production--Drill Breakdown"/>
    <x v="4"/>
  </r>
  <r>
    <s v="FB-HAL176"/>
    <x v="25"/>
    <d v="2026-05-14T00:00:00"/>
    <n v="145"/>
    <m/>
    <m/>
    <x v="4"/>
  </r>
  <r>
    <s v="BHU-FAL-01-W"/>
    <x v="37"/>
    <d v="2026-05-14T00:00:00"/>
    <m/>
    <m/>
    <s v="1 HH / 5 Daps"/>
    <x v="4"/>
  </r>
  <r>
    <s v="FB-HSF376"/>
    <x v="37"/>
    <d v="2026-05-14T00:00:00"/>
    <n v="35"/>
    <m/>
    <s v="3 HH / 3 Ground Rods / 304 48CT Fiber Cable / 95 Tracer Wire"/>
    <x v="4"/>
  </r>
  <r>
    <s v="D-HPP606"/>
    <x v="1"/>
    <d v="2026-05-15T00:00:00"/>
    <n v="345"/>
    <m/>
    <s v="9 Toby Boxes / 4 Daps / 18 Splices"/>
    <x v="4"/>
  </r>
  <r>
    <s v="D-HLX406"/>
    <x v="25"/>
    <d v="2026-05-15T00:00:00"/>
    <n v="1240"/>
    <m/>
    <m/>
    <x v="4"/>
  </r>
  <r>
    <s v="D-HLX501"/>
    <x v="8"/>
    <d v="2026-05-15T00:00:00"/>
    <n v="540"/>
    <m/>
    <m/>
    <x v="4"/>
  </r>
  <r>
    <s v="FB-HAL179"/>
    <x v="1"/>
    <d v="2026-05-15T00:00:00"/>
    <n v="225"/>
    <m/>
    <m/>
    <x v="4"/>
  </r>
  <r>
    <s v="D-HTG206"/>
    <x v="41"/>
    <d v="2026-05-15T00:00:00"/>
    <n v="770"/>
    <m/>
    <m/>
    <x v="4"/>
  </r>
  <r>
    <s v="D-HTG208"/>
    <x v="41"/>
    <d v="2026-05-15T00:00:00"/>
    <n v="191"/>
    <m/>
    <m/>
    <x v="4"/>
  </r>
  <r>
    <s v="FB-HTG237"/>
    <x v="35"/>
    <d v="2026-05-15T00:00:00"/>
    <m/>
    <n v="5050"/>
    <s v="4,481 Tracer Wire"/>
    <x v="4"/>
  </r>
  <r>
    <s v="D-HBR254"/>
    <x v="39"/>
    <d v="2026-05-15T00:00:00"/>
    <n v="931"/>
    <m/>
    <m/>
    <x v="4"/>
  </r>
  <r>
    <s v="FB-HBR252"/>
    <x v="39"/>
    <d v="2026-05-15T00:00:00"/>
    <n v="2380"/>
    <m/>
    <m/>
    <x v="4"/>
  </r>
  <r>
    <s v="D-HPP606"/>
    <x v="1"/>
    <d v="2026-05-18T00:00:00"/>
    <n v="766"/>
    <m/>
    <m/>
    <x v="4"/>
  </r>
  <r>
    <s v="D-HLX406"/>
    <x v="25"/>
    <d v="2026-05-18T00:00:00"/>
    <n v="1210"/>
    <m/>
    <m/>
    <x v="4"/>
  </r>
  <r>
    <s v="D-HLX501"/>
    <x v="8"/>
    <d v="2026-05-18T00:00:00"/>
    <n v="585"/>
    <m/>
    <m/>
    <x v="4"/>
  </r>
  <r>
    <s v="FB-HAL179"/>
    <x v="1"/>
    <d v="2026-05-18T00:00:00"/>
    <n v="280"/>
    <m/>
    <m/>
    <x v="4"/>
  </r>
  <r>
    <s v="FB-HAL101"/>
    <x v="25"/>
    <d v="2026-05-18T00:00:00"/>
    <m/>
    <m/>
    <s v="No Production--Drill Breakdown"/>
    <x v="4"/>
  </r>
  <r>
    <s v="D-HTG206"/>
    <x v="41"/>
    <d v="2026-05-18T00:00:00"/>
    <n v="1126"/>
    <m/>
    <m/>
    <x v="4"/>
  </r>
  <r>
    <s v="D-HTG208"/>
    <x v="41"/>
    <d v="2026-05-18T00:00:00"/>
    <n v="587"/>
    <m/>
    <m/>
    <x v="4"/>
  </r>
  <r>
    <s v="D-HPP606"/>
    <x v="1"/>
    <d v="2026-05-19T00:00:00"/>
    <n v="566"/>
    <m/>
    <s v="8 Toby Boxes / 6 Daps / 28 Splices"/>
    <x v="4"/>
  </r>
  <r>
    <s v="D-HLX406"/>
    <x v="25"/>
    <d v="2026-05-19T00:00:00"/>
    <n v="1966"/>
    <m/>
    <m/>
    <x v="4"/>
  </r>
  <r>
    <s v="D-HLX501"/>
    <x v="8"/>
    <d v="2026-05-19T00:00:00"/>
    <n v="464"/>
    <m/>
    <m/>
    <x v="4"/>
  </r>
  <r>
    <s v="FB-HAL179"/>
    <x v="1"/>
    <d v="2026-05-19T00:00:00"/>
    <m/>
    <n v="705"/>
    <s v="2 HH / 2 Ground Rods / 505 Tracer Wire"/>
    <x v="4"/>
  </r>
  <r>
    <s v="FB-HAL101"/>
    <x v="25"/>
    <d v="2026-05-19T00:00:00"/>
    <n v="1000"/>
    <m/>
    <m/>
    <x v="4"/>
  </r>
  <r>
    <s v="BHU-FAL-01-W"/>
    <x v="37"/>
    <d v="2026-05-19T00:00:00"/>
    <n v="200"/>
    <m/>
    <m/>
    <x v="4"/>
  </r>
  <r>
    <s v="BHU-FAL-01-W"/>
    <x v="1"/>
    <d v="2026-05-19T00:00:00"/>
    <n v="45"/>
    <n v="345"/>
    <s v="245 Tracer Wire"/>
    <x v="4"/>
  </r>
  <r>
    <s v="D-HTG206"/>
    <x v="41"/>
    <d v="2026-05-19T00:00:00"/>
    <n v="879"/>
    <m/>
    <s v="7 Toby Boxes / 3 Daps / 22 Splices"/>
    <x v="4"/>
  </r>
  <r>
    <s v="D-HTG208"/>
    <x v="41"/>
    <d v="2026-05-19T00:00:00"/>
    <n v="364"/>
    <m/>
    <m/>
    <x v="4"/>
  </r>
  <r>
    <s v="D-HBR252"/>
    <x v="39"/>
    <d v="2026-05-19T00:00:00"/>
    <m/>
    <m/>
    <s v="1 Locate Marker"/>
    <x v="4"/>
  </r>
  <r>
    <s v="FB-HBR252"/>
    <x v="39"/>
    <d v="2026-05-19T00:00:00"/>
    <n v="766"/>
    <m/>
    <m/>
    <x v="4"/>
  </r>
  <r>
    <s v="D-HPP606"/>
    <x v="1"/>
    <d v="2026-05-20T00:00:00"/>
    <n v="488"/>
    <m/>
    <s v="1 Toby Box / 2 Daps / 4 Splices"/>
    <x v="4"/>
  </r>
  <r>
    <s v="D-HLX406"/>
    <x v="25"/>
    <d v="2026-05-20T00:00:00"/>
    <n v="189"/>
    <m/>
    <s v="2 Toby Boxes / 2 Daps / 7 Splices"/>
    <x v="4"/>
  </r>
  <r>
    <s v="D-HLX501"/>
    <x v="8"/>
    <d v="2026-05-20T00:00:00"/>
    <n v="579"/>
    <m/>
    <m/>
    <x v="4"/>
  </r>
  <r>
    <s v="D-HLX403"/>
    <x v="25"/>
    <d v="2026-05-20T00:00:00"/>
    <n v="2164"/>
    <m/>
    <m/>
    <x v="4"/>
  </r>
  <r>
    <s v="D-HTG206"/>
    <x v="41"/>
    <d v="2026-05-20T00:00:00"/>
    <n v="218"/>
    <m/>
    <m/>
    <x v="4"/>
  </r>
  <r>
    <s v="D-HSF321 "/>
    <x v="29"/>
    <d v="2026-05-20T00:00:00"/>
    <n v="1245"/>
    <m/>
    <s v="4 Toby Boxes / 4 Daps / 9 Splices"/>
    <x v="4"/>
  </r>
  <r>
    <s v="FB-HBR252"/>
    <x v="39"/>
    <d v="2026-05-20T00:00:00"/>
    <m/>
    <m/>
    <s v="7 HH"/>
    <x v="4"/>
  </r>
  <r>
    <s v="D-HPP606"/>
    <x v="1"/>
    <d v="2026-05-21T00:00:00"/>
    <m/>
    <m/>
    <m/>
    <x v="4"/>
  </r>
  <r>
    <s v="FB-HWP478"/>
    <x v="1"/>
    <d v="2026-05-21T00:00:00"/>
    <m/>
    <n v="1418"/>
    <s v="1,018 Tracer Wire"/>
    <x v="4"/>
  </r>
  <r>
    <s v="D-HLX401"/>
    <x v="25"/>
    <d v="2026-05-21T00:00:00"/>
    <n v="60"/>
    <m/>
    <s v="25 Toby Boxes / 18 Daps / 174 Splices / 1 FDH / 1 HH / 1 Swing Arm / 1 Ground Rod"/>
    <x v="4"/>
  </r>
  <r>
    <s v="D-HLX403"/>
    <x v="25"/>
    <d v="2026-05-21T00:00:00"/>
    <n v="2748"/>
    <m/>
    <m/>
    <x v="4"/>
  </r>
  <r>
    <s v="D-HLX501"/>
    <x v="8"/>
    <d v="2026-05-21T00:00:00"/>
    <n v="300"/>
    <m/>
    <m/>
    <x v="4"/>
  </r>
  <r>
    <s v="D-HTG206"/>
    <x v="41"/>
    <d v="2026-05-21T00:00:00"/>
    <n v="71"/>
    <m/>
    <m/>
    <x v="4"/>
  </r>
  <r>
    <s v="D-HTG208"/>
    <x v="41"/>
    <d v="2026-05-21T00:00:00"/>
    <n v="654"/>
    <m/>
    <m/>
    <x v="4"/>
  </r>
  <r>
    <s v="D-HSF321 "/>
    <x v="29"/>
    <d v="2026-05-21T00:00:00"/>
    <n v="1344"/>
    <m/>
    <s v="8 Toby Boxes / 3 Daps / 24 Splices"/>
    <x v="4"/>
  </r>
  <r>
    <s v="D-HBR252"/>
    <x v="39"/>
    <d v="2026-05-21T00:00:00"/>
    <m/>
    <m/>
    <s v="Restoration"/>
    <x v="4"/>
  </r>
  <r>
    <s v="D-HBR253"/>
    <x v="39"/>
    <d v="2026-05-21T00:00:00"/>
    <m/>
    <m/>
    <s v="Restoration"/>
    <x v="4"/>
  </r>
  <r>
    <s v="D-HPP606"/>
    <x v="1"/>
    <d v="2026-05-22T00:00:00"/>
    <n v="225"/>
    <m/>
    <m/>
    <x v="4"/>
  </r>
  <r>
    <s v="D-HLX403"/>
    <x v="25"/>
    <d v="2026-05-22T00:00:00"/>
    <n v="1060"/>
    <m/>
    <m/>
    <x v="4"/>
  </r>
  <r>
    <s v="D-HLX501"/>
    <x v="8"/>
    <d v="2026-05-22T00:00:00"/>
    <n v="216"/>
    <m/>
    <m/>
    <x v="4"/>
  </r>
  <r>
    <s v="D-HLX507"/>
    <x v="8"/>
    <d v="2026-05-22T00:00:00"/>
    <n v="351"/>
    <m/>
    <m/>
    <x v="4"/>
  </r>
  <r>
    <s v="D-HTG208"/>
    <x v="41"/>
    <d v="2026-05-22T00:00:00"/>
    <n v="1381"/>
    <m/>
    <m/>
    <x v="4"/>
  </r>
  <r>
    <s v="D-HSF321 "/>
    <x v="29"/>
    <d v="2026-05-22T00:00:00"/>
    <n v="803"/>
    <m/>
    <s v="7 Toby Boxes / 3 Daps / 24 Splices"/>
    <x v="4"/>
  </r>
  <r>
    <s v="D-HBR252"/>
    <x v="39"/>
    <d v="2026-05-22T00:00:00"/>
    <m/>
    <m/>
    <s v="Restoration"/>
    <x v="4"/>
  </r>
  <r>
    <s v="D-HBR253"/>
    <x v="39"/>
    <d v="2026-05-22T00:00:00"/>
    <n v="241"/>
    <m/>
    <s v="Restoration"/>
    <x v="4"/>
  </r>
  <r>
    <m/>
    <x v="15"/>
    <d v="2026-05-25T00:00:00"/>
    <m/>
    <m/>
    <m/>
    <x v="4"/>
  </r>
  <r>
    <s v="D-HPP606"/>
    <x v="1"/>
    <d v="2026-05-26T00:00:00"/>
    <n v="465"/>
    <m/>
    <s v="4 Toby Boxes / 2 Daps / 8 Splices"/>
    <x v="4"/>
  </r>
  <r>
    <s v="D-HPP613"/>
    <x v="30"/>
    <d v="2026-05-26T00:00:00"/>
    <n v="1157"/>
    <m/>
    <m/>
    <x v="4"/>
  </r>
  <r>
    <s v="D-HLX501"/>
    <x v="8"/>
    <d v="2026-05-26T00:00:00"/>
    <n v="65"/>
    <m/>
    <m/>
    <x v="4"/>
  </r>
  <r>
    <s v="D-HLX507"/>
    <x v="8"/>
    <d v="2026-05-26T00:00:00"/>
    <n v="649"/>
    <m/>
    <m/>
    <x v="4"/>
  </r>
  <r>
    <s v="D-HLX407"/>
    <x v="25"/>
    <d v="2026-05-26T00:00:00"/>
    <n v="2456"/>
    <m/>
    <m/>
    <x v="4"/>
  </r>
  <r>
    <s v="D-HTG208"/>
    <x v="41"/>
    <d v="2026-05-26T00:00:00"/>
    <m/>
    <m/>
    <s v="No Production--Crew Did Not Show Up Today"/>
    <x v="4"/>
  </r>
  <r>
    <s v="D-HBR255"/>
    <x v="39"/>
    <d v="2026-05-26T00:00:00"/>
    <n v="591"/>
    <m/>
    <m/>
    <x v="4"/>
  </r>
  <r>
    <s v="D-HPP606"/>
    <x v="1"/>
    <d v="2026-05-27T00:00:00"/>
    <n v="193"/>
    <m/>
    <s v="2 Toby Boxes / 2 Daps / 2 Splices"/>
    <x v="4"/>
  </r>
  <r>
    <s v="D-HLX507"/>
    <x v="8"/>
    <d v="2026-05-27T00:00:00"/>
    <n v="130"/>
    <m/>
    <m/>
    <x v="4"/>
  </r>
  <r>
    <s v="D-HLX407"/>
    <x v="25"/>
    <d v="2026-05-27T00:00:00"/>
    <n v="2095"/>
    <m/>
    <m/>
    <x v="4"/>
  </r>
  <r>
    <s v="D-HLX405"/>
    <x v="25"/>
    <d v="2026-05-27T00:00:00"/>
    <n v="420"/>
    <m/>
    <m/>
    <x v="4"/>
  </r>
  <r>
    <s v="FB-HAL176"/>
    <x v="1"/>
    <d v="2026-05-27T00:00:00"/>
    <m/>
    <n v="254"/>
    <s v="150 Tracer Wire"/>
    <x v="4"/>
  </r>
  <r>
    <s v="D-HTG225"/>
    <x v="41"/>
    <d v="2026-05-27T00:00:00"/>
    <n v="1110"/>
    <m/>
    <m/>
    <x v="4"/>
  </r>
  <r>
    <s v="D-HBR255"/>
    <x v="39"/>
    <d v="2026-05-27T00:00:00"/>
    <n v="670"/>
    <m/>
    <m/>
    <x v="4"/>
  </r>
  <r>
    <s v="D-HBR254"/>
    <x v="39"/>
    <d v="2026-05-27T00:00:00"/>
    <n v="145"/>
    <m/>
    <m/>
    <x v="4"/>
  </r>
  <r>
    <s v="D-HPP606"/>
    <x v="1"/>
    <d v="2026-05-28T00:00:00"/>
    <n v="1067"/>
    <m/>
    <s v="14 Toby Box / 11 Daps / 24 Splices"/>
    <x v="4"/>
  </r>
  <r>
    <s v="D-HPP607"/>
    <x v="1"/>
    <d v="2026-05-28T00:00:00"/>
    <n v="319"/>
    <m/>
    <s v="4 Toby Boxes / 3 Daps / 4 Splices"/>
    <x v="4"/>
  </r>
  <r>
    <s v="D-HPP612"/>
    <x v="8"/>
    <d v="2026-05-28T00:00:00"/>
    <n v="1251"/>
    <m/>
    <m/>
    <x v="4"/>
  </r>
  <r>
    <s v="D-HLX507"/>
    <x v="8"/>
    <d v="2026-05-28T00:00:00"/>
    <n v="864"/>
    <m/>
    <m/>
    <x v="4"/>
  </r>
  <r>
    <s v="D-HLX405"/>
    <x v="25"/>
    <d v="2026-05-28T00:00:00"/>
    <n v="690"/>
    <m/>
    <m/>
    <x v="4"/>
  </r>
  <r>
    <s v="D-HLX518"/>
    <x v="25"/>
    <d v="2026-05-28T00:00:00"/>
    <m/>
    <m/>
    <s v="No Production--Drill Breakdown"/>
    <x v="4"/>
  </r>
  <r>
    <s v="D-HTG225"/>
    <x v="41"/>
    <d v="2026-05-28T00:00:00"/>
    <n v="1904"/>
    <m/>
    <m/>
    <x v="4"/>
  </r>
  <r>
    <s v="D-HTG208"/>
    <x v="41"/>
    <d v="2026-05-28T00:00:00"/>
    <n v="1196"/>
    <m/>
    <m/>
    <x v="4"/>
  </r>
  <r>
    <s v="D-HSF321 "/>
    <x v="29"/>
    <d v="2026-05-28T00:00:00"/>
    <n v="176"/>
    <m/>
    <s v="4 Toby Boxes / 2 Daps / 7 Splices"/>
    <x v="4"/>
  </r>
  <r>
    <s v="D-HBR255"/>
    <x v="39"/>
    <d v="2026-05-28T00:00:00"/>
    <n v="622"/>
    <m/>
    <m/>
    <x v="4"/>
  </r>
  <r>
    <s v="D-HPP606"/>
    <x v="1"/>
    <d v="2026-05-29T00:00:00"/>
    <n v="339"/>
    <m/>
    <m/>
    <x v="4"/>
  </r>
  <r>
    <s v="D-HPP607"/>
    <x v="1"/>
    <d v="2026-05-29T00:00:00"/>
    <n v="446"/>
    <m/>
    <s v="4 Toby Boxes / 4 Daps / 6 Splices"/>
    <x v="4"/>
  </r>
  <r>
    <s v="D-HPP612"/>
    <x v="8"/>
    <d v="2026-05-29T00:00:00"/>
    <n v="2149"/>
    <m/>
    <m/>
    <x v="4"/>
  </r>
  <r>
    <s v="D-HTG225"/>
    <x v="41"/>
    <d v="2026-05-29T00:00:00"/>
    <n v="836"/>
    <m/>
    <m/>
    <x v="4"/>
  </r>
  <r>
    <s v="D-HSF321 "/>
    <x v="29"/>
    <d v="2026-05-29T00:00:00"/>
    <n v="2202"/>
    <m/>
    <s v="8 Daps / 65 Splices"/>
    <x v="4"/>
  </r>
  <r>
    <s v="D-HBR255"/>
    <x v="39"/>
    <d v="2026-05-29T00:00:00"/>
    <n v="664"/>
    <m/>
    <m/>
    <x v="4"/>
  </r>
  <r>
    <s v="D-HPP607"/>
    <x v="1"/>
    <d v="2026-06-01T00:00:00"/>
    <n v="693"/>
    <m/>
    <s v="2 Toby Boxes / 2 Daps / 2 Splices"/>
    <x v="5"/>
  </r>
  <r>
    <s v="D-HPP612"/>
    <x v="8"/>
    <d v="2026-06-01T00:00:00"/>
    <n v="1826"/>
    <m/>
    <m/>
    <x v="5"/>
  </r>
  <r>
    <s v="D-HPP614"/>
    <x v="42"/>
    <d v="2026-06-01T00:00:00"/>
    <n v="514"/>
    <m/>
    <m/>
    <x v="5"/>
  </r>
  <r>
    <s v="D-HLX507"/>
    <x v="8"/>
    <d v="2026-06-01T00:00:00"/>
    <n v="500"/>
    <m/>
    <s v="2 Toby Boxes / 2 Daps / 4 Splices"/>
    <x v="5"/>
  </r>
  <r>
    <s v="D-HLX403"/>
    <x v="25"/>
    <d v="2026-06-01T00:00:00"/>
    <n v="883"/>
    <m/>
    <m/>
    <x v="5"/>
  </r>
  <r>
    <s v="D-HLX405"/>
    <x v="25"/>
    <d v="2026-06-01T00:00:00"/>
    <n v="612"/>
    <m/>
    <m/>
    <x v="5"/>
  </r>
  <r>
    <s v="D-HTG233"/>
    <x v="41"/>
    <d v="2026-06-01T00:00:00"/>
    <n v="1084"/>
    <m/>
    <m/>
    <x v="5"/>
  </r>
  <r>
    <s v="D-HSF320"/>
    <x v="29"/>
    <d v="2026-06-01T00:00:00"/>
    <n v="1433"/>
    <m/>
    <s v="1 Toby Box / 3 Daps"/>
    <x v="5"/>
  </r>
  <r>
    <s v="D-HSF321 "/>
    <x v="29"/>
    <d v="2026-06-01T00:00:00"/>
    <n v="587"/>
    <m/>
    <s v="6 Toby Boxes / 1 Dap"/>
    <x v="5"/>
  </r>
  <r>
    <s v="FB-HSF201"/>
    <x v="1"/>
    <d v="2026-06-01T00:00:00"/>
    <n v="270"/>
    <m/>
    <m/>
    <x v="5"/>
  </r>
  <r>
    <s v="FB-HSF301"/>
    <x v="1"/>
    <d v="2026-06-01T00:00:00"/>
    <n v="500"/>
    <m/>
    <m/>
    <x v="5"/>
  </r>
  <r>
    <s v="D-HBR254"/>
    <x v="39"/>
    <d v="2026-06-01T00:00:00"/>
    <n v="54"/>
    <m/>
    <s v="6 Daps / 6 Locate Markers"/>
    <x v="5"/>
  </r>
  <r>
    <s v="D-HBR255"/>
    <x v="39"/>
    <d v="2026-06-01T00:00:00"/>
    <n v="783"/>
    <m/>
    <m/>
    <x v="5"/>
  </r>
  <r>
    <s v="FB-HBR252"/>
    <x v="39"/>
    <d v="2026-06-01T00:00:00"/>
    <m/>
    <n v="4148"/>
    <s v="3,438 Tracer Wire"/>
    <x v="5"/>
  </r>
  <r>
    <s v="D-HPP606"/>
    <x v="1"/>
    <d v="2026-06-02T00:00:00"/>
    <n v="411"/>
    <m/>
    <m/>
    <x v="5"/>
  </r>
  <r>
    <s v="D-HPP607"/>
    <x v="1"/>
    <d v="2026-06-02T00:00:00"/>
    <n v="596"/>
    <m/>
    <s v="2 Toby Boxes / 2 Daps / 2 Splices"/>
    <x v="5"/>
  </r>
  <r>
    <s v="D-HPP612"/>
    <x v="8"/>
    <d v="2026-06-02T00:00:00"/>
    <n v="882"/>
    <m/>
    <m/>
    <x v="5"/>
  </r>
  <r>
    <s v="D-HPP614"/>
    <x v="42"/>
    <d v="2026-06-02T00:00:00"/>
    <n v="457"/>
    <m/>
    <m/>
    <x v="5"/>
  </r>
  <r>
    <s v="D-HLX507"/>
    <x v="8"/>
    <d v="2026-06-02T00:00:00"/>
    <n v="985"/>
    <m/>
    <s v="5 Toby Boxes / 4 Daps / 22 Splices"/>
    <x v="5"/>
  </r>
  <r>
    <s v="D-HLX518"/>
    <x v="25"/>
    <d v="2026-06-02T00:00:00"/>
    <n v="2110"/>
    <m/>
    <m/>
    <x v="5"/>
  </r>
  <r>
    <s v="FB-HSF201"/>
    <x v="1"/>
    <d v="2026-06-02T00:00:00"/>
    <n v="490"/>
    <m/>
    <m/>
    <x v="5"/>
  </r>
  <r>
    <s v="FB-HSF301"/>
    <x v="1"/>
    <d v="2026-06-02T00:00:00"/>
    <n v="260"/>
    <m/>
    <s v=" 3 HH / 3 Ground Rods / 3 McLean Switches"/>
    <x v="5"/>
  </r>
  <r>
    <s v="D-HSF320"/>
    <x v="29"/>
    <d v="2026-06-02T00:00:00"/>
    <n v="2630"/>
    <m/>
    <s v="3 Toby Boxes / 6 Daps / 42 Splices"/>
    <x v="5"/>
  </r>
  <r>
    <s v="D-HTG225"/>
    <x v="41"/>
    <d v="2026-06-02T00:00:00"/>
    <n v="1309"/>
    <m/>
    <m/>
    <x v="5"/>
  </r>
  <r>
    <s v="D-HBR252"/>
    <x v="39"/>
    <d v="2026-06-02T00:00:00"/>
    <n v="63"/>
    <m/>
    <s v="7 Locate Markers / 8 Daps"/>
    <x v="5"/>
  </r>
  <r>
    <s v="D-HBR253"/>
    <x v="39"/>
    <d v="2026-06-02T00:00:00"/>
    <n v="18"/>
    <m/>
    <s v="1 Locate Markers / 1 Daps"/>
    <x v="5"/>
  </r>
  <r>
    <s v="D-HBR255"/>
    <x v="39"/>
    <d v="2026-06-02T00:00:00"/>
    <n v="733"/>
    <m/>
    <m/>
    <x v="5"/>
  </r>
  <r>
    <s v="D-HPP606"/>
    <x v="1"/>
    <d v="2026-06-03T00:00:00"/>
    <n v="237"/>
    <m/>
    <s v="1 Toby Box / 1 Dap / 2 Splices"/>
    <x v="5"/>
  </r>
  <r>
    <s v="D-HPP607"/>
    <x v="1"/>
    <d v="2026-06-03T00:00:00"/>
    <n v="240"/>
    <m/>
    <s v="4 Toby Boxes / 3 Daps / 4 Splices"/>
    <x v="5"/>
  </r>
  <r>
    <s v="D-HPP612"/>
    <x v="8"/>
    <d v="2026-06-03T00:00:00"/>
    <n v="1681"/>
    <m/>
    <m/>
    <x v="5"/>
  </r>
  <r>
    <s v="D-HPP614"/>
    <x v="42"/>
    <d v="2026-06-03T00:00:00"/>
    <n v="580"/>
    <m/>
    <m/>
    <x v="5"/>
  </r>
  <r>
    <s v="D-HLX507"/>
    <x v="8"/>
    <d v="2026-06-03T00:00:00"/>
    <n v="860"/>
    <m/>
    <s v="8 Toby Boxes / 7 Daps / 16 Splices"/>
    <x v="5"/>
  </r>
  <r>
    <s v="D-HLX518"/>
    <x v="25"/>
    <d v="2026-06-03T00:00:00"/>
    <n v="218"/>
    <m/>
    <m/>
    <x v="5"/>
  </r>
  <r>
    <s v="FB-HSF201"/>
    <x v="1"/>
    <d v="2026-06-03T00:00:00"/>
    <m/>
    <m/>
    <s v="No Production--Drill Breakdown"/>
    <x v="5"/>
  </r>
  <r>
    <s v="D-HSF320"/>
    <x v="29"/>
    <d v="2026-06-03T00:00:00"/>
    <n v="1848"/>
    <m/>
    <s v="25 Toby Boxes / 10 Daps / 52 Splices"/>
    <x v="5"/>
  </r>
  <r>
    <s v="D-HTG225"/>
    <x v="41"/>
    <d v="2026-06-03T00:00:00"/>
    <n v="427"/>
    <m/>
    <m/>
    <x v="5"/>
  </r>
  <r>
    <s v="D-HTG233"/>
    <x v="41"/>
    <d v="2026-06-03T00:00:00"/>
    <n v="2699"/>
    <m/>
    <m/>
    <x v="5"/>
  </r>
  <r>
    <s v="D-HBR252"/>
    <x v="39"/>
    <d v="2026-06-03T00:00:00"/>
    <m/>
    <m/>
    <s v="1 Dap / 2 Splices"/>
    <x v="5"/>
  </r>
  <r>
    <s v="D-HBR253"/>
    <x v="39"/>
    <d v="2026-06-03T00:00:00"/>
    <n v="57"/>
    <m/>
    <s v="4 Locate Markers / 6 Daps / 1 HH"/>
    <x v="5"/>
  </r>
  <r>
    <s v="D-HBR255"/>
    <x v="39"/>
    <d v="2026-06-03T00:00:00"/>
    <n v="970"/>
    <m/>
    <m/>
    <x v="5"/>
  </r>
  <r>
    <s v="D-HPP606"/>
    <x v="1"/>
    <d v="2026-06-04T00:00:00"/>
    <m/>
    <m/>
    <s v="Proofing"/>
    <x v="5"/>
  </r>
  <r>
    <s v="D-HPP607"/>
    <x v="1"/>
    <d v="2026-06-04T00:00:00"/>
    <n v="180"/>
    <m/>
    <m/>
    <x v="5"/>
  </r>
  <r>
    <s v="D-HPP612"/>
    <x v="8"/>
    <d v="2026-06-04T00:00:00"/>
    <n v="760"/>
    <m/>
    <s v="2 Toby Boxes / 3 Daps / 6 Splices"/>
    <x v="5"/>
  </r>
  <r>
    <s v="D-HPP614"/>
    <x v="42"/>
    <d v="2026-06-04T00:00:00"/>
    <n v="590"/>
    <m/>
    <m/>
    <x v="5"/>
  </r>
  <r>
    <s v="D-HLX405"/>
    <x v="1"/>
    <d v="2026-06-04T00:00:00"/>
    <m/>
    <n v="544"/>
    <m/>
    <x v="5"/>
  </r>
  <r>
    <s v="D-HLX507"/>
    <x v="8"/>
    <d v="2026-06-04T00:00:00"/>
    <n v="212"/>
    <m/>
    <s v=" 3 Toby Boxes / 3 Daps / 15 Splices"/>
    <x v="5"/>
  </r>
  <r>
    <s v="D-HLX518"/>
    <x v="25"/>
    <d v="2026-06-04T00:00:00"/>
    <n v="796"/>
    <m/>
    <m/>
    <x v="5"/>
  </r>
  <r>
    <s v="D-HLX511"/>
    <x v="8"/>
    <d v="2026-06-04T00:00:00"/>
    <n v="590"/>
    <m/>
    <m/>
    <x v="5"/>
  </r>
  <r>
    <s v="D-HTG225"/>
    <x v="41"/>
    <d v="2026-06-04T00:00:00"/>
    <n v="421"/>
    <m/>
    <m/>
    <x v="5"/>
  </r>
  <r>
    <s v="D-HTG207"/>
    <x v="41"/>
    <d v="2026-06-04T00:00:00"/>
    <n v="2715"/>
    <m/>
    <m/>
    <x v="5"/>
  </r>
  <r>
    <s v="D-HTG239"/>
    <x v="41"/>
    <d v="2026-06-04T00:00:00"/>
    <n v="804"/>
    <m/>
    <m/>
    <x v="5"/>
  </r>
  <r>
    <s v="D-HBR253"/>
    <x v="39"/>
    <d v="2026-06-04T00:00:00"/>
    <n v="248"/>
    <m/>
    <s v="13 Locate Markers / 14 Daps / 56 Splices"/>
    <x v="5"/>
  </r>
  <r>
    <s v="D-HBR255"/>
    <x v="39"/>
    <d v="2026-06-04T00:00:00"/>
    <n v="917"/>
    <m/>
    <m/>
    <x v="5"/>
  </r>
  <r>
    <s v="D-HPP606"/>
    <x v="1"/>
    <d v="2026-06-05T00:00:00"/>
    <n v="26"/>
    <m/>
    <s v="1 FDH / 1 Swing Arm / 1 Ground Rod / 58 Splices Completed"/>
    <x v="5"/>
  </r>
  <r>
    <s v="D-HPP607"/>
    <x v="1"/>
    <d v="2026-06-05T00:00:00"/>
    <n v="150"/>
    <m/>
    <m/>
    <x v="5"/>
  </r>
  <r>
    <s v="D-HPP609"/>
    <x v="5"/>
    <d v="2026-06-05T00:00:00"/>
    <n v="1404"/>
    <m/>
    <m/>
    <x v="5"/>
  </r>
  <r>
    <s v="D-HPP612"/>
    <x v="8"/>
    <d v="2026-06-05T00:00:00"/>
    <n v="243"/>
    <m/>
    <m/>
    <x v="5"/>
  </r>
  <r>
    <s v="D-HPP614"/>
    <x v="42"/>
    <d v="2026-06-05T00:00:00"/>
    <n v="351"/>
    <m/>
    <m/>
    <x v="5"/>
  </r>
  <r>
    <s v="D-HLX518"/>
    <x v="25"/>
    <d v="2026-06-05T00:00:00"/>
    <n v="800"/>
    <m/>
    <m/>
    <x v="5"/>
  </r>
  <r>
    <s v="D-HLX511"/>
    <x v="8"/>
    <d v="2026-06-05T00:00:00"/>
    <n v="261"/>
    <m/>
    <m/>
    <x v="5"/>
  </r>
  <r>
    <s v="D-HTG207"/>
    <x v="41"/>
    <d v="2026-06-05T00:00:00"/>
    <n v="1377"/>
    <m/>
    <m/>
    <x v="5"/>
  </r>
  <r>
    <s v="D-HTG208"/>
    <x v="41"/>
    <d v="2026-06-05T00:00:00"/>
    <n v="241"/>
    <m/>
    <m/>
    <x v="5"/>
  </r>
  <r>
    <s v="D-HTG239"/>
    <x v="41"/>
    <d v="2026-06-05T00:00:00"/>
    <n v="559"/>
    <m/>
    <m/>
    <x v="5"/>
  </r>
  <r>
    <s v="FB-HSF201"/>
    <x v="1"/>
    <d v="2026-06-05T00:00:00"/>
    <n v="270"/>
    <m/>
    <m/>
    <x v="5"/>
  </r>
  <r>
    <s v="D-HBR255"/>
    <x v="39"/>
    <d v="2026-06-05T00:00:00"/>
    <n v="589"/>
    <m/>
    <m/>
    <x v="5"/>
  </r>
  <r>
    <s v="D-HPP606"/>
    <x v="1"/>
    <d v="2026-06-08T00:00:00"/>
    <m/>
    <m/>
    <s v="Restoration"/>
    <x v="5"/>
  </r>
  <r>
    <s v="D-HPP607"/>
    <x v="1"/>
    <d v="2026-06-08T00:00:00"/>
    <m/>
    <m/>
    <s v="No Production--Locate Issue"/>
    <x v="5"/>
  </r>
  <r>
    <s v="D-HPP609"/>
    <x v="5"/>
    <d v="2026-06-08T00:00:00"/>
    <n v="1403"/>
    <m/>
    <s v="10 Toby Boxes / 10 Daps / 31 Splices"/>
    <x v="5"/>
  </r>
  <r>
    <s v="D-HPP612"/>
    <x v="8"/>
    <d v="2026-06-08T00:00:00"/>
    <m/>
    <m/>
    <s v="No Production--Crew Did Not Show Up Today"/>
    <x v="5"/>
  </r>
  <r>
    <s v="D-HPP613"/>
    <x v="30"/>
    <d v="2026-06-08T00:00:00"/>
    <n v="1643"/>
    <m/>
    <m/>
    <x v="5"/>
  </r>
  <r>
    <s v="D-HPP614"/>
    <x v="42"/>
    <d v="2026-06-08T00:00:00"/>
    <n v="370"/>
    <m/>
    <m/>
    <x v="5"/>
  </r>
  <r>
    <s v="D-HPP617"/>
    <x v="5"/>
    <d v="2026-06-08T00:00:00"/>
    <n v="935"/>
    <m/>
    <s v="4 Toby Boxes / 4 Daps / 7 Splices"/>
    <x v="5"/>
  </r>
  <r>
    <s v="D-HPP301"/>
    <x v="43"/>
    <d v="2026-06-08T00:00:00"/>
    <n v="557"/>
    <m/>
    <m/>
    <x v="5"/>
  </r>
  <r>
    <s v="D-HLX507"/>
    <x v="8"/>
    <d v="2026-06-08T00:00:00"/>
    <n v="314"/>
    <m/>
    <m/>
    <x v="5"/>
  </r>
  <r>
    <s v="D-HLX518"/>
    <x v="25"/>
    <d v="2026-06-08T00:00:00"/>
    <n v="363"/>
    <m/>
    <m/>
    <x v="5"/>
  </r>
  <r>
    <s v="D-HLX511"/>
    <x v="8"/>
    <d v="2026-06-08T00:00:00"/>
    <m/>
    <m/>
    <s v="No Production"/>
    <x v="5"/>
  </r>
  <r>
    <s v="FB-HSF201"/>
    <x v="1"/>
    <d v="2026-06-08T00:00:00"/>
    <n v="100"/>
    <m/>
    <m/>
    <x v="5"/>
  </r>
  <r>
    <s v="D-HTG207"/>
    <x v="41"/>
    <d v="2026-06-08T00:00:00"/>
    <n v="675"/>
    <m/>
    <m/>
    <x v="5"/>
  </r>
  <r>
    <s v="D-HTG239"/>
    <x v="41"/>
    <d v="2026-06-08T00:00:00"/>
    <n v="1052"/>
    <m/>
    <m/>
    <x v="5"/>
  </r>
  <r>
    <s v="D-HTG241"/>
    <x v="1"/>
    <d v="2026-06-08T00:00:00"/>
    <n v="554"/>
    <m/>
    <m/>
    <x v="5"/>
  </r>
  <r>
    <s v="D-HBR254"/>
    <x v="39"/>
    <d v="2026-06-08T00:00:00"/>
    <m/>
    <m/>
    <s v="14 Locate Markers / 22 Daps / 136 Splices / 1 HH"/>
    <x v="5"/>
  </r>
  <r>
    <s v="D-HBR255"/>
    <x v="39"/>
    <d v="2026-06-08T00:00:00"/>
    <n v="230"/>
    <m/>
    <s v="1 Toby Box / 2 Daps / 16 Splices"/>
    <x v="5"/>
  </r>
  <r>
    <s v="D-HPP609"/>
    <x v="5"/>
    <d v="2026-06-09T00:00:00"/>
    <n v="1668"/>
    <m/>
    <s v="10 Toby Boxes / 11 Daps / 45 Splices"/>
    <x v="5"/>
  </r>
  <r>
    <s v="D-HPP612"/>
    <x v="8"/>
    <d v="2026-06-09T00:00:00"/>
    <n v="68"/>
    <m/>
    <m/>
    <x v="5"/>
  </r>
  <r>
    <s v="D-HPP613"/>
    <x v="30"/>
    <d v="2026-06-09T00:00:00"/>
    <n v="1601"/>
    <m/>
    <m/>
    <x v="5"/>
  </r>
  <r>
    <s v="D-HPP614"/>
    <x v="42"/>
    <d v="2026-06-09T00:00:00"/>
    <m/>
    <m/>
    <s v="No Production--No Clear Locates"/>
    <x v="5"/>
  </r>
  <r>
    <s v="D-HPP617"/>
    <x v="5"/>
    <d v="2026-06-09T00:00:00"/>
    <n v="2201"/>
    <m/>
    <m/>
    <x v="5"/>
  </r>
  <r>
    <s v="D-HPP301"/>
    <x v="43"/>
    <d v="2026-06-09T00:00:00"/>
    <n v="788"/>
    <m/>
    <m/>
    <x v="5"/>
  </r>
  <r>
    <s v="D-HLX518"/>
    <x v="25"/>
    <d v="2026-06-09T00:00:00"/>
    <m/>
    <m/>
    <s v="Restoration"/>
    <x v="5"/>
  </r>
  <r>
    <s v="D-HTG207"/>
    <x v="41"/>
    <d v="2026-06-09T00:00:00"/>
    <n v="668"/>
    <m/>
    <m/>
    <x v="5"/>
  </r>
  <r>
    <s v="D-HTG239"/>
    <x v="41"/>
    <d v="2026-06-09T00:00:00"/>
    <n v="1291"/>
    <m/>
    <m/>
    <x v="5"/>
  </r>
  <r>
    <s v="D-HTG241"/>
    <x v="1"/>
    <d v="2026-06-09T00:00:00"/>
    <n v="592"/>
    <m/>
    <m/>
    <x v="5"/>
  </r>
  <r>
    <s v="D-HBR252"/>
    <x v="39"/>
    <d v="2026-06-09T00:00:00"/>
    <n v="9"/>
    <m/>
    <s v="1 Locate Marker / 1 Dap / 2 Splices"/>
    <x v="5"/>
  </r>
  <r>
    <s v="D-HBR253"/>
    <x v="39"/>
    <d v="2026-06-09T00:00:00"/>
    <n v="14"/>
    <m/>
    <s v="1 Locate Marker / 1 Dap / 2 Splices"/>
    <x v="5"/>
  </r>
  <r>
    <s v="D-HBR254"/>
    <x v="39"/>
    <d v="2026-06-09T00:00:00"/>
    <n v="441"/>
    <m/>
    <s v="5 Locate Markers / 7 Daps / 44 Splices"/>
    <x v="5"/>
  </r>
  <r>
    <s v="D-HPP607"/>
    <x v="1"/>
    <d v="2026-06-10T00:00:00"/>
    <n v="510"/>
    <m/>
    <s v="2 Toby Boxes / 4 Daps / 4 Splices"/>
    <x v="5"/>
  </r>
  <r>
    <s v="D-HPP609"/>
    <x v="5"/>
    <d v="2026-06-10T00:00:00"/>
    <n v="1670"/>
    <m/>
    <s v="9 Toby Boxes / 10 Daps / 41 Splices"/>
    <x v="5"/>
  </r>
  <r>
    <s v="D-HPP612"/>
    <x v="8"/>
    <d v="2026-06-10T00:00:00"/>
    <m/>
    <m/>
    <s v="No Production"/>
    <x v="5"/>
  </r>
  <r>
    <s v="D-HPP613"/>
    <x v="30"/>
    <d v="2026-06-10T00:00:00"/>
    <n v="764"/>
    <m/>
    <m/>
    <x v="5"/>
  </r>
  <r>
    <s v="D-HPP614"/>
    <x v="42"/>
    <d v="2026-06-10T00:00:00"/>
    <m/>
    <m/>
    <s v="No Production--No Clear Locates"/>
    <x v="5"/>
  </r>
  <r>
    <s v="D-HPP617"/>
    <x v="5"/>
    <d v="2026-06-10T00:00:00"/>
    <n v="2415"/>
    <m/>
    <s v="16 Toby Boxes / 15 Daps / 106 Splices"/>
    <x v="5"/>
  </r>
  <r>
    <s v="D-HPP301"/>
    <x v="43"/>
    <d v="2026-06-10T00:00:00"/>
    <n v="911"/>
    <m/>
    <s v="5 Daps / 9 Splices"/>
    <x v="5"/>
  </r>
  <r>
    <s v="D-HLX519"/>
    <x v="25"/>
    <d v="2026-06-10T00:00:00"/>
    <n v="1095"/>
    <m/>
    <m/>
    <x v="5"/>
  </r>
  <r>
    <s v="D-HTG207"/>
    <x v="41"/>
    <d v="2026-06-10T00:00:00"/>
    <n v="44"/>
    <m/>
    <m/>
    <x v="5"/>
  </r>
  <r>
    <s v="D-HTG239"/>
    <x v="41"/>
    <d v="2026-06-10T00:00:00"/>
    <n v="781"/>
    <m/>
    <m/>
    <x v="5"/>
  </r>
  <r>
    <s v="D-HTG241"/>
    <x v="1"/>
    <d v="2026-06-10T00:00:00"/>
    <m/>
    <m/>
    <s v="No Production--Drill Breakdown"/>
    <x v="5"/>
  </r>
  <r>
    <s v="D-HBR254"/>
    <x v="39"/>
    <d v="2026-06-10T00:00:00"/>
    <n v="7"/>
    <m/>
    <s v="1 Locate Markers / 1 Dap / 2 Splices"/>
    <x v="5"/>
  </r>
  <r>
    <s v="D-HBR255"/>
    <x v="39"/>
    <d v="2026-06-10T00:00:00"/>
    <n v="31"/>
    <m/>
    <s v="5 Locate Markers / 5 Dap / 21 Splices"/>
    <x v="5"/>
  </r>
  <r>
    <s v="D-HPP607"/>
    <x v="1"/>
    <d v="2026-06-11T00:00:00"/>
    <n v="320"/>
    <m/>
    <s v="2 Toby Boxes / 2 Dap / 3 Splices"/>
    <x v="5"/>
  </r>
  <r>
    <s v="D-HPP609"/>
    <x v="5"/>
    <d v="2026-06-11T00:00:00"/>
    <n v="1364"/>
    <m/>
    <s v="9 Toby Boxes / 10 Dap / 48 Splices"/>
    <x v="5"/>
  </r>
  <r>
    <s v="D-HPP612"/>
    <x v="8"/>
    <d v="2026-06-11T00:00:00"/>
    <m/>
    <m/>
    <s v="No Production"/>
    <x v="5"/>
  </r>
  <r>
    <s v="D-HPP617"/>
    <x v="5"/>
    <d v="2026-06-11T00:00:00"/>
    <n v="1484"/>
    <m/>
    <m/>
    <x v="5"/>
  </r>
  <r>
    <s v="FB-HPP617"/>
    <x v="5"/>
    <d v="2026-06-11T00:00:00"/>
    <n v="800"/>
    <m/>
    <m/>
    <x v="5"/>
  </r>
  <r>
    <s v="D-HPP301"/>
    <x v="43"/>
    <d v="2026-06-11T00:00:00"/>
    <n v="820"/>
    <m/>
    <s v="5 Toby Boxes / 5 Dap / 9 Splices"/>
    <x v="5"/>
  </r>
  <r>
    <s v="D-HLX516"/>
    <x v="25"/>
    <d v="2026-06-11T00:00:00"/>
    <m/>
    <m/>
    <s v="No Production"/>
    <x v="5"/>
  </r>
  <r>
    <s v="D-HLX517"/>
    <x v="25"/>
    <d v="2026-06-11T00:00:00"/>
    <n v="981"/>
    <m/>
    <m/>
    <x v="5"/>
  </r>
  <r>
    <s v="D-HLX519"/>
    <x v="25"/>
    <d v="2026-06-11T00:00:00"/>
    <n v="1806"/>
    <m/>
    <m/>
    <x v="5"/>
  </r>
  <r>
    <s v="D-HTG201"/>
    <x v="41"/>
    <d v="2026-06-11T00:00:00"/>
    <n v="1809"/>
    <m/>
    <m/>
    <x v="5"/>
  </r>
  <r>
    <s v="D-HTG207"/>
    <x v="41"/>
    <d v="2026-06-11T00:00:00"/>
    <n v="256"/>
    <m/>
    <m/>
    <x v="5"/>
  </r>
  <r>
    <s v="D-HTG208"/>
    <x v="41"/>
    <d v="2026-06-11T00:00:00"/>
    <n v="525"/>
    <m/>
    <m/>
    <x v="5"/>
  </r>
  <r>
    <s v="D-HTG225"/>
    <x v="41"/>
    <d v="2026-06-11T00:00:00"/>
    <n v="43"/>
    <m/>
    <m/>
    <x v="5"/>
  </r>
  <r>
    <s v="D-HTG239"/>
    <x v="41"/>
    <d v="2026-06-11T00:00:00"/>
    <n v="294"/>
    <m/>
    <m/>
    <x v="5"/>
  </r>
  <r>
    <s v="D-HBR254"/>
    <x v="39"/>
    <d v="2026-06-11T00:00:00"/>
    <n v="36"/>
    <m/>
    <s v="4 Locate Markers / 4 Daps / 7 Splices"/>
    <x v="5"/>
  </r>
  <r>
    <s v="D-HBR255"/>
    <x v="39"/>
    <d v="2026-06-11T00:00:00"/>
    <n v="24"/>
    <m/>
    <s v="3 Locate Markers / 3 Daps / 9 Splices"/>
    <x v="5"/>
  </r>
  <r>
    <s v="D-HBR256"/>
    <x v="39"/>
    <d v="2026-06-11T00:00:00"/>
    <n v="682"/>
    <m/>
    <m/>
    <x v="5"/>
  </r>
  <r>
    <s v="D-HPP607"/>
    <x v="1"/>
    <d v="2026-06-12T00:00:00"/>
    <n v="155"/>
    <m/>
    <s v="2 Daps / 3 Splices"/>
    <x v="5"/>
  </r>
  <r>
    <s v="D-HPP612"/>
    <x v="8"/>
    <d v="2026-06-12T00:00:00"/>
    <n v="2404"/>
    <m/>
    <m/>
    <x v="5"/>
  </r>
  <r>
    <s v="D-HPP617"/>
    <x v="5"/>
    <d v="2026-06-12T00:00:00"/>
    <n v="792"/>
    <m/>
    <s v="13 Toby Boxes / 13 Daps / 37 Splices "/>
    <x v="5"/>
  </r>
  <r>
    <s v="D-HPP618"/>
    <x v="5"/>
    <d v="2026-06-12T00:00:00"/>
    <n v="2663"/>
    <m/>
    <m/>
    <x v="5"/>
  </r>
  <r>
    <s v="D-HPP632"/>
    <x v="8"/>
    <d v="2026-06-12T00:00:00"/>
    <n v="1192"/>
    <m/>
    <m/>
    <x v="5"/>
  </r>
  <r>
    <s v="D-HPP301"/>
    <x v="43"/>
    <d v="2026-06-12T00:00:00"/>
    <m/>
    <m/>
    <s v="4 Toby Boxes / 4 Daps / 7 Splices"/>
    <x v="5"/>
  </r>
  <r>
    <s v="D-HLX516"/>
    <x v="25"/>
    <d v="2026-06-12T00:00:00"/>
    <n v="1633"/>
    <m/>
    <m/>
    <x v="5"/>
  </r>
  <r>
    <s v="D-HLX517"/>
    <x v="25"/>
    <d v="2026-06-12T00:00:00"/>
    <n v="1038"/>
    <m/>
    <m/>
    <x v="5"/>
  </r>
  <r>
    <s v="D-HTG201"/>
    <x v="41"/>
    <d v="2026-06-12T00:00:00"/>
    <n v="1876"/>
    <m/>
    <m/>
    <x v="5"/>
  </r>
  <r>
    <s v="D-HTG207"/>
    <x v="41"/>
    <d v="2026-06-12T00:00:00"/>
    <n v="42"/>
    <m/>
    <m/>
    <x v="5"/>
  </r>
  <r>
    <s v="D-HTG239"/>
    <x v="41"/>
    <d v="2026-06-12T00:00:00"/>
    <n v="413"/>
    <m/>
    <m/>
    <x v="5"/>
  </r>
  <r>
    <s v="D-HBR255"/>
    <x v="39"/>
    <d v="2026-06-12T00:00:00"/>
    <n v="19"/>
    <m/>
    <s v="3 Locate Markers / 5 Daps / 54 Splices"/>
    <x v="5"/>
  </r>
  <r>
    <s v="D-HBR256"/>
    <x v="39"/>
    <d v="2026-06-12T00:00:00"/>
    <n v="370"/>
    <m/>
    <m/>
    <x v="5"/>
  </r>
  <r>
    <s v="D-HPP607"/>
    <x v="1"/>
    <d v="2026-06-15T00:00:00"/>
    <n v="350"/>
    <m/>
    <s v="2 Toby Boxes / 2 Daps / 2 Splices"/>
    <x v="5"/>
  </r>
  <r>
    <s v="D-HPP609"/>
    <x v="5"/>
    <d v="2026-06-15T00:00:00"/>
    <m/>
    <m/>
    <s v="1 FDH / 1 HH / 1 Swing Arm / 1 Ground Rod / 9 Toby Boxes / 9 Daps / 105 Splices"/>
    <x v="5"/>
  </r>
  <r>
    <s v="D-HPP610"/>
    <x v="44"/>
    <d v="2026-06-15T00:00:00"/>
    <n v="1161"/>
    <m/>
    <m/>
    <x v="5"/>
  </r>
  <r>
    <s v="D-HPP611"/>
    <x v="5"/>
    <d v="2026-06-15T00:00:00"/>
    <n v="1639"/>
    <m/>
    <s v="9 Toby Boxes / 9 Daps / 16 Splices"/>
    <x v="5"/>
  </r>
  <r>
    <s v="D-HPP613"/>
    <x v="30"/>
    <d v="2026-06-15T00:00:00"/>
    <m/>
    <m/>
    <s v="3 Toby Boxes / 2 Daps / 2 Splices"/>
    <x v="5"/>
  </r>
  <r>
    <s v="D-HPP617"/>
    <x v="5"/>
    <d v="2026-06-15T00:00:00"/>
    <m/>
    <m/>
    <s v="1 FDH / 1 HH / 1 Swing Arm / 1 Ground Rod "/>
    <x v="5"/>
  </r>
  <r>
    <s v="D-HPP618"/>
    <x v="5"/>
    <d v="2026-06-15T00:00:00"/>
    <n v="1830"/>
    <m/>
    <s v="16 Toby Boxes / 16 Daps / 73 Splices"/>
    <x v="5"/>
  </r>
  <r>
    <s v="D-HPP632"/>
    <x v="8"/>
    <d v="2026-06-15T00:00:00"/>
    <n v="889"/>
    <m/>
    <m/>
    <x v="5"/>
  </r>
  <r>
    <s v="D-HPP638"/>
    <x v="1"/>
    <d v="2026-06-15T00:00:00"/>
    <n v="300"/>
    <m/>
    <s v="1 Toby Box / 1 Dap"/>
    <x v="5"/>
  </r>
  <r>
    <s v="D-HPP301"/>
    <x v="43"/>
    <d v="2026-06-15T00:00:00"/>
    <n v="572"/>
    <m/>
    <s v="3 Toby Boxes / 3 Daps / 7 Splices"/>
    <x v="5"/>
  </r>
  <r>
    <s v="D-HHP307"/>
    <x v="1"/>
    <d v="2026-06-15T00:00:00"/>
    <n v="75"/>
    <m/>
    <m/>
    <x v="5"/>
  </r>
  <r>
    <s v="D-HPP311"/>
    <x v="36"/>
    <d v="2026-06-15T00:00:00"/>
    <n v="139"/>
    <m/>
    <m/>
    <x v="5"/>
  </r>
  <r>
    <s v="D-HLX517"/>
    <x v="25"/>
    <d v="2026-06-15T00:00:00"/>
    <n v="806"/>
    <m/>
    <m/>
    <x v="5"/>
  </r>
  <r>
    <s v="D-HTG201"/>
    <x v="41"/>
    <d v="2026-06-15T00:00:00"/>
    <n v="636"/>
    <m/>
    <m/>
    <x v="5"/>
  </r>
  <r>
    <s v="D-HTG233"/>
    <x v="41"/>
    <d v="2026-06-15T00:00:00"/>
    <n v="1076"/>
    <m/>
    <m/>
    <x v="5"/>
  </r>
  <r>
    <s v="D-HBR255"/>
    <x v="39"/>
    <d v="2026-06-15T00:00:00"/>
    <n v="27"/>
    <m/>
    <s v="4 Locate Markers / 4 Daps / 7 Splices"/>
    <x v="5"/>
  </r>
  <r>
    <s v="D-HBR256"/>
    <x v="39"/>
    <d v="2026-06-15T00:00:00"/>
    <n v="587"/>
    <m/>
    <m/>
    <x v="5"/>
  </r>
  <r>
    <s v="D-HPP607"/>
    <x v="1"/>
    <d v="2026-06-16T00:00:00"/>
    <n v="180"/>
    <m/>
    <m/>
    <x v="5"/>
  </r>
  <r>
    <s v="D-HPP610"/>
    <x v="44"/>
    <d v="2026-06-16T00:00:00"/>
    <m/>
    <m/>
    <s v="No Production"/>
    <x v="5"/>
  </r>
  <r>
    <s v="D-HPP611"/>
    <x v="5"/>
    <d v="2026-06-16T00:00:00"/>
    <n v="2989"/>
    <m/>
    <s v="13 Toby Box / 10 Dap / 44 Splices"/>
    <x v="5"/>
  </r>
  <r>
    <s v="D-HPP613"/>
    <x v="30"/>
    <d v="2026-06-16T00:00:00"/>
    <n v="1083"/>
    <m/>
    <s v="3 Daps / 6 Splices "/>
    <x v="5"/>
  </r>
  <r>
    <s v="D-HPP617"/>
    <x v="5"/>
    <d v="2026-06-16T00:00:00"/>
    <m/>
    <m/>
    <s v="No Production"/>
    <x v="5"/>
  </r>
  <r>
    <s v="D-HPP629"/>
    <x v="5"/>
    <d v="2026-06-16T00:00:00"/>
    <m/>
    <m/>
    <s v="No Production"/>
    <x v="5"/>
  </r>
  <r>
    <s v="D-HPP632"/>
    <x v="8"/>
    <d v="2026-06-16T00:00:00"/>
    <n v="1618"/>
    <m/>
    <m/>
    <x v="5"/>
  </r>
  <r>
    <s v="D-HPP638"/>
    <x v="1"/>
    <d v="2026-06-16T00:00:00"/>
    <n v="387"/>
    <m/>
    <s v="1 Toby / 2 Daps / 4 Splices"/>
    <x v="5"/>
  </r>
  <r>
    <s v="D-HPP301"/>
    <x v="43"/>
    <d v="2026-06-16T00:00:00"/>
    <n v="236"/>
    <m/>
    <s v="2 Toby Boxes / 2 Daps / 3 Splices"/>
    <x v="5"/>
  </r>
  <r>
    <s v="D-HHP307"/>
    <x v="1"/>
    <d v="2026-06-16T00:00:00"/>
    <n v="248"/>
    <m/>
    <s v=" 4 Toby Boxes /4 Daps / 6 Splices"/>
    <x v="5"/>
  </r>
  <r>
    <s v="D-HPP311"/>
    <x v="36"/>
    <d v="2026-06-16T00:00:00"/>
    <n v="361"/>
    <m/>
    <m/>
    <x v="5"/>
  </r>
  <r>
    <s v="D-HPP318"/>
    <x v="44"/>
    <d v="2026-06-16T00:00:00"/>
    <n v="579"/>
    <m/>
    <m/>
    <x v="5"/>
  </r>
  <r>
    <s v="D-HLX516"/>
    <x v="25"/>
    <d v="2026-06-16T00:00:00"/>
    <m/>
    <m/>
    <s v="No Production"/>
    <x v="5"/>
  </r>
  <r>
    <s v="D-HLX517"/>
    <x v="25"/>
    <d v="2026-06-16T00:00:00"/>
    <n v="977"/>
    <m/>
    <m/>
    <x v="5"/>
  </r>
  <r>
    <s v="FB-HAL179"/>
    <x v="1"/>
    <d v="2026-06-16T00:00:00"/>
    <n v="120"/>
    <m/>
    <m/>
    <x v="5"/>
  </r>
  <r>
    <s v="D-HTG229"/>
    <x v="41"/>
    <d v="2026-06-16T00:00:00"/>
    <n v="608"/>
    <m/>
    <m/>
    <x v="5"/>
  </r>
  <r>
    <s v="D-HTG233"/>
    <x v="41"/>
    <d v="2026-06-16T00:00:00"/>
    <n v="999"/>
    <m/>
    <m/>
    <x v="5"/>
  </r>
  <r>
    <s v="D-HTG237"/>
    <x v="41"/>
    <d v="2026-06-16T00:00:00"/>
    <n v="3059"/>
    <m/>
    <m/>
    <x v="5"/>
  </r>
  <r>
    <s v="D-HBR255"/>
    <x v="39"/>
    <d v="2026-06-16T00:00:00"/>
    <n v="32"/>
    <m/>
    <s v="8 Locate Markers / 9 Daps / 37 Splices"/>
    <x v="5"/>
  </r>
  <r>
    <s v="D-HBR256"/>
    <x v="39"/>
    <d v="2026-06-16T00:00:00"/>
    <n v="708"/>
    <m/>
    <m/>
    <x v="5"/>
  </r>
  <r>
    <s v="D-HPP607"/>
    <x v="1"/>
    <d v="2026-06-17T00:00:00"/>
    <n v="529"/>
    <m/>
    <s v="3 Toby Box / 4 Dap / 5 Splice"/>
    <x v="5"/>
  </r>
  <r>
    <s v="D-HPP610"/>
    <x v="44"/>
    <d v="2026-06-17T00:00:00"/>
    <n v="2191"/>
    <m/>
    <m/>
    <x v="5"/>
  </r>
  <r>
    <s v="D-HPP611"/>
    <x v="5"/>
    <d v="2026-06-17T00:00:00"/>
    <n v="1756"/>
    <m/>
    <s v="11 Toby Box / 11 Dap / 40 Splices"/>
    <x v="5"/>
  </r>
  <r>
    <s v="D-HPP613"/>
    <x v="30"/>
    <d v="2026-06-17T00:00:00"/>
    <m/>
    <m/>
    <s v="No Production--No Clear Locate"/>
    <x v="5"/>
  </r>
  <r>
    <s v="D-HPP614"/>
    <x v="42"/>
    <d v="2026-06-17T00:00:00"/>
    <n v="1008"/>
    <m/>
    <m/>
    <x v="5"/>
  </r>
  <r>
    <s v="D-HPP617"/>
    <x v="5"/>
    <d v="2026-06-17T00:00:00"/>
    <n v="289"/>
    <m/>
    <s v="2 Toby Boxes / 2 Daps / 4 Splices"/>
    <x v="5"/>
  </r>
  <r>
    <s v="D-HPP619"/>
    <x v="5"/>
    <d v="2026-06-17T00:00:00"/>
    <n v="2590"/>
    <m/>
    <s v="16 Toby Box / 18 Daps / 40 Splices"/>
    <x v="5"/>
  </r>
  <r>
    <s v="D-HPP629"/>
    <x v="5"/>
    <d v="2026-06-17T00:00:00"/>
    <m/>
    <m/>
    <s v="No Production"/>
    <x v="5"/>
  </r>
  <r>
    <s v="D-HPP632"/>
    <x v="8"/>
    <d v="2026-06-17T00:00:00"/>
    <n v="597"/>
    <m/>
    <m/>
    <x v="5"/>
  </r>
  <r>
    <s v="D-HPP638"/>
    <x v="1"/>
    <d v="2026-06-17T00:00:00"/>
    <n v="245"/>
    <m/>
    <s v="4 Toby Boxes / 3 Daps / 30 Splices"/>
    <x v="5"/>
  </r>
  <r>
    <s v="D-HPP301"/>
    <x v="43"/>
    <d v="2026-06-17T00:00:00"/>
    <n v="550"/>
    <m/>
    <s v="2 Toby Box / 2 Dap / 7 Splices"/>
    <x v="5"/>
  </r>
  <r>
    <s v="D-HPP307"/>
    <x v="1"/>
    <d v="2026-06-17T00:00:00"/>
    <n v="179"/>
    <m/>
    <s v="1 Toby Box / 1 Dap / 2 Splices"/>
    <x v="5"/>
  </r>
  <r>
    <s v="D-HPP311"/>
    <x v="36"/>
    <d v="2026-06-17T00:00:00"/>
    <n v="2000"/>
    <m/>
    <m/>
    <x v="5"/>
  </r>
  <r>
    <s v="D-HPP318"/>
    <x v="44"/>
    <d v="2026-06-17T00:00:00"/>
    <m/>
    <m/>
    <s v="5 Toby Box / 5 Daps / 7 Splices"/>
    <x v="5"/>
  </r>
  <r>
    <s v="D-HLX516"/>
    <x v="25"/>
    <d v="2026-06-17T00:00:00"/>
    <n v="1210"/>
    <m/>
    <m/>
    <x v="5"/>
  </r>
  <r>
    <s v="D-HLX517"/>
    <x v="25"/>
    <d v="2026-06-17T00:00:00"/>
    <n v="621"/>
    <m/>
    <m/>
    <x v="5"/>
  </r>
  <r>
    <s v="FB-HAL179"/>
    <x v="1"/>
    <d v="2026-06-17T00:00:00"/>
    <m/>
    <m/>
    <s v="No Production"/>
    <x v="5"/>
  </r>
  <r>
    <s v="D-HTG229"/>
    <x v="41"/>
    <d v="2026-06-17T00:00:00"/>
    <n v="784"/>
    <m/>
    <m/>
    <x v="5"/>
  </r>
  <r>
    <s v="D-HTG235"/>
    <x v="41"/>
    <d v="2026-06-17T00:00:00"/>
    <n v="1611"/>
    <m/>
    <m/>
    <x v="5"/>
  </r>
  <r>
    <s v="D-HTG237"/>
    <x v="41"/>
    <d v="2026-06-17T00:00:00"/>
    <n v="820"/>
    <m/>
    <m/>
    <x v="5"/>
  </r>
  <r>
    <s v="D-HBR255"/>
    <x v="39"/>
    <d v="2026-06-17T00:00:00"/>
    <n v="32"/>
    <m/>
    <s v=" 4 Locate Markers / 4 Daps / 21 Splices"/>
    <x v="5"/>
  </r>
  <r>
    <s v="D-HBR256"/>
    <x v="39"/>
    <d v="2026-06-17T00:00:00"/>
    <n v="512"/>
    <m/>
    <m/>
    <x v="5"/>
  </r>
  <r>
    <s v="D-HPP607"/>
    <x v="1"/>
    <d v="2026-06-18T00:00:00"/>
    <n v="415"/>
    <m/>
    <s v="2 Toby Boxes / 2 Daps / 2 Splices"/>
    <x v="5"/>
  </r>
  <r>
    <s v="D-HPP610"/>
    <x v="44"/>
    <d v="2026-06-18T00:00:00"/>
    <n v="520"/>
    <m/>
    <m/>
    <x v="5"/>
  </r>
  <r>
    <s v="D-HPP611"/>
    <x v="5"/>
    <d v="2026-06-18T00:00:00"/>
    <n v="1605"/>
    <m/>
    <s v="10 Toby Boxes / 10 Daps / 40 Splices"/>
    <x v="5"/>
  </r>
  <r>
    <s v="D-HPP614"/>
    <x v="42"/>
    <d v="2026-06-18T00:00:00"/>
    <n v="653"/>
    <m/>
    <m/>
    <x v="5"/>
  </r>
  <r>
    <s v="D-HPP619"/>
    <x v="5"/>
    <d v="2026-06-18T00:00:00"/>
    <n v="1745"/>
    <m/>
    <s v="12 Toby Boxes / 15 Daps / 42 Splices"/>
    <x v="5"/>
  </r>
  <r>
    <s v="D-HPP621"/>
    <x v="5"/>
    <d v="2026-06-18T00:00:00"/>
    <n v="724"/>
    <m/>
    <m/>
    <x v="5"/>
  </r>
  <r>
    <s v="D-HPP627"/>
    <x v="5"/>
    <d v="2026-06-18T00:00:00"/>
    <m/>
    <m/>
    <s v="No production"/>
    <x v="5"/>
  </r>
  <r>
    <s v="D-HPP629"/>
    <x v="5"/>
    <d v="2026-06-18T00:00:00"/>
    <n v="1289"/>
    <m/>
    <s v="5 Toby Boxes / 5 Daps / 8 Splices"/>
    <x v="5"/>
  </r>
  <r>
    <s v="D-HPP631"/>
    <x v="5"/>
    <d v="2026-06-18T00:00:00"/>
    <n v="225"/>
    <m/>
    <s v="1 Toby Box / 1 Dap / 2 Splices"/>
    <x v="5"/>
  </r>
  <r>
    <s v="D-HPP632"/>
    <x v="8"/>
    <d v="2026-06-18T00:00:00"/>
    <n v="984"/>
    <m/>
    <m/>
    <x v="5"/>
  </r>
  <r>
    <s v="D-HPP633"/>
    <x v="8"/>
    <d v="2026-06-18T00:00:00"/>
    <m/>
    <m/>
    <s v="No Production--No Clear Locates"/>
    <x v="5"/>
  </r>
  <r>
    <s v="D-HPP638"/>
    <x v="1"/>
    <d v="2026-06-18T00:00:00"/>
    <n v="245"/>
    <m/>
    <s v="1 Toby Box / 1 Dap / 2 Splices"/>
    <x v="5"/>
  </r>
  <r>
    <s v="D-HPP301"/>
    <x v="43"/>
    <d v="2026-06-18T00:00:00"/>
    <n v="510"/>
    <m/>
    <m/>
    <x v="5"/>
  </r>
  <r>
    <s v="D-HPP305"/>
    <x v="9"/>
    <d v="2026-06-18T00:00:00"/>
    <n v="1218"/>
    <m/>
    <m/>
    <x v="5"/>
  </r>
  <r>
    <s v="D-HPP307"/>
    <x v="1"/>
    <d v="2026-06-18T00:00:00"/>
    <m/>
    <m/>
    <s v="No Production--Water Table Issue"/>
    <x v="5"/>
  </r>
  <r>
    <s v="D-HPP311"/>
    <x v="36"/>
    <d v="2026-06-18T00:00:00"/>
    <n v="2076"/>
    <m/>
    <s v="8 Toby Boxes / 8 Daps / 16 Splices"/>
    <x v="5"/>
  </r>
  <r>
    <s v="D-HPP318"/>
    <x v="44"/>
    <d v="2026-06-18T00:00:00"/>
    <n v="2842"/>
    <m/>
    <s v="8 Toby Boxes / 8 Daps / 14 Splices"/>
    <x v="5"/>
  </r>
  <r>
    <s v="D-HLX516"/>
    <x v="25"/>
    <d v="2026-06-18T00:00:00"/>
    <n v="1249"/>
    <m/>
    <m/>
    <x v="5"/>
  </r>
  <r>
    <s v="D-HLX522"/>
    <x v="25"/>
    <d v="2026-06-18T00:00:00"/>
    <n v="865"/>
    <m/>
    <m/>
    <x v="5"/>
  </r>
  <r>
    <s v="FB-HAL179"/>
    <x v="1"/>
    <d v="2026-06-18T00:00:00"/>
    <n v="40"/>
    <n v="1118"/>
    <s v="1 HH / 1 Ground Rod / 818 Tracer Wire"/>
    <x v="5"/>
  </r>
  <r>
    <s v="D-HTG229"/>
    <x v="41"/>
    <d v="2026-06-18T00:00:00"/>
    <n v="337"/>
    <m/>
    <m/>
    <x v="5"/>
  </r>
  <r>
    <s v="D-HTG235"/>
    <x v="41"/>
    <d v="2026-06-18T00:00:00"/>
    <n v="2862"/>
    <m/>
    <m/>
    <x v="5"/>
  </r>
  <r>
    <s v="D-HTG238"/>
    <x v="41"/>
    <d v="2026-06-18T00:00:00"/>
    <n v="382"/>
    <m/>
    <m/>
    <x v="5"/>
  </r>
  <r>
    <s v="D-HTG241"/>
    <x v="41"/>
    <d v="2026-06-18T00:00:00"/>
    <n v="3"/>
    <m/>
    <s v="2 Toby Boxes / 1 Dap / 2 Splices"/>
    <x v="5"/>
  </r>
  <r>
    <s v="D-HBR255"/>
    <x v="39"/>
    <d v="2026-06-18T00:00:00"/>
    <n v="65"/>
    <m/>
    <m/>
    <x v="5"/>
  </r>
  <r>
    <s v="D-HBR256"/>
    <x v="39"/>
    <d v="2026-06-18T00:00:00"/>
    <n v="661"/>
    <m/>
    <s v="7 Locate Markers / 8 Daps / 26 Splices"/>
    <x v="5"/>
  </r>
  <r>
    <s v="D-HLX512"/>
    <x v="25"/>
    <d v="2026-06-19T00:00:00"/>
    <n v="822"/>
    <m/>
    <m/>
    <x v="5"/>
  </r>
  <r>
    <s v="D-HLX522"/>
    <x v="25"/>
    <d v="2026-06-19T00:00:00"/>
    <m/>
    <m/>
    <s v="No Production--Drill Breakdown"/>
    <x v="5"/>
  </r>
  <r>
    <s v="D-HTG233"/>
    <x v="41"/>
    <d v="2026-06-19T00:00:00"/>
    <n v="309"/>
    <m/>
    <m/>
    <x v="5"/>
  </r>
  <r>
    <s v="D-HTG235"/>
    <x v="41"/>
    <d v="2026-06-19T00:00:00"/>
    <n v="894"/>
    <m/>
    <m/>
    <x v="5"/>
  </r>
  <r>
    <s v="D-HTG237"/>
    <x v="41"/>
    <d v="2026-06-19T00:00:00"/>
    <n v="553"/>
    <m/>
    <m/>
    <x v="5"/>
  </r>
  <r>
    <s v="D-HTG238"/>
    <x v="41"/>
    <d v="2026-06-19T00:00:00"/>
    <m/>
    <m/>
    <s v="No Production--Crew Shutdown"/>
    <x v="5"/>
  </r>
  <r>
    <s v="D-HTG241"/>
    <x v="1"/>
    <d v="2026-06-19T00:00:00"/>
    <n v="402"/>
    <m/>
    <m/>
    <x v="5"/>
  </r>
  <r>
    <s v="D-HBR255"/>
    <x v="39"/>
    <d v="2026-06-19T00:00:00"/>
    <n v="31"/>
    <m/>
    <s v="5 Locate Markers / 5 Daps / 21 Splices"/>
    <x v="5"/>
  </r>
  <r>
    <s v="D-HBR256"/>
    <x v="39"/>
    <d v="2026-06-19T00:00:00"/>
    <n v="303"/>
    <m/>
    <m/>
    <x v="5"/>
  </r>
  <r>
    <s v="D-HPP607"/>
    <x v="1"/>
    <d v="2026-06-22T00:00:00"/>
    <n v="171"/>
    <m/>
    <m/>
    <x v="5"/>
  </r>
  <r>
    <s v="D-HPP610"/>
    <x v="44"/>
    <d v="2026-06-22T00:00:00"/>
    <m/>
    <m/>
    <s v="No Production--No Clear Locates"/>
    <x v="5"/>
  </r>
  <r>
    <s v="D-HPP614"/>
    <x v="42"/>
    <d v="2026-06-22T00:00:00"/>
    <n v="214"/>
    <m/>
    <m/>
    <x v="5"/>
  </r>
  <r>
    <s v="D-HPP619"/>
    <x v="5"/>
    <d v="2026-06-22T00:00:00"/>
    <n v="825"/>
    <m/>
    <s v="5 Toby Boxes / 5 Daps / 9 Splices"/>
    <x v="5"/>
  </r>
  <r>
    <s v="D-HPP621"/>
    <x v="5"/>
    <d v="2026-06-22T00:00:00"/>
    <n v="2294"/>
    <m/>
    <s v=" 5 Toby Boxes / 6 Daps / 9 Splices"/>
    <x v="5"/>
  </r>
  <r>
    <s v="D-HPP625"/>
    <x v="5"/>
    <d v="2026-06-22T00:00:00"/>
    <n v="876"/>
    <m/>
    <m/>
    <x v="5"/>
  </r>
  <r>
    <s v="D-HPP627"/>
    <x v="5"/>
    <d v="2026-06-22T00:00:00"/>
    <n v="350"/>
    <m/>
    <m/>
    <x v="5"/>
  </r>
  <r>
    <s v="D-HPP630"/>
    <x v="27"/>
    <d v="2026-06-22T00:00:00"/>
    <n v="335"/>
    <m/>
    <m/>
    <x v="5"/>
  </r>
  <r>
    <s v="D-HPP632"/>
    <x v="8"/>
    <d v="2026-06-22T00:00:00"/>
    <n v="391"/>
    <m/>
    <m/>
    <x v="5"/>
  </r>
  <r>
    <s v="D-HPP633"/>
    <x v="8"/>
    <d v="2026-06-22T00:00:00"/>
    <n v="1140"/>
    <m/>
    <m/>
    <x v="5"/>
  </r>
  <r>
    <s v="D-HPP301"/>
    <x v="43"/>
    <d v="2026-06-22T00:00:00"/>
    <m/>
    <m/>
    <s v="2 HH / 11 Toby Boxes / 11 Daps / 18 Splices"/>
    <x v="5"/>
  </r>
  <r>
    <s v="D-HPP301"/>
    <x v="1"/>
    <d v="2026-06-22T00:00:00"/>
    <n v="87"/>
    <m/>
    <s v="1 Toby Box/ 2 Daps / 39 Splices"/>
    <x v="5"/>
  </r>
  <r>
    <s v="D-HPP303"/>
    <x v="43"/>
    <d v="2026-06-22T00:00:00"/>
    <n v="500"/>
    <m/>
    <m/>
    <x v="5"/>
  </r>
  <r>
    <s v="D-HPP305"/>
    <x v="9"/>
    <d v="2026-06-22T00:00:00"/>
    <m/>
    <m/>
    <s v="No Production--Crew Shutdown"/>
    <x v="5"/>
  </r>
  <r>
    <s v="D-HPP307"/>
    <x v="1"/>
    <d v="2026-06-22T00:00:00"/>
    <n v="281"/>
    <m/>
    <m/>
    <x v="5"/>
  </r>
  <r>
    <s v="D-HPP310"/>
    <x v="36"/>
    <d v="2026-06-22T00:00:00"/>
    <n v="620"/>
    <m/>
    <m/>
    <x v="5"/>
  </r>
  <r>
    <s v="D-HPP311"/>
    <x v="36"/>
    <d v="2026-06-22T00:00:00"/>
    <n v="364"/>
    <m/>
    <m/>
    <x v="5"/>
  </r>
  <r>
    <s v="D-HPP318"/>
    <x v="44"/>
    <d v="2026-06-22T00:00:00"/>
    <n v="2283"/>
    <m/>
    <m/>
    <x v="5"/>
  </r>
  <r>
    <s v="FB-HWP476"/>
    <x v="2"/>
    <d v="2026-06-22T00:00:00"/>
    <n v="1115"/>
    <m/>
    <m/>
    <x v="5"/>
  </r>
  <r>
    <s v="D-HLX512"/>
    <x v="25"/>
    <d v="2026-06-22T00:00:00"/>
    <n v="648"/>
    <m/>
    <m/>
    <x v="5"/>
  </r>
  <r>
    <s v="D-HLX522"/>
    <x v="25"/>
    <d v="2026-06-22T00:00:00"/>
    <n v="859"/>
    <m/>
    <m/>
    <x v="5"/>
  </r>
  <r>
    <s v="D-HTG233"/>
    <x v="41"/>
    <d v="2026-06-22T00:00:00"/>
    <n v="511"/>
    <m/>
    <m/>
    <x v="5"/>
  </r>
  <r>
    <s v="D-HTG235"/>
    <x v="41"/>
    <d v="2026-06-22T00:00:00"/>
    <m/>
    <m/>
    <s v="No Production--Crew Did Not Show Up Today"/>
    <x v="5"/>
  </r>
  <r>
    <s v="D-HTG238"/>
    <x v="41"/>
    <d v="2026-06-22T00:00:00"/>
    <m/>
    <m/>
    <s v="No Production--Crew Did Not Show Up Today"/>
    <x v="5"/>
  </r>
  <r>
    <s v="D-HTG241"/>
    <x v="1"/>
    <d v="2026-06-22T00:00:00"/>
    <n v="697"/>
    <m/>
    <m/>
    <x v="5"/>
  </r>
  <r>
    <s v="D-HLX402"/>
    <x v="1"/>
    <d v="2026-06-22T00:00:00"/>
    <m/>
    <n v="617"/>
    <m/>
    <x v="5"/>
  </r>
  <r>
    <s v="D-HLX403"/>
    <x v="1"/>
    <d v="2026-06-22T00:00:00"/>
    <m/>
    <n v="420"/>
    <m/>
    <x v="5"/>
  </r>
  <r>
    <s v="D-HLX404"/>
    <x v="1"/>
    <d v="2026-06-22T00:00:00"/>
    <m/>
    <n v="1563"/>
    <m/>
    <x v="5"/>
  </r>
  <r>
    <s v="D-HLX406"/>
    <x v="1"/>
    <d v="2026-06-22T00:00:00"/>
    <m/>
    <n v="387"/>
    <m/>
    <x v="5"/>
  </r>
  <r>
    <s v="D-HBR256"/>
    <x v="39"/>
    <d v="2026-06-22T00:00:00"/>
    <n v="672"/>
    <m/>
    <s v="1 Locate Marker / 1 Dap / 2 Splices"/>
    <x v="5"/>
  </r>
  <r>
    <s v="FB-HBR252"/>
    <x v="39"/>
    <d v="2026-06-22T00:00:00"/>
    <m/>
    <m/>
    <s v="1 HH"/>
    <x v="5"/>
  </r>
  <r>
    <s v="D-HPP607"/>
    <x v="1"/>
    <d v="2026-06-23T00:00:00"/>
    <m/>
    <m/>
    <s v="No Production"/>
    <x v="5"/>
  </r>
  <r>
    <s v="D-HPP614"/>
    <x v="42"/>
    <d v="2026-06-23T00:00:00"/>
    <n v="1276"/>
    <m/>
    <m/>
    <x v="5"/>
  </r>
  <r>
    <s v="D-HPP618"/>
    <x v="5"/>
    <d v="2026-06-23T00:00:00"/>
    <m/>
    <m/>
    <s v="1 FDH / 1 HH / 1 Ground Rod / 11 Toby Boxes / 12 Daps / 84 Splices"/>
    <x v="5"/>
  </r>
  <r>
    <s v="D-HPP619"/>
    <x v="5"/>
    <d v="2026-06-23T00:00:00"/>
    <n v="950"/>
    <m/>
    <s v="6 Toby Boxes / 6 Daps / 23 Splices"/>
    <x v="5"/>
  </r>
  <r>
    <s v="D-HPP621"/>
    <x v="5"/>
    <d v="2026-06-23T00:00:00"/>
    <m/>
    <m/>
    <s v="1 HH / 1 Ground Rod"/>
    <x v="5"/>
  </r>
  <r>
    <s v="D-HPP625"/>
    <x v="5"/>
    <d v="2026-06-23T00:00:00"/>
    <n v="890"/>
    <m/>
    <s v="10 Toby Boxes / 10 Daps / 24 Splices"/>
    <x v="5"/>
  </r>
  <r>
    <s v="D-HPP630"/>
    <x v="27"/>
    <d v="2026-06-23T00:00:00"/>
    <n v="558"/>
    <m/>
    <m/>
    <x v="5"/>
  </r>
  <r>
    <s v="D-HPP632"/>
    <x v="8"/>
    <d v="2026-06-23T00:00:00"/>
    <m/>
    <m/>
    <s v="No Production"/>
    <x v="5"/>
  </r>
  <r>
    <s v="D-HPP633"/>
    <x v="8"/>
    <d v="2026-06-23T00:00:00"/>
    <n v="5027"/>
    <m/>
    <m/>
    <x v="5"/>
  </r>
  <r>
    <s v="D-HPP303"/>
    <x v="43"/>
    <d v="2026-06-23T00:00:00"/>
    <n v="559"/>
    <m/>
    <m/>
    <x v="5"/>
  </r>
  <r>
    <s v="D-HPP307"/>
    <x v="1"/>
    <d v="2026-06-23T00:00:00"/>
    <n v="115"/>
    <m/>
    <m/>
    <x v="5"/>
  </r>
  <r>
    <s v="D-HPP310"/>
    <x v="36"/>
    <d v="2026-06-23T00:00:00"/>
    <m/>
    <m/>
    <s v="No Production--Crew Shutdown"/>
    <x v="5"/>
  </r>
  <r>
    <s v="D-HPP311"/>
    <x v="36"/>
    <d v="2026-06-23T00:00:00"/>
    <m/>
    <m/>
    <s v="6 Toby Boxes / 6 Daps / 12 Splices"/>
    <x v="5"/>
  </r>
  <r>
    <s v="D-HPP318"/>
    <x v="44"/>
    <d v="2026-06-23T00:00:00"/>
    <n v="1160"/>
    <m/>
    <s v="16 Toby Boxes / 16 Daps / 23 Splices"/>
    <x v="5"/>
  </r>
  <r>
    <s v="FB-HWP476"/>
    <x v="2"/>
    <d v="2026-06-23T00:00:00"/>
    <n v="891"/>
    <m/>
    <m/>
    <x v="5"/>
  </r>
  <r>
    <s v="D-HLX512"/>
    <x v="25"/>
    <d v="2026-06-23T00:00:00"/>
    <n v="1155"/>
    <m/>
    <m/>
    <x v="5"/>
  </r>
  <r>
    <s v="D-HLX522"/>
    <x v="25"/>
    <d v="2026-06-23T00:00:00"/>
    <n v="971"/>
    <m/>
    <m/>
    <x v="5"/>
  </r>
  <r>
    <s v="D-HTG229"/>
    <x v="41"/>
    <d v="2026-06-23T00:00:00"/>
    <n v="689"/>
    <m/>
    <m/>
    <x v="5"/>
  </r>
  <r>
    <s v="D-HTG235"/>
    <x v="41"/>
    <d v="2026-06-23T00:00:00"/>
    <n v="210"/>
    <m/>
    <m/>
    <x v="5"/>
  </r>
  <r>
    <s v="D-HTG237"/>
    <x v="41"/>
    <d v="2026-06-23T00:00:00"/>
    <n v="193"/>
    <m/>
    <m/>
    <x v="5"/>
  </r>
  <r>
    <s v="D-HTG238"/>
    <x v="41"/>
    <d v="2026-06-23T00:00:00"/>
    <n v="949"/>
    <m/>
    <m/>
    <x v="5"/>
  </r>
  <r>
    <s v="D-HBR256"/>
    <x v="39"/>
    <d v="2026-06-23T00:00:00"/>
    <n v="710"/>
    <m/>
    <s v="1 HH / 2 Locate Markers / 4 Daps / 44 Splices"/>
    <x v="5"/>
  </r>
  <r>
    <s v="D-HPP607"/>
    <x v="1"/>
    <d v="2026-06-24T00:00:00"/>
    <n v="93"/>
    <m/>
    <m/>
    <x v="5"/>
  </r>
  <r>
    <s v="D-HPP610"/>
    <x v="44"/>
    <d v="2026-06-24T00:00:00"/>
    <n v="2241"/>
    <m/>
    <m/>
    <x v="5"/>
  </r>
  <r>
    <s v="D-HPP611"/>
    <x v="5"/>
    <d v="2026-06-24T00:00:00"/>
    <n v="1179"/>
    <m/>
    <s v="6 Toby Boxes / 6 Daps / 23 Splices"/>
    <x v="5"/>
  </r>
  <r>
    <s v="D-HPP615"/>
    <x v="5"/>
    <d v="2026-06-24T00:00:00"/>
    <n v="520"/>
    <m/>
    <s v="3 Toby Boxes / 3 Daps / 6 Splices"/>
    <x v="5"/>
  </r>
  <r>
    <s v="D-HPP619"/>
    <x v="5"/>
    <d v="2026-06-24T00:00:00"/>
    <n v="502"/>
    <m/>
    <s v="5 Toby Boxes / 5 Daps / 10 Splices"/>
    <x v="5"/>
  </r>
  <r>
    <s v="D-HPP621"/>
    <x v="5"/>
    <d v="2026-06-24T00:00:00"/>
    <n v="1974"/>
    <m/>
    <s v="2 Toby Boxes / 1 FDH / 1 Swing Arm / 1 Ground Rod / 107 Splices"/>
    <x v="5"/>
  </r>
  <r>
    <s v="D-HPP625"/>
    <x v="5"/>
    <d v="2026-06-24T00:00:00"/>
    <n v="749"/>
    <m/>
    <m/>
    <x v="5"/>
  </r>
  <r>
    <s v="D-HPP627"/>
    <x v="5"/>
    <d v="2026-06-24T00:00:00"/>
    <n v="492"/>
    <m/>
    <s v="5 Toby Boxes / 5 Daps / 10 Splices"/>
    <x v="5"/>
  </r>
  <r>
    <s v="D-HPP629"/>
    <x v="5"/>
    <d v="2026-06-24T00:00:00"/>
    <n v="2452"/>
    <m/>
    <m/>
    <x v="5"/>
  </r>
  <r>
    <s v="D-HPP630"/>
    <x v="27"/>
    <d v="2026-06-24T00:00:00"/>
    <n v="815"/>
    <m/>
    <m/>
    <x v="5"/>
  </r>
  <r>
    <s v="D-HPP633"/>
    <x v="8"/>
    <d v="2026-06-24T00:00:00"/>
    <n v="1021"/>
    <m/>
    <m/>
    <x v="5"/>
  </r>
  <r>
    <s v="D-HPP303"/>
    <x v="43"/>
    <d v="2026-06-24T00:00:00"/>
    <n v="1506"/>
    <m/>
    <m/>
    <x v="5"/>
  </r>
  <r>
    <s v="D-HPP307"/>
    <x v="1"/>
    <d v="2026-06-24T00:00:00"/>
    <n v="253"/>
    <m/>
    <m/>
    <x v="5"/>
  </r>
  <r>
    <s v="D-HPP310"/>
    <x v="36"/>
    <d v="2026-06-24T00:00:00"/>
    <m/>
    <m/>
    <s v="No Production"/>
    <x v="5"/>
  </r>
  <r>
    <s v="D-HPP311"/>
    <x v="36"/>
    <d v="2026-06-24T00:00:00"/>
    <m/>
    <m/>
    <s v="No Production"/>
    <x v="5"/>
  </r>
  <r>
    <s v="D-HPP318"/>
    <x v="44"/>
    <d v="2026-06-24T00:00:00"/>
    <n v="803"/>
    <m/>
    <m/>
    <x v="5"/>
  </r>
  <r>
    <s v="FB-HWP476"/>
    <x v="2"/>
    <d v="2026-06-24T00:00:00"/>
    <n v="1345"/>
    <m/>
    <m/>
    <x v="5"/>
  </r>
  <r>
    <s v="D-HLX512"/>
    <x v="25"/>
    <d v="2026-06-24T00:00:00"/>
    <n v="778"/>
    <m/>
    <s v="34 Toby Boxes / 30 Daps / 227 Splices / 1 FDH / 1 HH /  1 Swing Arm / 1 Ground Rod"/>
    <x v="5"/>
  </r>
  <r>
    <s v="D-HLX522"/>
    <x v="25"/>
    <d v="2026-06-24T00:00:00"/>
    <n v="667"/>
    <m/>
    <m/>
    <x v="5"/>
  </r>
  <r>
    <s v="D-HTG228"/>
    <x v="41"/>
    <d v="2026-06-24T00:00:00"/>
    <m/>
    <m/>
    <s v="No Production"/>
    <x v="5"/>
  </r>
  <r>
    <s v="D-HTG233"/>
    <x v="41"/>
    <d v="2026-06-24T00:00:00"/>
    <n v="84"/>
    <m/>
    <m/>
    <x v="5"/>
  </r>
  <r>
    <s v="D-HTG238"/>
    <x v="41"/>
    <d v="2026-06-24T00:00:00"/>
    <n v="514"/>
    <m/>
    <m/>
    <x v="5"/>
  </r>
  <r>
    <s v="D-HBR256"/>
    <x v="39"/>
    <d v="2026-06-24T00:00:00"/>
    <n v="823"/>
    <m/>
    <s v="7 Locate Markers / 7 Daps / 44 Splices"/>
    <x v="5"/>
  </r>
  <r>
    <s v="D-HPP615"/>
    <x v="5"/>
    <d v="2026-06-25T00:00:00"/>
    <n v="1599"/>
    <m/>
    <s v="8 Toby Boxes / 8 Daps / 24 Splices"/>
    <x v="5"/>
  </r>
  <r>
    <s v="D-HPP619"/>
    <x v="5"/>
    <d v="2026-06-25T00:00:00"/>
    <n v="838"/>
    <m/>
    <s v="5 Toby Boxes / 8 Daps / 38 Splices"/>
    <x v="5"/>
  </r>
  <r>
    <s v="D-HPP620"/>
    <x v="5"/>
    <d v="2026-06-25T00:00:00"/>
    <n v="575"/>
    <m/>
    <m/>
    <x v="5"/>
  </r>
  <r>
    <s v="D-HPP625"/>
    <x v="5"/>
    <d v="2026-06-25T00:00:00"/>
    <n v="346"/>
    <m/>
    <s v="9 Toby Boxes / 8 Daps / 16 Splices"/>
    <x v="5"/>
  </r>
  <r>
    <s v="D-HPP630"/>
    <x v="27"/>
    <d v="2026-06-25T00:00:00"/>
    <m/>
    <m/>
    <s v="No Production--Crew Shutdown"/>
    <x v="5"/>
  </r>
  <r>
    <s v="D-HPP303"/>
    <x v="43"/>
    <d v="2026-06-25T00:00:00"/>
    <n v="548"/>
    <m/>
    <s v="14 Toby Boxes / 14 Daps / 20 Splices"/>
    <x v="5"/>
  </r>
  <r>
    <s v="D-HPP307 "/>
    <x v="1"/>
    <d v="2026-06-25T00:00:00"/>
    <m/>
    <m/>
    <s v="No Production"/>
    <x v="5"/>
  </r>
  <r>
    <s v="D-HPP318"/>
    <x v="44"/>
    <d v="2026-06-25T00:00:00"/>
    <m/>
    <m/>
    <s v="3 Toby Boxes / 22 Daps / 32 Splices"/>
    <x v="5"/>
  </r>
  <r>
    <s v="FB-HWP476"/>
    <x v="2"/>
    <d v="2026-06-25T00:00:00"/>
    <n v="1328"/>
    <m/>
    <m/>
    <x v="5"/>
  </r>
  <r>
    <s v="D-HLX513"/>
    <x v="25"/>
    <d v="2026-06-25T00:00:00"/>
    <n v="1436"/>
    <m/>
    <m/>
    <x v="5"/>
  </r>
  <r>
    <s v="D-HLX522"/>
    <x v="25"/>
    <d v="2026-06-25T00:00:00"/>
    <n v="1025"/>
    <m/>
    <m/>
    <x v="5"/>
  </r>
  <r>
    <s v="D-HTG228"/>
    <x v="41"/>
    <d v="2026-06-25T00:00:00"/>
    <n v="951"/>
    <m/>
    <m/>
    <x v="5"/>
  </r>
  <r>
    <s v="D-HTG233"/>
    <x v="41"/>
    <d v="2026-06-25T00:00:00"/>
    <n v="75"/>
    <m/>
    <m/>
    <x v="5"/>
  </r>
  <r>
    <s v="D-HTG238"/>
    <x v="41"/>
    <d v="2026-06-25T00:00:00"/>
    <n v="790"/>
    <m/>
    <m/>
    <x v="5"/>
  </r>
  <r>
    <s v="FB-HTG204"/>
    <x v="45"/>
    <d v="2026-06-25T00:00:00"/>
    <n v="492"/>
    <m/>
    <m/>
    <x v="5"/>
  </r>
  <r>
    <s v="FB-HTG290"/>
    <x v="14"/>
    <d v="2026-06-25T00:00:00"/>
    <n v="343"/>
    <m/>
    <m/>
    <x v="5"/>
  </r>
  <r>
    <s v="D-HBR256"/>
    <x v="39"/>
    <d v="2026-06-25T00:00:00"/>
    <n v="601"/>
    <m/>
    <s v="3 Locate Markers / 4 Daps / 74 Splices"/>
    <x v="5"/>
  </r>
  <r>
    <s v="D-HPP615"/>
    <x v="5"/>
    <d v="2026-06-26T00:00:00"/>
    <n v="1500"/>
    <m/>
    <s v="7 Toby Boxes / 6 Dap / 56 Splices"/>
    <x v="5"/>
  </r>
  <r>
    <s v="D-HPP620"/>
    <x v="5"/>
    <d v="2026-06-26T00:00:00"/>
    <n v="2236"/>
    <m/>
    <s v="9 Toby Boxes / 15 Daps / 17 Splices"/>
    <x v="5"/>
  </r>
  <r>
    <s v="D-HPP633"/>
    <x v="8"/>
    <d v="2026-06-26T00:00:00"/>
    <n v="186"/>
    <m/>
    <m/>
    <x v="5"/>
  </r>
  <r>
    <s v="D-HPP303"/>
    <x v="43"/>
    <d v="2026-06-26T00:00:00"/>
    <n v="651"/>
    <m/>
    <m/>
    <x v="5"/>
  </r>
  <r>
    <s v="D-HPP307 "/>
    <x v="1"/>
    <d v="2026-06-26T00:00:00"/>
    <n v="310"/>
    <m/>
    <s v="3 Toby Boxes / 3 Daps / 6 Splices"/>
    <x v="5"/>
  </r>
  <r>
    <s v="FB-HWP476"/>
    <x v="2"/>
    <d v="2026-06-26T00:00:00"/>
    <m/>
    <m/>
    <s v="6 HH / 6 Ground Rods"/>
    <x v="5"/>
  </r>
  <r>
    <s v="D-HLX513"/>
    <x v="25"/>
    <d v="2026-06-26T00:00:00"/>
    <n v="877"/>
    <m/>
    <m/>
    <x v="5"/>
  </r>
  <r>
    <s v="D-HLX522"/>
    <x v="25"/>
    <d v="2026-06-26T00:00:00"/>
    <m/>
    <m/>
    <s v="No Production--Locate Issue"/>
    <x v="5"/>
  </r>
  <r>
    <s v="D-HTG235"/>
    <x v="41"/>
    <d v="2026-06-26T00:00:00"/>
    <m/>
    <m/>
    <s v="35 Toby Boxes"/>
    <x v="5"/>
  </r>
  <r>
    <s v="D-HTG241"/>
    <x v="1"/>
    <d v="2026-06-26T00:00:00"/>
    <n v="3"/>
    <m/>
    <s v="9 Toby Boxes / 1 Dap / 2 Splices"/>
    <x v="5"/>
  </r>
  <r>
    <s v="FB-HTG204"/>
    <x v="45"/>
    <d v="2026-06-26T00:00:00"/>
    <m/>
    <m/>
    <s v="No Production "/>
    <x v="5"/>
  </r>
  <r>
    <s v="FB-HTG290"/>
    <x v="14"/>
    <d v="2026-06-26T00:00:00"/>
    <m/>
    <m/>
    <s v="No Production "/>
    <x v="5"/>
  </r>
  <r>
    <s v="D-HBR256"/>
    <x v="39"/>
    <d v="2026-06-26T00:00:00"/>
    <n v="597"/>
    <m/>
    <s v="1 HH / 1 Locate Marker / 1 Dap / 2 Splice"/>
    <x v="5"/>
  </r>
  <r>
    <s v="D-HPP611"/>
    <x v="5"/>
    <d v="2026-06-29T00:00:00"/>
    <m/>
    <m/>
    <s v="1 FDH / 1 HH / 1 Swing Arm / 1 Ground Rod "/>
    <x v="5"/>
  </r>
  <r>
    <s v="D-HPP615"/>
    <x v="5"/>
    <d v="2026-06-29T00:00:00"/>
    <n v="1695"/>
    <m/>
    <s v="9 Toby Boxes / 9 Daps / 76 Splices"/>
    <x v="5"/>
  </r>
  <r>
    <s v="D-HPP619"/>
    <x v="5"/>
    <d v="2026-06-29T00:00:00"/>
    <n v="55"/>
    <m/>
    <s v="1 FDH / 1 HH / 1 Swing Arm / 1 Ground Rod "/>
    <x v="5"/>
  </r>
  <r>
    <s v="D-HPP620"/>
    <x v="5"/>
    <d v="2026-06-29T00:00:00"/>
    <n v="905"/>
    <m/>
    <m/>
    <x v="5"/>
  </r>
  <r>
    <s v="D-HPP625"/>
    <x v="5"/>
    <d v="2026-06-29T00:00:00"/>
    <n v="1537"/>
    <m/>
    <m/>
    <x v="5"/>
  </r>
  <r>
    <s v="D-HPP629"/>
    <x v="5"/>
    <d v="2026-06-29T00:00:00"/>
    <m/>
    <m/>
    <s v="No Production--MOT Did Not Show Up"/>
    <x v="5"/>
  </r>
  <r>
    <s v="D-HPP303"/>
    <x v="43"/>
    <d v="2026-06-29T00:00:00"/>
    <m/>
    <m/>
    <s v="No Production "/>
    <x v="5"/>
  </r>
  <r>
    <s v="D-HPP305"/>
    <x v="43"/>
    <d v="2026-06-29T00:00:00"/>
    <n v="971"/>
    <m/>
    <m/>
    <x v="5"/>
  </r>
  <r>
    <s v="D-HPP310"/>
    <x v="36"/>
    <d v="2026-06-29T00:00:00"/>
    <n v="1299"/>
    <m/>
    <s v="5 Toby Boxes / 5 Daps / 10 Splices"/>
    <x v="5"/>
  </r>
  <r>
    <s v="D-HPP318"/>
    <x v="44"/>
    <d v="2026-06-29T00:00:00"/>
    <m/>
    <m/>
    <s v="13 Toby Boxes / 3 Daps / 6 Splices"/>
    <x v="5"/>
  </r>
  <r>
    <s v="D-HLX513"/>
    <x v="25"/>
    <d v="2026-06-29T00:00:00"/>
    <n v="1027"/>
    <m/>
    <m/>
    <x v="5"/>
  </r>
  <r>
    <s v="D-HLX522"/>
    <x v="25"/>
    <d v="2026-06-29T00:00:00"/>
    <n v="361"/>
    <m/>
    <s v="31 Toby Boxes / 30 Daps / 197 Splices / 1 FDH / 1 HH / 1 Swing Arm"/>
    <x v="5"/>
  </r>
  <r>
    <s v="D-HLX520"/>
    <x v="25"/>
    <d v="2026-06-29T00:00:00"/>
    <m/>
    <m/>
    <s v="No Production--Drill Breakdown"/>
    <x v="5"/>
  </r>
  <r>
    <s v="D-HTG228"/>
    <x v="41"/>
    <d v="2026-06-29T00:00:00"/>
    <n v="1642"/>
    <m/>
    <m/>
    <x v="5"/>
  </r>
  <r>
    <s v="D-HTG233"/>
    <x v="41"/>
    <d v="2026-06-29T00:00:00"/>
    <n v="123"/>
    <m/>
    <m/>
    <x v="5"/>
  </r>
  <r>
    <s v="D-HTG229"/>
    <x v="41"/>
    <d v="2026-06-29T00:00:00"/>
    <m/>
    <m/>
    <s v="No Production--Locate Issue"/>
    <x v="5"/>
  </r>
  <r>
    <s v="FB-HTG290 "/>
    <x v="14"/>
    <d v="2026-06-29T00:00:00"/>
    <n v="594"/>
    <m/>
    <m/>
    <x v="5"/>
  </r>
  <r>
    <s v="D-HBR256"/>
    <x v="39"/>
    <d v="2026-06-29T00:00:00"/>
    <n v="344"/>
    <m/>
    <s v="1 HH / 2 Locate Markers / 2 Daps / 74 Splices"/>
    <x v="5"/>
  </r>
  <r>
    <s v="D-HPP307"/>
    <x v="1"/>
    <d v="2026-06-29T00:00:00"/>
    <n v="215"/>
    <m/>
    <s v="3 Toby Boxes / 3 Daps / 6 Splices"/>
    <x v="5"/>
  </r>
  <r>
    <s v="D-HPP613"/>
    <x v="30"/>
    <d v="2026-06-30T00:00:00"/>
    <n v="395"/>
    <m/>
    <m/>
    <x v="5"/>
  </r>
  <r>
    <s v="D-HPP615"/>
    <x v="5"/>
    <d v="2026-06-30T00:00:00"/>
    <n v="1620"/>
    <m/>
    <s v="9 Toby Boxes / 9 Dap / 17 Splices"/>
    <x v="5"/>
  </r>
  <r>
    <s v="D-HPP620"/>
    <x v="5"/>
    <d v="2026-06-30T00:00:00"/>
    <n v="3166"/>
    <m/>
    <s v="10 Toby Boxes / 4 Daps / 67 Splices"/>
    <x v="5"/>
  </r>
  <r>
    <s v="D-HPP621"/>
    <x v="5"/>
    <d v="2026-06-30T00:00:00"/>
    <n v="1028"/>
    <m/>
    <m/>
    <x v="5"/>
  </r>
  <r>
    <s v="D-HPP625"/>
    <x v="5"/>
    <d v="2026-06-30T00:00:00"/>
    <n v="1097"/>
    <m/>
    <s v="12 Toby Boxes / 18 Daps / 10 Splices"/>
    <x v="5"/>
  </r>
  <r>
    <s v="D-HPP629"/>
    <x v="5"/>
    <d v="2026-06-30T00:00:00"/>
    <m/>
    <m/>
    <s v="No Production"/>
    <x v="5"/>
  </r>
  <r>
    <s v="D-HPP631"/>
    <x v="5"/>
    <d v="2026-06-30T00:00:00"/>
    <n v="251"/>
    <m/>
    <s v="2 Toby Boxes / 2 Daps / 3 Splices"/>
    <x v="5"/>
  </r>
  <r>
    <s v="D-HPP301"/>
    <x v="1"/>
    <d v="2026-06-30T00:00:00"/>
    <n v="121"/>
    <m/>
    <s v="1 Dap / 7 Splices"/>
    <x v="5"/>
  </r>
  <r>
    <s v="D-HPP303"/>
    <x v="43"/>
    <d v="2026-06-30T00:00:00"/>
    <n v="767"/>
    <m/>
    <m/>
    <x v="5"/>
  </r>
  <r>
    <s v="D-HPP305"/>
    <x v="43"/>
    <d v="2026-06-30T00:00:00"/>
    <m/>
    <m/>
    <s v="5 Toby Boxes / 5 Daps / 9 Splices"/>
    <x v="5"/>
  </r>
  <r>
    <s v="D-HPP307"/>
    <x v="1"/>
    <d v="2026-06-30T00:00:00"/>
    <n v="283"/>
    <m/>
    <s v="1 Toby Box / 2 Daps / 1 Splice"/>
    <x v="5"/>
  </r>
  <r>
    <s v="D-HPP310"/>
    <x v="36"/>
    <d v="2026-06-30T00:00:00"/>
    <n v="918"/>
    <m/>
    <m/>
    <x v="5"/>
  </r>
  <r>
    <s v="D-HPP311"/>
    <x v="36"/>
    <d v="2026-06-30T00:00:00"/>
    <m/>
    <m/>
    <s v="10 Toby Boxes / 10 Daps / 20 Splices"/>
    <x v="5"/>
  </r>
  <r>
    <s v="FB-HWP976"/>
    <x v="2"/>
    <d v="2026-06-30T00:00:00"/>
    <n v="960"/>
    <m/>
    <s v="1 HH / 1 Ground Rod"/>
    <x v="5"/>
  </r>
  <r>
    <s v="D-HLX520"/>
    <x v="25"/>
    <d v="2026-06-30T00:00:00"/>
    <n v="983"/>
    <m/>
    <m/>
    <x v="5"/>
  </r>
  <r>
    <s v="D-HLX521"/>
    <x v="25"/>
    <d v="2026-06-30T00:00:00"/>
    <n v="1039"/>
    <m/>
    <m/>
    <x v="5"/>
  </r>
  <r>
    <s v="D-HTG228"/>
    <x v="41"/>
    <d v="2026-06-30T00:00:00"/>
    <n v="1664"/>
    <m/>
    <m/>
    <x v="5"/>
  </r>
  <r>
    <s v="FB-HTG204"/>
    <x v="46"/>
    <d v="2026-06-30T00:00:00"/>
    <n v="557"/>
    <m/>
    <m/>
    <x v="5"/>
  </r>
  <r>
    <s v="FB-HTG290 "/>
    <x v="14"/>
    <d v="2026-06-30T00:00:00"/>
    <m/>
    <m/>
    <s v="1 HH"/>
    <x v="5"/>
  </r>
  <r>
    <s v="D-HBR256"/>
    <x v="39"/>
    <d v="2026-06-30T00:00:00"/>
    <n v="7"/>
    <m/>
    <s v="1 HH / 1 Locate Marker / 1 Dap / 16 Splices"/>
    <x v="5"/>
  </r>
  <r>
    <s v="D-HBR257"/>
    <x v="39"/>
    <d v="2026-06-30T00:00:00"/>
    <n v="452"/>
    <m/>
    <m/>
    <x v="5"/>
  </r>
  <r>
    <s v="D-HPP613"/>
    <x v="30"/>
    <d v="2026-07-01T00:00:00"/>
    <m/>
    <m/>
    <s v="No Production--Crew Shutdown"/>
    <x v="6"/>
  </r>
  <r>
    <s v="D-HPP615"/>
    <x v="5"/>
    <d v="2026-07-01T00:00:00"/>
    <n v="1295"/>
    <m/>
    <s v="10 Toby Boxes / 12 Daps / 44 Splices"/>
    <x v="6"/>
  </r>
  <r>
    <s v="D-HPP620"/>
    <x v="5"/>
    <d v="2026-07-01T00:00:00"/>
    <n v="539"/>
    <m/>
    <m/>
    <x v="6"/>
  </r>
  <r>
    <s v="D-HPP625"/>
    <x v="5"/>
    <d v="2026-07-01T00:00:00"/>
    <n v="1846"/>
    <m/>
    <m/>
    <x v="6"/>
  </r>
  <r>
    <s v="D-HPP629"/>
    <x v="5"/>
    <d v="2026-07-01T00:00:00"/>
    <n v="1646"/>
    <m/>
    <s v="5 Toby Boxes / 10 Splices"/>
    <x v="6"/>
  </r>
  <r>
    <s v="D-HPP631"/>
    <x v="5"/>
    <d v="2026-07-01T00:00:00"/>
    <m/>
    <m/>
    <s v="No Production"/>
    <x v="6"/>
  </r>
  <r>
    <s v="D-HPP301"/>
    <x v="1"/>
    <d v="2026-07-01T00:00:00"/>
    <n v="235"/>
    <m/>
    <s v="1 Toby Box/ 2 Daps / 36 Splices"/>
    <x v="6"/>
  </r>
  <r>
    <s v="D-HPP303"/>
    <x v="43"/>
    <d v="2026-07-01T00:00:00"/>
    <n v="108"/>
    <m/>
    <m/>
    <x v="6"/>
  </r>
  <r>
    <s v="D-HPP305"/>
    <x v="43"/>
    <d v="2026-07-01T00:00:00"/>
    <n v="501"/>
    <m/>
    <m/>
    <x v="6"/>
  </r>
  <r>
    <s v="D-HPP307"/>
    <x v="1"/>
    <d v="2026-07-01T00:00:00"/>
    <n v="144"/>
    <m/>
    <m/>
    <x v="6"/>
  </r>
  <r>
    <s v="D-HPP310"/>
    <x v="36"/>
    <d v="2026-07-01T00:00:00"/>
    <n v="925"/>
    <m/>
    <m/>
    <x v="6"/>
  </r>
  <r>
    <s v="D-HPP318"/>
    <x v="36"/>
    <d v="2026-07-01T00:00:00"/>
    <m/>
    <m/>
    <s v="4 Toby Boxes / 6 Daps / 10 Splices"/>
    <x v="6"/>
  </r>
  <r>
    <s v="FB-HWP976"/>
    <x v="2"/>
    <d v="2026-07-01T00:00:00"/>
    <n v="665"/>
    <m/>
    <s v="2 HH / 2 Ground Rods"/>
    <x v="6"/>
  </r>
  <r>
    <s v="D-HLX520"/>
    <x v="25"/>
    <d v="2026-07-01T00:00:00"/>
    <m/>
    <m/>
    <s v="No Production"/>
    <x v="6"/>
  </r>
  <r>
    <s v="D-HLX521"/>
    <x v="25"/>
    <d v="2026-07-01T00:00:00"/>
    <n v="754"/>
    <m/>
    <m/>
    <x v="6"/>
  </r>
  <r>
    <s v="D-HTG201"/>
    <x v="41"/>
    <d v="2026-07-01T00:00:00"/>
    <n v="339"/>
    <m/>
    <m/>
    <x v="6"/>
  </r>
  <r>
    <s v="D-HTG228"/>
    <x v="41"/>
    <d v="2026-07-01T00:00:00"/>
    <n v="439"/>
    <m/>
    <m/>
    <x v="6"/>
  </r>
  <r>
    <s v="D-HTG229"/>
    <x v="41"/>
    <d v="2026-07-01T00:00:00"/>
    <n v="544"/>
    <m/>
    <m/>
    <x v="6"/>
  </r>
  <r>
    <s v="D-HTG238"/>
    <x v="41"/>
    <d v="2026-07-01T00:00:00"/>
    <n v="867"/>
    <m/>
    <m/>
    <x v="6"/>
  </r>
  <r>
    <s v="FB-HTG204"/>
    <x v="46"/>
    <d v="2026-07-01T00:00:00"/>
    <m/>
    <m/>
    <s v="2 HH"/>
    <x v="6"/>
  </r>
  <r>
    <s v="FB-HTG290 "/>
    <x v="14"/>
    <d v="2026-07-01T00:00:00"/>
    <m/>
    <m/>
    <s v="2 HH"/>
    <x v="6"/>
  </r>
  <r>
    <s v="D-HBR256"/>
    <x v="39"/>
    <d v="2026-07-01T00:00:00"/>
    <n v="28"/>
    <m/>
    <s v="1 HH / 4 Locate Marker / 4 Daps / 84 Splices"/>
    <x v="6"/>
  </r>
  <r>
    <s v="D-HBR257"/>
    <x v="39"/>
    <d v="2026-07-01T00:00:00"/>
    <n v="635"/>
    <m/>
    <m/>
    <x v="6"/>
  </r>
  <r>
    <s v="D-HLX507"/>
    <x v="8"/>
    <d v="2026-07-01T00:00:00"/>
    <m/>
    <m/>
    <s v="4 Toby Boxes / 21 Daps / 1 HH / 1 Ground Rod"/>
    <x v="6"/>
  </r>
  <r>
    <s v="D-HPP615"/>
    <x v="5"/>
    <d v="2026-07-02T00:00:00"/>
    <n v="905"/>
    <m/>
    <s v=" 1 HH / 1 FDH / 1 Swing Arm / 1 Ground Rod / 6 Toby Boxes / 6 Daps / 28 Splices"/>
    <x v="6"/>
  </r>
  <r>
    <s v="D-HPP627"/>
    <x v="5"/>
    <d v="2026-07-02T00:00:00"/>
    <n v="1237"/>
    <m/>
    <m/>
    <x v="6"/>
  </r>
  <r>
    <s v="D-HPP629"/>
    <x v="5"/>
    <d v="2026-07-02T00:00:00"/>
    <n v="852"/>
    <m/>
    <m/>
    <x v="6"/>
  </r>
  <r>
    <s v="D-HPP631"/>
    <x v="5"/>
    <d v="2026-07-02T00:00:00"/>
    <m/>
    <m/>
    <s v="No Production"/>
    <x v="6"/>
  </r>
  <r>
    <s v="D-HPP638"/>
    <x v="1"/>
    <d v="2026-07-02T00:00:00"/>
    <m/>
    <m/>
    <s v="No Production--Locate Issue"/>
    <x v="6"/>
  </r>
  <r>
    <s v="D-HPP301"/>
    <x v="43"/>
    <d v="2026-07-02T00:00:00"/>
    <m/>
    <m/>
    <s v="1 HH "/>
    <x v="6"/>
  </r>
  <r>
    <s v="D-HPP305"/>
    <x v="43"/>
    <d v="2026-07-02T00:00:00"/>
    <n v="492"/>
    <m/>
    <s v="3 Toby Boxes / 3  Daps / 6 Splices"/>
    <x v="6"/>
  </r>
  <r>
    <s v="FB-HWP476"/>
    <x v="2"/>
    <d v="2026-07-02T00:00:00"/>
    <n v="300"/>
    <m/>
    <s v="1 HH / 1 Ground Rod"/>
    <x v="6"/>
  </r>
  <r>
    <s v="FB-HWP976"/>
    <x v="2"/>
    <d v="2026-07-02T00:00:00"/>
    <m/>
    <n v="2025"/>
    <s v="1,625 Tracer Wire"/>
    <x v="6"/>
  </r>
  <r>
    <s v="D-HLX520"/>
    <x v="25"/>
    <d v="2026-07-02T00:00:00"/>
    <n v="841"/>
    <m/>
    <m/>
    <x v="6"/>
  </r>
  <r>
    <s v="D-HLX521"/>
    <x v="25"/>
    <d v="2026-07-02T00:00:00"/>
    <n v="1000"/>
    <m/>
    <m/>
    <x v="6"/>
  </r>
  <r>
    <s v="D-HTG229"/>
    <x v="41"/>
    <d v="2026-07-02T00:00:00"/>
    <m/>
    <m/>
    <s v="No Production"/>
    <x v="6"/>
  </r>
  <r>
    <s v="D-HTG238"/>
    <x v="41"/>
    <d v="2026-07-02T00:00:00"/>
    <n v="206"/>
    <m/>
    <m/>
    <x v="6"/>
  </r>
  <r>
    <s v="D-HTG241"/>
    <x v="1"/>
    <d v="2026-07-02T00:00:00"/>
    <n v="18"/>
    <m/>
    <s v="24 Splices"/>
    <x v="6"/>
  </r>
  <r>
    <s v="D-HBR256"/>
    <x v="39"/>
    <d v="2026-07-02T00:00:00"/>
    <n v="42"/>
    <m/>
    <s v="6 Locate Markers / 7 Daps / 55 Splices"/>
    <x v="6"/>
  </r>
  <r>
    <s v="D-HBR257"/>
    <x v="39"/>
    <d v="2026-07-02T00:00:00"/>
    <n v="741"/>
    <m/>
    <m/>
    <x v="6"/>
  </r>
  <r>
    <s v="D-HNP108"/>
    <x v="1"/>
    <d v="2026-07-03T00:00:00"/>
    <m/>
    <m/>
    <s v="Crew Shutdown By Tillman Expired Permit"/>
    <x v="6"/>
  </r>
  <r>
    <s v="D-HPP616"/>
    <x v="5"/>
    <d v="2026-07-06T00:00:00"/>
    <n v="1613"/>
    <m/>
    <s v="8 Toby Boxes / 9 Daps / 30 Splices"/>
    <x v="6"/>
  </r>
  <r>
    <s v="D-HPP627"/>
    <x v="5"/>
    <d v="2026-07-06T00:00:00"/>
    <n v="235"/>
    <m/>
    <s v="4 Toby Boxes / 2 Daps / 6 Splices"/>
    <x v="6"/>
  </r>
  <r>
    <s v="D-HPP639"/>
    <x v="47"/>
    <d v="2026-07-06T00:00:00"/>
    <n v="1050"/>
    <m/>
    <m/>
    <x v="6"/>
  </r>
  <r>
    <s v="D-HPP305"/>
    <x v="43"/>
    <d v="2026-07-06T00:00:00"/>
    <n v="646"/>
    <m/>
    <s v="2 Toby Boxes / 2 Daps / 4 Splices"/>
    <x v="6"/>
  </r>
  <r>
    <s v="D-HPP307"/>
    <x v="1"/>
    <d v="2026-07-06T00:00:00"/>
    <n v="86"/>
    <m/>
    <m/>
    <x v="6"/>
  </r>
  <r>
    <s v="D-HPP310"/>
    <x v="43"/>
    <d v="2026-07-06T00:00:00"/>
    <n v="936"/>
    <m/>
    <m/>
    <x v="6"/>
  </r>
  <r>
    <s v="FB-HWP476"/>
    <x v="2"/>
    <d v="2026-07-06T00:00:00"/>
    <n v="1036"/>
    <m/>
    <s v="1 HH / 1 Ground Rod"/>
    <x v="6"/>
  </r>
  <r>
    <s v="D-HLX520"/>
    <x v="25"/>
    <d v="2026-07-06T00:00:00"/>
    <n v="1027"/>
    <m/>
    <m/>
    <x v="6"/>
  </r>
  <r>
    <s v="D-HLX521"/>
    <x v="25"/>
    <d v="2026-07-06T00:00:00"/>
    <n v="973"/>
    <m/>
    <m/>
    <x v="6"/>
  </r>
  <r>
    <s v="D-HTG228"/>
    <x v="41"/>
    <d v="2026-07-06T00:00:00"/>
    <n v="487"/>
    <m/>
    <m/>
    <x v="6"/>
  </r>
  <r>
    <s v="D-HTG229"/>
    <x v="41"/>
    <d v="2026-07-06T00:00:00"/>
    <n v="845"/>
    <m/>
    <m/>
    <x v="6"/>
  </r>
  <r>
    <s v="D-HTG238"/>
    <x v="41"/>
    <d v="2026-07-06T00:00:00"/>
    <n v="509"/>
    <m/>
    <m/>
    <x v="6"/>
  </r>
  <r>
    <s v="FB-HTG290 "/>
    <x v="14"/>
    <d v="2026-07-06T00:00:00"/>
    <n v="698"/>
    <m/>
    <m/>
    <x v="6"/>
  </r>
  <r>
    <s v="D-HBR256"/>
    <x v="39"/>
    <d v="2026-07-06T00:00:00"/>
    <n v="53"/>
    <m/>
    <s v="4 Locate Markers / 5 Daps / 61 Splices"/>
    <x v="6"/>
  </r>
  <r>
    <s v="D-HPP613"/>
    <x v="30"/>
    <d v="2026-07-07T00:00:00"/>
    <n v="37"/>
    <m/>
    <s v="1 Toby Box / 1 Dap / 2 Splices"/>
    <x v="6"/>
  </r>
  <r>
    <s v="D-HPP616"/>
    <x v="5"/>
    <d v="2026-07-07T00:00:00"/>
    <n v="1647"/>
    <m/>
    <s v="11 Toby Boxes / 12 Daps / 32 Splices"/>
    <x v="6"/>
  </r>
  <r>
    <s v="D-HPP638"/>
    <x v="1"/>
    <d v="2026-07-07T00:00:00"/>
    <n v="340"/>
    <m/>
    <s v="3 Toby Boxes / 3 Daps / 6 Splices"/>
    <x v="6"/>
  </r>
  <r>
    <s v="D-HPP639"/>
    <x v="47"/>
    <d v="2026-07-07T00:00:00"/>
    <n v="770"/>
    <m/>
    <m/>
    <x v="6"/>
  </r>
  <r>
    <s v="D-HPP305"/>
    <x v="43"/>
    <d v="2026-07-07T00:00:00"/>
    <n v="340"/>
    <m/>
    <s v="7 Toby Boxes / 7 Daps / 10 Splices"/>
    <x v="6"/>
  </r>
  <r>
    <s v="D-HPP310"/>
    <x v="48"/>
    <d v="2026-07-07T00:00:00"/>
    <n v="668"/>
    <m/>
    <s v=" 6 Toby Boxes / 6 Daps / 12 Splices"/>
    <x v="6"/>
  </r>
  <r>
    <s v="FB-HWP476"/>
    <x v="2"/>
    <d v="2026-07-07T00:00:00"/>
    <n v="350"/>
    <m/>
    <m/>
    <x v="6"/>
  </r>
  <r>
    <s v="D-HOE503"/>
    <x v="25"/>
    <d v="2026-07-07T00:00:00"/>
    <n v="449"/>
    <m/>
    <m/>
    <x v="6"/>
  </r>
  <r>
    <s v="D-HLX521"/>
    <x v="25"/>
    <d v="2026-07-07T00:00:00"/>
    <m/>
    <m/>
    <s v="No Production"/>
    <x v="6"/>
  </r>
  <r>
    <s v="FB-HLX375"/>
    <x v="25"/>
    <d v="2026-07-07T00:00:00"/>
    <n v="721"/>
    <m/>
    <m/>
    <x v="6"/>
  </r>
  <r>
    <s v="D-HTG229"/>
    <x v="40"/>
    <d v="2026-07-07T00:00:00"/>
    <n v="206"/>
    <m/>
    <m/>
    <x v="6"/>
  </r>
  <r>
    <s v="D-HTG238"/>
    <x v="40"/>
    <d v="2026-07-07T00:00:00"/>
    <n v="254"/>
    <m/>
    <m/>
    <x v="6"/>
  </r>
  <r>
    <s v="FB-HTG290 "/>
    <x v="14"/>
    <d v="2026-07-07T00:00:00"/>
    <n v="235"/>
    <m/>
    <m/>
    <x v="6"/>
  </r>
  <r>
    <s v="FB-HTG288"/>
    <x v="46"/>
    <d v="2026-07-07T00:00:00"/>
    <n v="352"/>
    <m/>
    <m/>
    <x v="6"/>
  </r>
  <r>
    <s v="BHCD-FPW-03-E"/>
    <x v="40"/>
    <d v="2026-07-07T00:00:00"/>
    <m/>
    <m/>
    <s v="No Production--Locate Issue"/>
    <x v="6"/>
  </r>
  <r>
    <s v="D-HPP307"/>
    <x v="1"/>
    <d v="2026-07-07T00:00:00"/>
    <n v="322"/>
    <m/>
    <s v="3 Toby Boxes / 4 Daps / 6 Splices"/>
    <x v="6"/>
  </r>
  <r>
    <s v="D-HPP607"/>
    <x v="1"/>
    <d v="2026-07-08T00:00:00"/>
    <n v="424"/>
    <m/>
    <s v="1 Toby Box / 2 Daps / 1 Splice / 1 FDH / 1 HH / 1 Swing Arm"/>
    <x v="6"/>
  </r>
  <r>
    <s v="D-HPP613"/>
    <x v="30"/>
    <d v="2026-07-08T00:00:00"/>
    <n v="1440"/>
    <m/>
    <m/>
    <x v="6"/>
  </r>
  <r>
    <s v="D-HPP616"/>
    <x v="5"/>
    <d v="2026-07-08T00:00:00"/>
    <n v="1647"/>
    <m/>
    <s v="10 Toby Boxes / 11 Daps / 44 Splices"/>
    <x v="6"/>
  </r>
  <r>
    <s v="D-HPP629"/>
    <x v="5"/>
    <d v="2026-07-08T00:00:00"/>
    <n v="887"/>
    <m/>
    <m/>
    <x v="6"/>
  </r>
  <r>
    <s v="D-HPP638"/>
    <x v="1"/>
    <d v="2026-07-08T00:00:00"/>
    <n v="385"/>
    <m/>
    <s v="2 Toby Boxes / 3 Daps / 4 Splices"/>
    <x v="6"/>
  </r>
  <r>
    <s v="D-HPP639"/>
    <x v="47"/>
    <d v="2026-07-08T00:00:00"/>
    <n v="839"/>
    <m/>
    <s v="5 Toby Boxes / 10 Splices"/>
    <x v="6"/>
  </r>
  <r>
    <s v="D-HPP303"/>
    <x v="43"/>
    <d v="2026-07-08T00:00:00"/>
    <n v="930"/>
    <m/>
    <m/>
    <x v="6"/>
  </r>
  <r>
    <s v="D-HPP307"/>
    <x v="1"/>
    <d v="2026-07-08T00:00:00"/>
    <n v="222"/>
    <m/>
    <m/>
    <x v="6"/>
  </r>
  <r>
    <s v="D-HPP310"/>
    <x v="36"/>
    <d v="2026-07-08T00:00:00"/>
    <n v="240"/>
    <m/>
    <s v="7 Toby Boxes / 7 Daps / 12 Splices"/>
    <x v="6"/>
  </r>
  <r>
    <s v="D-HOE503"/>
    <x v="25"/>
    <d v="2026-07-08T00:00:00"/>
    <n v="665"/>
    <m/>
    <m/>
    <x v="6"/>
  </r>
  <r>
    <s v="D-HLX521"/>
    <x v="25"/>
    <d v="2026-07-08T00:00:00"/>
    <n v="87"/>
    <m/>
    <s v="38 Toby Boxes / 33 Daps / 152 Splices / 1 FDH / 1 HH / 1 Swing Arm// 1 Ground Rod"/>
    <x v="6"/>
  </r>
  <r>
    <s v="FB-HLX375"/>
    <x v="25"/>
    <d v="2026-07-08T00:00:00"/>
    <n v="1146"/>
    <m/>
    <m/>
    <x v="6"/>
  </r>
  <r>
    <s v="FB-HOE401-V3"/>
    <x v="37"/>
    <d v="2026-07-08T00:00:00"/>
    <m/>
    <m/>
    <s v="5,940 Tracer Wire"/>
    <x v="6"/>
  </r>
  <r>
    <s v="D-HTG229"/>
    <x v="40"/>
    <d v="2026-07-08T00:00:00"/>
    <m/>
    <m/>
    <s v="No Production"/>
    <x v="6"/>
  </r>
  <r>
    <s v="D-HTG238"/>
    <x v="40"/>
    <d v="2026-07-08T00:00:00"/>
    <n v="187"/>
    <m/>
    <m/>
    <x v="6"/>
  </r>
  <r>
    <s v="FB-HTG204 "/>
    <x v="45"/>
    <d v="2026-07-08T00:00:00"/>
    <m/>
    <m/>
    <s v="No Production--Drill Breakdown"/>
    <x v="6"/>
  </r>
  <r>
    <s v="FB-HTG290 "/>
    <x v="14"/>
    <d v="2026-07-08T00:00:00"/>
    <n v="351"/>
    <m/>
    <m/>
    <x v="6"/>
  </r>
  <r>
    <s v="BHCD-FPW-03-E"/>
    <x v="40"/>
    <d v="2026-07-08T00:00:00"/>
    <n v="998"/>
    <m/>
    <m/>
    <x v="6"/>
  </r>
  <r>
    <s v="D-HBR257"/>
    <x v="39"/>
    <d v="2026-07-08T00:00:00"/>
    <n v="1774"/>
    <m/>
    <m/>
    <x v="6"/>
  </r>
  <r>
    <s v="D-HPP616"/>
    <x v="5"/>
    <d v="2026-07-09T00:00:00"/>
    <n v="495"/>
    <m/>
    <s v="4 Toby Boxes / 4 Daps / 6 Splices"/>
    <x v="6"/>
  </r>
  <r>
    <s v="D-HPP628"/>
    <x v="5"/>
    <d v="2026-07-09T00:00:00"/>
    <n v="1169"/>
    <m/>
    <m/>
    <x v="6"/>
  </r>
  <r>
    <s v="D-HPP631"/>
    <x v="5"/>
    <d v="2026-07-09T00:00:00"/>
    <n v="525"/>
    <m/>
    <m/>
    <x v="6"/>
  </r>
  <r>
    <s v="D-HPP638"/>
    <x v="1"/>
    <d v="2026-07-09T00:00:00"/>
    <n v="255"/>
    <m/>
    <s v="2 Toby Boxes / 2 Daps / 16 Splices"/>
    <x v="6"/>
  </r>
  <r>
    <s v="D-HPP639"/>
    <x v="47"/>
    <d v="2026-07-09T00:00:00"/>
    <n v="874"/>
    <m/>
    <m/>
    <x v="6"/>
  </r>
  <r>
    <s v="D-HPP303"/>
    <x v="43"/>
    <d v="2026-07-09T00:00:00"/>
    <m/>
    <m/>
    <s v="11 Toby Boxes / 11 Daps / 18 Splices"/>
    <x v="6"/>
  </r>
  <r>
    <s v="D-HPP307"/>
    <x v="1"/>
    <d v="2026-07-09T00:00:00"/>
    <n v="323"/>
    <m/>
    <m/>
    <x v="6"/>
  </r>
  <r>
    <s v="D-HOE503"/>
    <x v="25"/>
    <d v="2026-07-09T00:00:00"/>
    <n v="782"/>
    <m/>
    <m/>
    <x v="6"/>
  </r>
  <r>
    <s v="D-HLX501"/>
    <x v="49"/>
    <d v="2026-07-09T00:00:00"/>
    <m/>
    <n v="550"/>
    <s v="450 Tracer Wire / 450 Mule Tape /  2 McLean Switches"/>
    <x v="6"/>
  </r>
  <r>
    <s v="D-HLX522"/>
    <x v="49"/>
    <d v="2026-07-09T00:00:00"/>
    <m/>
    <n v="1300"/>
    <s v="1,150 Tracer Wire / 2 McLean Switches"/>
    <x v="6"/>
  </r>
  <r>
    <s v="FB-HLX375"/>
    <x v="25"/>
    <d v="2026-07-09T00:00:00"/>
    <n v="1085"/>
    <m/>
    <m/>
    <x v="6"/>
  </r>
  <r>
    <s v="FB-HTG204 "/>
    <x v="45"/>
    <d v="2026-07-09T00:00:00"/>
    <n v="934"/>
    <m/>
    <m/>
    <x v="6"/>
  </r>
  <r>
    <s v="FB-HTG289 "/>
    <x v="14"/>
    <d v="2026-07-09T00:00:00"/>
    <n v="536"/>
    <m/>
    <m/>
    <x v="6"/>
  </r>
  <r>
    <s v="FB-HTG289 "/>
    <x v="1"/>
    <d v="2026-07-09T00:00:00"/>
    <n v="393"/>
    <m/>
    <m/>
    <x v="6"/>
  </r>
  <r>
    <s v="D-HBR257"/>
    <x v="39"/>
    <d v="2026-07-09T00:00:00"/>
    <n v="557"/>
    <m/>
    <s v="1 HH / 8 Locate Markers / 11 Daps / 212 Splices"/>
    <x v="6"/>
  </r>
  <r>
    <s v="D-HPP626"/>
    <x v="5"/>
    <d v="2026-07-10T00:00:00"/>
    <n v="439"/>
    <m/>
    <s v="4 Toby Boxes / 4 Daps / 7 Splices"/>
    <x v="6"/>
  </r>
  <r>
    <s v="D-HPP628"/>
    <x v="5"/>
    <d v="2026-07-10T00:00:00"/>
    <n v="1408"/>
    <m/>
    <m/>
    <x v="6"/>
  </r>
  <r>
    <s v="D-HPP631"/>
    <x v="5"/>
    <d v="2026-07-10T00:00:00"/>
    <n v="4486"/>
    <m/>
    <s v="17 Toby Boxes / 16 Daps / 30 Splices"/>
    <x v="6"/>
  </r>
  <r>
    <s v="D-HPP638"/>
    <x v="1"/>
    <d v="2026-07-10T00:00:00"/>
    <n v="180"/>
    <m/>
    <s v="12 Splices"/>
    <x v="6"/>
  </r>
  <r>
    <s v="D-HPP639"/>
    <x v="47"/>
    <d v="2026-07-10T00:00:00"/>
    <n v="781"/>
    <m/>
    <m/>
    <x v="6"/>
  </r>
  <r>
    <s v="D-HPP307"/>
    <x v="1"/>
    <d v="2026-07-10T00:00:00"/>
    <n v="340"/>
    <m/>
    <s v="3 Toby Boxes / 3 Daps / 6 Splices"/>
    <x v="6"/>
  </r>
  <r>
    <s v="D-HPP318"/>
    <x v="44"/>
    <d v="2026-07-10T00:00:00"/>
    <m/>
    <m/>
    <s v="8 Toby Boxes / 2 Daps / 3 Splices / 1 HH / 1 FDH / 1 Swing  Arm / 1 Ground Rod"/>
    <x v="6"/>
  </r>
  <r>
    <s v="D-HLX520"/>
    <x v="25"/>
    <d v="2026-07-10T00:00:00"/>
    <n v="1007"/>
    <m/>
    <m/>
    <x v="6"/>
  </r>
  <r>
    <s v="FB-HLX375"/>
    <x v="37"/>
    <d v="2026-07-10T00:00:00"/>
    <m/>
    <m/>
    <s v="No Production"/>
    <x v="6"/>
  </r>
  <r>
    <s v="D-HTG238"/>
    <x v="40"/>
    <d v="2026-07-10T00:00:00"/>
    <n v="336"/>
    <m/>
    <m/>
    <x v="6"/>
  </r>
  <r>
    <s v="FB-HTG204 "/>
    <x v="45"/>
    <d v="2026-07-10T00:00:00"/>
    <n v="183"/>
    <m/>
    <m/>
    <x v="6"/>
  </r>
  <r>
    <s v="FB-HTG289 "/>
    <x v="14"/>
    <d v="2026-07-10T00:00:00"/>
    <n v="131"/>
    <m/>
    <m/>
    <x v="6"/>
  </r>
  <r>
    <s v="FB-HTG289 "/>
    <x v="1"/>
    <d v="2026-07-10T00:00:00"/>
    <m/>
    <m/>
    <s v="No Production"/>
    <x v="6"/>
  </r>
  <r>
    <s v="D-HBR257"/>
    <x v="39"/>
    <d v="2026-07-10T00:00:00"/>
    <n v="678"/>
    <m/>
    <s v="4 Locate Markers / 5 Daps / 40 Splices"/>
    <x v="6"/>
  </r>
  <r>
    <s v="D-HPP616"/>
    <x v="5"/>
    <d v="2026-07-13T00:00:00"/>
    <m/>
    <m/>
    <s v="1 Vault / 1 FDH / 1 Swing Arm / 1 Ground Rod / 79 Splices"/>
    <x v="6"/>
  </r>
  <r>
    <s v="D-HPP626"/>
    <x v="5"/>
    <d v="2026-07-13T00:00:00"/>
    <n v="2286"/>
    <m/>
    <m/>
    <x v="6"/>
  </r>
  <r>
    <s v="D-HPP627"/>
    <x v="5"/>
    <d v="2026-07-13T00:00:00"/>
    <n v="694"/>
    <m/>
    <m/>
    <x v="6"/>
  </r>
  <r>
    <s v="D-HPP628"/>
    <x v="5"/>
    <d v="2026-07-13T00:00:00"/>
    <n v="2014"/>
    <m/>
    <m/>
    <x v="6"/>
  </r>
  <r>
    <s v="D-HPP631"/>
    <x v="5"/>
    <d v="2026-07-13T00:00:00"/>
    <n v="259"/>
    <m/>
    <m/>
    <x v="6"/>
  </r>
  <r>
    <s v="D-HPP634"/>
    <x v="44"/>
    <d v="2026-07-13T00:00:00"/>
    <m/>
    <m/>
    <s v="No Production"/>
    <x v="6"/>
  </r>
  <r>
    <s v="D-HPP635"/>
    <x v="44"/>
    <d v="2026-07-13T00:00:00"/>
    <m/>
    <m/>
    <s v="No Production--Drill Breakdown"/>
    <x v="6"/>
  </r>
  <r>
    <s v="D-HPP639"/>
    <x v="47"/>
    <d v="2026-07-13T00:00:00"/>
    <n v="2842"/>
    <m/>
    <s v="9 Toby Boxes / 8 Daps / 16 Splices"/>
    <x v="6"/>
  </r>
  <r>
    <s v="D-HPP303"/>
    <x v="43"/>
    <d v="2026-07-13T00:00:00"/>
    <n v="722"/>
    <m/>
    <m/>
    <x v="6"/>
  </r>
  <r>
    <s v="D-HPP307"/>
    <x v="1"/>
    <d v="2026-07-13T00:00:00"/>
    <n v="225"/>
    <m/>
    <s v="2 Toby Boxes / 2 Daps / 16 Splices"/>
    <x v="6"/>
  </r>
  <r>
    <s v="FB-HWP476"/>
    <x v="2"/>
    <d v="2026-07-13T00:00:00"/>
    <n v="230"/>
    <m/>
    <m/>
    <x v="6"/>
  </r>
  <r>
    <s v="D-HOE503"/>
    <x v="25"/>
    <d v="2026-07-13T00:00:00"/>
    <n v="685"/>
    <m/>
    <m/>
    <x v="6"/>
  </r>
  <r>
    <s v="D-HLX511"/>
    <x v="25"/>
    <d v="2026-07-13T00:00:00"/>
    <n v="993"/>
    <m/>
    <m/>
    <x v="6"/>
  </r>
  <r>
    <s v="FB-HLX375"/>
    <x v="37"/>
    <d v="2026-07-13T00:00:00"/>
    <m/>
    <n v="3504"/>
    <s v="3,004 Tracer Wire / 4 MacLean Switch"/>
    <x v="6"/>
  </r>
  <r>
    <s v="FB-HTG204 "/>
    <x v="45"/>
    <d v="2026-07-13T00:00:00"/>
    <m/>
    <m/>
    <s v="2 Vaults / 2 Ground Rods"/>
    <x v="6"/>
  </r>
  <r>
    <s v="FB-HTG289 "/>
    <x v="1"/>
    <d v="2026-07-13T00:00:00"/>
    <n v="458"/>
    <m/>
    <m/>
    <x v="6"/>
  </r>
  <r>
    <s v="FB-HTG289 "/>
    <x v="14"/>
    <d v="2026-07-13T00:00:00"/>
    <n v="578"/>
    <m/>
    <m/>
    <x v="6"/>
  </r>
  <r>
    <s v="Colonial Pointe"/>
    <x v="30"/>
    <d v="2026-07-13T00:00:00"/>
    <n v="1066"/>
    <m/>
    <m/>
    <x v="6"/>
  </r>
  <r>
    <s v="D-HBR257"/>
    <x v="39"/>
    <d v="2026-07-13T00:00:00"/>
    <n v="784"/>
    <m/>
    <s v="1 Locate Marker / 1 Dap / 130 Splices"/>
    <x v="6"/>
  </r>
  <r>
    <s v="D-HPP626"/>
    <x v="5"/>
    <d v="2026-07-14T00:00:00"/>
    <n v="2056"/>
    <m/>
    <m/>
    <x v="6"/>
  </r>
  <r>
    <s v="D-HPP628"/>
    <x v="5"/>
    <d v="2026-07-14T00:00:00"/>
    <n v="1701"/>
    <m/>
    <m/>
    <x v="6"/>
  </r>
  <r>
    <s v="D-HPP631"/>
    <x v="5"/>
    <d v="2026-07-14T00:00:00"/>
    <m/>
    <m/>
    <s v="No Production--Crew Shutdown"/>
    <x v="6"/>
  </r>
  <r>
    <s v="D-HPP635"/>
    <x v="44"/>
    <d v="2026-07-14T00:00:00"/>
    <n v="1037"/>
    <m/>
    <m/>
    <x v="6"/>
  </r>
  <r>
    <s v="D-HPP637"/>
    <x v="1"/>
    <d v="2026-07-14T00:00:00"/>
    <n v="269"/>
    <m/>
    <s v=" 2 Toby Boxes / 2 Daps / 4 Splices"/>
    <x v="6"/>
  </r>
  <r>
    <s v="D-HPP639"/>
    <x v="47"/>
    <d v="2026-07-14T00:00:00"/>
    <n v="570"/>
    <m/>
    <m/>
    <x v="6"/>
  </r>
  <r>
    <s v="D-HPP303"/>
    <x v="43"/>
    <d v="2026-07-14T00:00:00"/>
    <n v="298"/>
    <m/>
    <s v=" 8 Toby Boxes / 8 Daps / 14 Splices"/>
    <x v="6"/>
  </r>
  <r>
    <s v="D-HPP305"/>
    <x v="43"/>
    <d v="2026-07-14T00:00:00"/>
    <n v="224"/>
    <m/>
    <s v=" 3 Toby Boxes / 3 Daps / 5 Splices"/>
    <x v="6"/>
  </r>
  <r>
    <s v="D-HPP307"/>
    <x v="1"/>
    <d v="2026-07-14T00:00:00"/>
    <n v="660"/>
    <m/>
    <s v="9 Toby Boxes / 9 Daps / 25 Splices"/>
    <x v="6"/>
  </r>
  <r>
    <s v="D-HOE503"/>
    <x v="25"/>
    <d v="2026-07-14T00:00:00"/>
    <n v="72"/>
    <m/>
    <s v="22 Daps / 155 Splices"/>
    <x v="6"/>
  </r>
  <r>
    <s v="D-HLX509"/>
    <x v="25"/>
    <d v="2026-07-14T00:00:00"/>
    <n v="1541"/>
    <m/>
    <m/>
    <x v="6"/>
  </r>
  <r>
    <s v="D-HLX511"/>
    <x v="25"/>
    <d v="2026-07-14T00:00:00"/>
    <n v="1035"/>
    <m/>
    <m/>
    <x v="6"/>
  </r>
  <r>
    <s v="FB-HTG288"/>
    <x v="45"/>
    <d v="2026-07-14T00:00:00"/>
    <n v="385"/>
    <m/>
    <m/>
    <x v="6"/>
  </r>
  <r>
    <s v="FB-HTG289 "/>
    <x v="1"/>
    <d v="2026-07-14T00:00:00"/>
    <m/>
    <m/>
    <s v="No Production--Sewer Main Hit"/>
    <x v="6"/>
  </r>
  <r>
    <s v="FB-HTG289 "/>
    <x v="14"/>
    <d v="2026-07-14T00:00:00"/>
    <m/>
    <m/>
    <s v="No Production--Sewer Main Hit"/>
    <x v="6"/>
  </r>
  <r>
    <s v="Colonial Pointe"/>
    <x v="30"/>
    <d v="2026-07-14T00:00:00"/>
    <n v="431"/>
    <m/>
    <m/>
    <x v="6"/>
  </r>
  <r>
    <s v="D-HBR257"/>
    <x v="39"/>
    <d v="2026-07-14T00:00:00"/>
    <n v="756"/>
    <m/>
    <s v="7 Locate Markers / 7 Daps / 162 Splices"/>
    <x v="6"/>
  </r>
  <r>
    <s v="D-HPP626"/>
    <x v="5"/>
    <d v="2026-07-15T00:00:00"/>
    <n v="1203"/>
    <m/>
    <m/>
    <x v="6"/>
  </r>
  <r>
    <s v="D-HPP628"/>
    <x v="5"/>
    <d v="2026-07-15T00:00:00"/>
    <n v="1696"/>
    <m/>
    <s v="10 Toby Boxes / 11 Daps"/>
    <x v="6"/>
  </r>
  <r>
    <s v="D-HPP635"/>
    <x v="44"/>
    <d v="2026-07-15T00:00:00"/>
    <n v="1272"/>
    <m/>
    <m/>
    <x v="6"/>
  </r>
  <r>
    <s v="D-HPP637"/>
    <x v="1"/>
    <d v="2026-07-15T00:00:00"/>
    <m/>
    <m/>
    <s v="No Production--Vehicle Breakdown"/>
    <x v="6"/>
  </r>
  <r>
    <s v="D-HPP303"/>
    <x v="43"/>
    <d v="2026-07-15T00:00:00"/>
    <n v="232"/>
    <m/>
    <s v="3 Toby Boxes / 3 Daps / 5 Splices"/>
    <x v="6"/>
  </r>
  <r>
    <s v="D-HPP305"/>
    <x v="43"/>
    <d v="2026-07-15T00:00:00"/>
    <m/>
    <m/>
    <s v="2 Toby Boxes / 2 Daps / 3 Splices"/>
    <x v="6"/>
  </r>
  <r>
    <s v="D-HPP307"/>
    <x v="1"/>
    <d v="2026-07-15T00:00:00"/>
    <n v="38"/>
    <m/>
    <s v=" 2 Toby Boxes / 2 Daps / 2 Splices / 1 FDH / 1 HH / 1 Swing Arm / 1 Ground Rod"/>
    <x v="6"/>
  </r>
  <r>
    <s v="D-HLX509"/>
    <x v="25"/>
    <d v="2026-07-15T00:00:00"/>
    <n v="948"/>
    <m/>
    <m/>
    <x v="6"/>
  </r>
  <r>
    <s v="D-HLX511"/>
    <x v="25"/>
    <d v="2026-07-15T00:00:00"/>
    <n v="1130"/>
    <m/>
    <m/>
    <x v="6"/>
  </r>
  <r>
    <s v="D-HOE117"/>
    <x v="25"/>
    <d v="2026-07-15T00:00:00"/>
    <n v="238"/>
    <m/>
    <s v="Damage Repair"/>
    <x v="6"/>
  </r>
  <r>
    <s v="FB-HTG288"/>
    <x v="46"/>
    <d v="2026-07-15T00:00:00"/>
    <m/>
    <m/>
    <s v="No Production"/>
    <x v="6"/>
  </r>
  <r>
    <s v="BHCD-FPW-03-E"/>
    <x v="40"/>
    <d v="2026-07-15T00:00:00"/>
    <n v="756"/>
    <m/>
    <m/>
    <x v="6"/>
  </r>
  <r>
    <s v="Colonial Pointe"/>
    <x v="30"/>
    <d v="2026-07-15T00:00:00"/>
    <n v="676"/>
    <m/>
    <m/>
    <x v="6"/>
  </r>
  <r>
    <s v="D-HBR256"/>
    <x v="39"/>
    <d v="2026-07-15T00:00:00"/>
    <n v="32"/>
    <m/>
    <s v="5 Locate Markers / 8 Daps / 70 Splices"/>
    <x v="6"/>
  </r>
  <r>
    <s v="D-HBR257"/>
    <x v="39"/>
    <d v="2026-07-15T00:00:00"/>
    <n v="926"/>
    <m/>
    <s v="4 Locate Markers / 5 Daps / 145 Splices"/>
    <x v="6"/>
  </r>
  <r>
    <s v="D-HPP630"/>
    <x v="5"/>
    <d v="2026-07-16T00:00:00"/>
    <m/>
    <m/>
    <s v="No Production--Crew Shutdown"/>
    <x v="6"/>
  </r>
  <r>
    <s v="D-HPP635"/>
    <x v="44"/>
    <d v="2026-07-16T00:00:00"/>
    <m/>
    <m/>
    <s v="No Production--Crew Shutdown"/>
    <x v="6"/>
  </r>
  <r>
    <s v="D-HPP636"/>
    <x v="5"/>
    <d v="2026-07-16T00:00:00"/>
    <n v="1644"/>
    <m/>
    <s v="11 Toby Boxes / 12 Daps / 32 Splices"/>
    <x v="6"/>
  </r>
  <r>
    <s v="D-HPP637"/>
    <x v="1"/>
    <d v="2026-07-16T00:00:00"/>
    <n v="188"/>
    <m/>
    <m/>
    <x v="6"/>
  </r>
  <r>
    <s v="D-HLX506"/>
    <x v="25"/>
    <d v="2026-07-16T00:00:00"/>
    <n v="427"/>
    <m/>
    <m/>
    <x v="6"/>
  </r>
  <r>
    <s v="D-HLX509"/>
    <x v="25"/>
    <d v="2026-07-16T00:00:00"/>
    <n v="540"/>
    <m/>
    <m/>
    <x v="6"/>
  </r>
  <r>
    <s v="D-HLX511"/>
    <x v="25"/>
    <d v="2026-07-16T00:00:00"/>
    <n v="653"/>
    <m/>
    <s v="33 Toby Boxes / 30 Daps / 223 Splices"/>
    <x v="6"/>
  </r>
  <r>
    <s v="D-HTG229"/>
    <x v="41"/>
    <d v="2026-07-16T00:00:00"/>
    <n v="1084"/>
    <m/>
    <m/>
    <x v="6"/>
  </r>
  <r>
    <s v="D-HTG238"/>
    <x v="41"/>
    <d v="2026-07-16T00:00:00"/>
    <n v="400"/>
    <m/>
    <m/>
    <x v="6"/>
  </r>
  <r>
    <s v="Colonial Pointe"/>
    <x v="30"/>
    <d v="2026-07-16T00:00:00"/>
    <n v="494"/>
    <m/>
    <m/>
    <x v="6"/>
  </r>
  <r>
    <s v="D-HPP607"/>
    <x v="1"/>
    <d v="2026-07-17T00:00:00"/>
    <n v="122"/>
    <m/>
    <m/>
    <x v="3"/>
  </r>
  <r>
    <s v="D-HPP635"/>
    <x v="44"/>
    <d v="2026-07-17T00:00:00"/>
    <n v="912"/>
    <m/>
    <m/>
    <x v="6"/>
  </r>
  <r>
    <s v="D-HPP636"/>
    <x v="5"/>
    <d v="2026-07-17T00:00:00"/>
    <n v="1233"/>
    <m/>
    <s v="7 Toby Boxes / 7 Daps"/>
    <x v="6"/>
  </r>
  <r>
    <s v="D-HPP637"/>
    <x v="50"/>
    <d v="2026-07-17T00:00:00"/>
    <n v="186"/>
    <m/>
    <s v="2 Toby Boxes / 2 Daps"/>
    <x v="6"/>
  </r>
  <r>
    <s v="D-HPP638"/>
    <x v="1"/>
    <d v="2026-07-17T00:00:00"/>
    <n v="110"/>
    <m/>
    <m/>
    <x v="3"/>
  </r>
  <r>
    <s v="D-HPP639"/>
    <x v="47"/>
    <d v="2026-07-17T00:00:00"/>
    <m/>
    <m/>
    <s v="No Production--Locates Not Cleared"/>
    <x v="6"/>
  </r>
  <r>
    <s v="D-HPP303"/>
    <x v="43"/>
    <d v="2026-07-17T00:00:00"/>
    <m/>
    <m/>
    <s v="No Production--Locates Not Cleared"/>
    <x v="6"/>
  </r>
  <r>
    <s v="D-HTG241"/>
    <x v="40"/>
    <d v="2026-07-17T00:00:00"/>
    <m/>
    <m/>
    <s v="1 FDH / 1 HH / 1 Swing Arm / 1 Ground Rod / 1 McLean Switch"/>
    <x v="6"/>
  </r>
  <r>
    <s v="FB-HTG288"/>
    <x v="46"/>
    <d v="2026-07-17T00:00:00"/>
    <m/>
    <m/>
    <s v="1 HH"/>
    <x v="6"/>
  </r>
  <r>
    <s v="D-HPP635"/>
    <x v="44"/>
    <d v="2026-07-20T00:00:00"/>
    <n v="3372"/>
    <m/>
    <m/>
    <x v="6"/>
  </r>
  <r>
    <s v="D-HPP636"/>
    <x v="5"/>
    <d v="2026-07-20T00:00:00"/>
    <n v="1458"/>
    <m/>
    <m/>
    <x v="6"/>
  </r>
  <r>
    <s v="D-HPP638"/>
    <x v="1"/>
    <d v="2026-07-20T00:00:00"/>
    <m/>
    <m/>
    <m/>
    <x v="6"/>
  </r>
  <r>
    <s v="D-HPP310"/>
    <x v="36"/>
    <d v="2026-07-20T00:00:00"/>
    <n v="188"/>
    <m/>
    <s v="12 Toby Boxes / 12 Daps / 19 Splices"/>
    <x v="6"/>
  </r>
  <r>
    <s v="D-HLX506"/>
    <x v="25"/>
    <d v="2026-07-20T00:00:00"/>
    <n v="2233"/>
    <m/>
    <m/>
    <x v="6"/>
  </r>
  <r>
    <s v="FB-HTG288"/>
    <x v="46"/>
    <d v="2026-07-20T00:00:00"/>
    <m/>
    <m/>
    <s v="No Production"/>
    <x v="6"/>
  </r>
  <r>
    <s v="FB-HTG292"/>
    <x v="51"/>
    <d v="2026-07-20T00:00:00"/>
    <m/>
    <m/>
    <s v="No Production"/>
    <x v="6"/>
  </r>
  <r>
    <s v="BHCD-FPW-03-E"/>
    <x v="40"/>
    <d v="2026-07-20T00:00:00"/>
    <m/>
    <m/>
    <s v="No Production"/>
    <x v="6"/>
  </r>
  <r>
    <s v="Colonial Pointe"/>
    <x v="30"/>
    <d v="2026-07-20T00:00:00"/>
    <m/>
    <m/>
    <s v="No Production"/>
    <x v="6"/>
  </r>
  <r>
    <s v="D-HSF308"/>
    <x v="52"/>
    <d v="2026-07-20T00:00:00"/>
    <n v="162"/>
    <m/>
    <m/>
    <x v="6"/>
  </r>
  <r>
    <s v="D-HBR257"/>
    <x v="39"/>
    <d v="2026-07-20T00:00:00"/>
    <n v="812"/>
    <m/>
    <s v="5 Locate Markers / 6 Daps / 67 Splices"/>
    <x v="6"/>
  </r>
  <r>
    <s v="D-HPP607"/>
    <x v="1"/>
    <d v="2026-07-21T00:00:00"/>
    <m/>
    <m/>
    <m/>
    <x v="6"/>
  </r>
  <r>
    <s v="D-HPP630"/>
    <x v="5"/>
    <d v="2026-07-21T00:00:00"/>
    <n v="1158"/>
    <m/>
    <m/>
    <x v="6"/>
  </r>
  <r>
    <s v="D-HPP634"/>
    <x v="44"/>
    <d v="2026-07-21T00:00:00"/>
    <n v="1641"/>
    <m/>
    <m/>
    <x v="6"/>
  </r>
  <r>
    <s v="D-HPP635"/>
    <x v="44"/>
    <d v="2026-07-21T00:00:00"/>
    <n v="454"/>
    <m/>
    <m/>
    <x v="6"/>
  </r>
  <r>
    <s v="D-HPP636"/>
    <x v="5"/>
    <d v="2026-07-21T00:00:00"/>
    <n v="1610"/>
    <m/>
    <s v="15 Toby Boxes / 15 Daps"/>
    <x v="6"/>
  </r>
  <r>
    <s v="D-HPP310"/>
    <x v="36"/>
    <d v="2026-07-21T00:00:00"/>
    <n v="115"/>
    <m/>
    <m/>
    <x v="6"/>
  </r>
  <r>
    <s v="D-HLX506"/>
    <x v="25"/>
    <d v="2026-07-21T00:00:00"/>
    <n v="921"/>
    <m/>
    <m/>
    <x v="6"/>
  </r>
  <r>
    <s v="D-HLX508"/>
    <x v="25"/>
    <d v="2026-07-21T00:00:00"/>
    <n v="979"/>
    <m/>
    <m/>
    <x v="6"/>
  </r>
  <r>
    <s v="D-HSF308"/>
    <x v="52"/>
    <d v="2026-07-21T00:00:00"/>
    <n v="858"/>
    <m/>
    <m/>
    <x v="6"/>
  </r>
  <r>
    <s v="FB-HTG289"/>
    <x v="1"/>
    <d v="2026-07-21T00:00:00"/>
    <m/>
    <m/>
    <s v="No Production"/>
    <x v="6"/>
  </r>
  <r>
    <s v="FB-HTG204"/>
    <x v="46"/>
    <d v="2026-07-21T00:00:00"/>
    <n v="478"/>
    <m/>
    <m/>
    <x v="6"/>
  </r>
  <r>
    <s v="FB-HTG292"/>
    <x v="51"/>
    <d v="2026-07-21T00:00:00"/>
    <n v="745"/>
    <m/>
    <m/>
    <x v="6"/>
  </r>
  <r>
    <s v="Colonial Pointe"/>
    <x v="30"/>
    <d v="2026-07-21T00:00:00"/>
    <n v="721"/>
    <m/>
    <m/>
    <x v="6"/>
  </r>
  <r>
    <s v="D-HPP630"/>
    <x v="5"/>
    <d v="2026-07-22T00:00:00"/>
    <n v="1297"/>
    <m/>
    <m/>
    <x v="6"/>
  </r>
  <r>
    <s v="D-HPP634"/>
    <x v="44"/>
    <d v="2026-07-22T00:00:00"/>
    <n v="1662"/>
    <m/>
    <m/>
    <x v="6"/>
  </r>
  <r>
    <s v="D-HPP636"/>
    <x v="5"/>
    <d v="2026-07-22T00:00:00"/>
    <n v="1420"/>
    <m/>
    <m/>
    <x v="6"/>
  </r>
  <r>
    <s v="D-HPP310"/>
    <x v="36"/>
    <d v="2026-07-22T00:00:00"/>
    <m/>
    <m/>
    <s v="No Production--Drill Breakdown"/>
    <x v="6"/>
  </r>
  <r>
    <s v="D-HPP311"/>
    <x v="36"/>
    <d v="2026-07-22T00:00:00"/>
    <m/>
    <m/>
    <s v="No Production--Drill Breakdown"/>
    <x v="6"/>
  </r>
  <r>
    <s v="D-HLX506"/>
    <x v="25"/>
    <d v="2026-07-22T00:00:00"/>
    <n v="397"/>
    <m/>
    <m/>
    <x v="6"/>
  </r>
  <r>
    <s v="D-HLX508"/>
    <x v="25"/>
    <d v="2026-07-22T00:00:00"/>
    <n v="395"/>
    <m/>
    <m/>
    <x v="6"/>
  </r>
  <r>
    <s v="D-HSF308"/>
    <x v="52"/>
    <d v="2026-07-22T00:00:00"/>
    <n v="1126"/>
    <m/>
    <m/>
    <x v="6"/>
  </r>
  <r>
    <s v="FB-HTG289"/>
    <x v="1"/>
    <d v="2026-07-22T00:00:00"/>
    <n v="325"/>
    <m/>
    <m/>
    <x v="6"/>
  </r>
  <r>
    <s v="FB-HTG292"/>
    <x v="53"/>
    <d v="2026-07-22T00:00:00"/>
    <n v="358"/>
    <m/>
    <m/>
    <x v="6"/>
  </r>
  <r>
    <s v="Colonial Pointe"/>
    <x v="30"/>
    <d v="2026-07-22T00:00:00"/>
    <n v="1126"/>
    <m/>
    <m/>
    <x v="6"/>
  </r>
  <r>
    <s v="D-HLX405"/>
    <x v="25"/>
    <d v="2026-07-22T00:00:00"/>
    <n v="21"/>
    <m/>
    <s v="8 Toby Boxes / 1 Dap / 1 FDH / 1 HH / 1 Swing Arm / 1 Ground Rod"/>
    <x v="6"/>
  </r>
  <r>
    <s v="D-HBR257"/>
    <x v="39"/>
    <d v="2026-07-22T00:00:00"/>
    <n v="242"/>
    <m/>
    <s v="3 Locate Markers / 4 Daps / 40 Splices"/>
    <x v="6"/>
  </r>
  <r>
    <s v="D-HPP617"/>
    <x v="5"/>
    <d v="2026-07-23T00:00:00"/>
    <m/>
    <m/>
    <s v="RESTORATION"/>
    <x v="6"/>
  </r>
  <r>
    <s v="D-HPP630"/>
    <x v="5"/>
    <d v="2026-07-23T00:00:00"/>
    <n v="1849"/>
    <m/>
    <m/>
    <x v="6"/>
  </r>
  <r>
    <s v="D-HPP634"/>
    <x v="44"/>
    <d v="2026-07-23T00:00:00"/>
    <n v="661"/>
    <m/>
    <m/>
    <x v="6"/>
  </r>
  <r>
    <s v="D-HPP635"/>
    <x v="44"/>
    <d v="2026-07-23T00:00:00"/>
    <m/>
    <m/>
    <s v="No Production"/>
    <x v="6"/>
  </r>
  <r>
    <s v="D-HPP636"/>
    <x v="5"/>
    <d v="2026-07-23T00:00:00"/>
    <m/>
    <m/>
    <s v="No Production"/>
    <x v="6"/>
  </r>
  <r>
    <s v="D-HPP637"/>
    <x v="1"/>
    <d v="2026-07-23T00:00:00"/>
    <n v="428"/>
    <m/>
    <s v="3 Toby Box / 3 Daps / 6 Splices"/>
    <x v="6"/>
  </r>
  <r>
    <s v="D-HPP303"/>
    <x v="54"/>
    <d v="2026-07-23T00:00:00"/>
    <n v="410"/>
    <m/>
    <m/>
    <x v="6"/>
  </r>
  <r>
    <s v="D-HPP310"/>
    <x v="36"/>
    <d v="2026-07-23T00:00:00"/>
    <n v="35"/>
    <m/>
    <m/>
    <x v="6"/>
  </r>
  <r>
    <s v="D-HPP311"/>
    <x v="36"/>
    <d v="2026-07-23T00:00:00"/>
    <n v="150"/>
    <m/>
    <m/>
    <x v="6"/>
  </r>
  <r>
    <s v="D-HLX506"/>
    <x v="25"/>
    <d v="2026-07-23T00:00:00"/>
    <n v="467"/>
    <m/>
    <m/>
    <x v="6"/>
  </r>
  <r>
    <s v="D-HLX508"/>
    <x v="25"/>
    <d v="2026-07-23T00:00:00"/>
    <n v="1344"/>
    <m/>
    <m/>
    <x v="6"/>
  </r>
  <r>
    <s v="D-HSF308"/>
    <x v="52"/>
    <d v="2026-07-23T00:00:00"/>
    <n v="1017"/>
    <m/>
    <m/>
    <x v="6"/>
  </r>
  <r>
    <s v="FB-HTG204"/>
    <x v="45"/>
    <d v="2026-07-23T00:00:00"/>
    <m/>
    <m/>
    <s v="2 HH"/>
    <x v="6"/>
  </r>
  <r>
    <s v="FB-HTG289"/>
    <x v="1"/>
    <d v="2026-07-23T00:00:00"/>
    <m/>
    <m/>
    <s v="6 HH"/>
    <x v="6"/>
  </r>
  <r>
    <s v="FB-HTG289"/>
    <x v="37"/>
    <d v="2026-07-23T00:00:00"/>
    <m/>
    <n v="3872"/>
    <m/>
    <x v="6"/>
  </r>
  <r>
    <s v="FB-HTG292"/>
    <x v="53"/>
    <d v="2026-07-23T00:00:00"/>
    <n v="10"/>
    <m/>
    <m/>
    <x v="6"/>
  </r>
  <r>
    <s v="D-HTG218"/>
    <x v="53"/>
    <d v="2026-07-23T00:00:00"/>
    <n v="1144"/>
    <m/>
    <m/>
    <x v="6"/>
  </r>
  <r>
    <s v="Colonial Pointe"/>
    <x v="30"/>
    <d v="2026-07-23T00:00:00"/>
    <n v="556"/>
    <m/>
    <m/>
    <x v="6"/>
  </r>
  <r>
    <s v="BHCD-FPW-03-E"/>
    <x v="41"/>
    <d v="2026-07-23T00:00:00"/>
    <n v="2283"/>
    <m/>
    <m/>
    <x v="6"/>
  </r>
  <r>
    <s v="D-HBR257"/>
    <x v="55"/>
    <d v="2026-07-23T00:00:00"/>
    <n v="26"/>
    <m/>
    <s v="4 Locate Markers / 7 Daps / 74 Splices"/>
    <x v="6"/>
  </r>
  <r>
    <s v="D-HBR258"/>
    <x v="55"/>
    <d v="2026-07-23T00:00:00"/>
    <n v="460"/>
    <m/>
    <m/>
    <x v="6"/>
  </r>
  <r>
    <s v="D-HPP630"/>
    <x v="5"/>
    <d v="2026-07-24T00:00:00"/>
    <n v="1158"/>
    <m/>
    <m/>
    <x v="6"/>
  </r>
  <r>
    <s v="D-HPP634"/>
    <x v="44"/>
    <d v="2026-07-24T00:00:00"/>
    <n v="717"/>
    <m/>
    <m/>
    <x v="6"/>
  </r>
  <r>
    <s v="D-HPP637"/>
    <x v="1"/>
    <d v="2026-07-24T00:00:00"/>
    <n v="141"/>
    <m/>
    <m/>
    <x v="6"/>
  </r>
  <r>
    <s v="D-HPP303"/>
    <x v="54"/>
    <d v="2026-07-24T00:00:00"/>
    <n v="202"/>
    <m/>
    <m/>
    <x v="6"/>
  </r>
  <r>
    <s v="D-HPP305"/>
    <x v="54"/>
    <d v="2026-07-24T00:00:00"/>
    <m/>
    <m/>
    <s v="No Production"/>
    <x v="6"/>
  </r>
  <r>
    <s v="D-HPP310"/>
    <x v="36"/>
    <d v="2026-07-24T00:00:00"/>
    <m/>
    <m/>
    <s v="No Production "/>
    <x v="6"/>
  </r>
  <r>
    <s v="D-HPP311"/>
    <x v="36"/>
    <d v="2026-07-24T00:00:00"/>
    <m/>
    <m/>
    <s v="No Production"/>
    <x v="6"/>
  </r>
  <r>
    <s v="D-HLX503"/>
    <x v="25"/>
    <d v="2026-07-24T00:00:00"/>
    <n v="803"/>
    <m/>
    <m/>
    <x v="6"/>
  </r>
  <r>
    <s v="D-HLX506"/>
    <x v="25"/>
    <d v="2026-07-24T00:00:00"/>
    <n v="111"/>
    <m/>
    <s v="42 Toby Boxes / 39 Daps / 235 Splices"/>
    <x v="6"/>
  </r>
  <r>
    <s v="D-HLX508"/>
    <x v="25"/>
    <d v="2026-07-24T00:00:00"/>
    <n v="679"/>
    <m/>
    <m/>
    <x v="6"/>
  </r>
  <r>
    <s v="D-HSF308   "/>
    <x v="52"/>
    <d v="2026-07-24T00:00:00"/>
    <n v="377"/>
    <m/>
    <m/>
    <x v="6"/>
  </r>
  <r>
    <s v="Colonial Pointe"/>
    <x v="30"/>
    <d v="2026-07-24T00:00:00"/>
    <n v="262"/>
    <m/>
    <m/>
    <x v="6"/>
  </r>
  <r>
    <s v="BHCD-FPW-03-E"/>
    <x v="41"/>
    <d v="2026-07-24T00:00:00"/>
    <n v="782"/>
    <m/>
    <m/>
    <x v="6"/>
  </r>
  <r>
    <s v="D-HTG218"/>
    <x v="53"/>
    <d v="2026-07-24T00:00:00"/>
    <n v="508"/>
    <m/>
    <m/>
    <x v="6"/>
  </r>
  <r>
    <s v="FB-HTG289"/>
    <x v="1"/>
    <d v="2026-07-24T00:00:00"/>
    <m/>
    <m/>
    <s v="1 HH"/>
    <x v="6"/>
  </r>
  <r>
    <s v="D-HBR258"/>
    <x v="55"/>
    <d v="2026-07-24T00:00:00"/>
    <n v="629"/>
    <m/>
    <m/>
    <x v="6"/>
  </r>
  <r>
    <s v="D-HPP617"/>
    <x v="5"/>
    <d v="2026-07-27T00:00:00"/>
    <m/>
    <m/>
    <s v="14 Toby Boxes / 14 Daps / 39 Splices"/>
    <x v="6"/>
  </r>
  <r>
    <s v="D-HPP630"/>
    <x v="5"/>
    <d v="2026-07-27T00:00:00"/>
    <n v="1171"/>
    <m/>
    <m/>
    <x v="6"/>
  </r>
  <r>
    <s v="D-HPP634"/>
    <x v="44"/>
    <d v="2026-07-27T00:00:00"/>
    <n v="202"/>
    <m/>
    <m/>
    <x v="6"/>
  </r>
  <r>
    <s v="D-HPP635"/>
    <x v="44"/>
    <d v="2026-07-27T00:00:00"/>
    <m/>
    <m/>
    <s v="No Production"/>
    <x v="6"/>
  </r>
  <r>
    <s v="D-HPP637"/>
    <x v="1"/>
    <d v="2026-07-27T00:00:00"/>
    <n v="203"/>
    <m/>
    <s v="1Toby Box / 1 Dap / 2 Splices"/>
    <x v="6"/>
  </r>
  <r>
    <s v="D-HPP638"/>
    <x v="1"/>
    <d v="2026-07-27T00:00:00"/>
    <m/>
    <m/>
    <s v="No Production"/>
    <x v="6"/>
  </r>
  <r>
    <s v="D-HPP639"/>
    <x v="47"/>
    <d v="2026-07-27T00:00:00"/>
    <m/>
    <m/>
    <s v="FDH"/>
    <x v="6"/>
  </r>
  <r>
    <s v="D-HPP305"/>
    <x v="1"/>
    <d v="2026-07-27T00:00:00"/>
    <n v="52"/>
    <m/>
    <m/>
    <x v="6"/>
  </r>
  <r>
    <s v="D-HPP305"/>
    <x v="54"/>
    <d v="2026-07-27T00:00:00"/>
    <n v="893"/>
    <m/>
    <m/>
    <x v="6"/>
  </r>
  <r>
    <s v="D-HLX503"/>
    <x v="25"/>
    <d v="2026-07-27T00:00:00"/>
    <n v="706"/>
    <m/>
    <m/>
    <x v="6"/>
  </r>
  <r>
    <s v="D-HLX504"/>
    <x v="25"/>
    <d v="2026-07-27T00:00:00"/>
    <m/>
    <m/>
    <s v="No Production--Drill Breakdown"/>
    <x v="6"/>
  </r>
  <r>
    <s v="D-HLX516"/>
    <x v="25"/>
    <d v="2026-07-27T00:00:00"/>
    <n v="120"/>
    <m/>
    <s v="1 FDH / 1 HH  / 1 Swing Arm / 1 Ground Rod / 44 Toby Boxes / 41 Daps / 232 Splices"/>
    <x v="6"/>
  </r>
  <r>
    <s v="FB-HTG238"/>
    <x v="41"/>
    <d v="2026-07-27T00:00:00"/>
    <n v="2099"/>
    <m/>
    <m/>
    <x v="6"/>
  </r>
  <r>
    <s v="D-HTG218"/>
    <x v="53"/>
    <d v="2026-07-27T00:00:00"/>
    <n v="763"/>
    <m/>
    <m/>
    <x v="6"/>
  </r>
  <r>
    <s v="SFU-LEE-6"/>
    <x v="30"/>
    <d v="2026-07-27T00:00:00"/>
    <m/>
    <m/>
    <s v="1 FDH / 1 HH  / 1 Swing Arm / 1 Ground Rod"/>
    <x v="6"/>
  </r>
  <r>
    <s v="D-HSF308   "/>
    <x v="52"/>
    <d v="2026-07-27T00:00:00"/>
    <n v="1083"/>
    <m/>
    <m/>
    <x v="6"/>
  </r>
  <r>
    <s v="D-HBR258"/>
    <x v="55"/>
    <d v="2026-07-27T00:00:00"/>
    <n v="375"/>
    <m/>
    <m/>
    <x v="6"/>
  </r>
  <r>
    <s v="D-HPP614"/>
    <x v="56"/>
    <d v="2026-07-28T00:00:00"/>
    <n v="2264"/>
    <m/>
    <m/>
    <x v="6"/>
  </r>
  <r>
    <s v="D-HPP637"/>
    <x v="1"/>
    <d v="2026-07-28T00:00:00"/>
    <n v="179"/>
    <m/>
    <s v="1 Toby Box / 1 Dap / 2 Splices"/>
    <x v="6"/>
  </r>
  <r>
    <s v="D-HPP638"/>
    <x v="1"/>
    <d v="2026-07-28T00:00:00"/>
    <n v="215"/>
    <m/>
    <m/>
    <x v="6"/>
  </r>
  <r>
    <s v="D-HPP639"/>
    <x v="1"/>
    <d v="2026-07-28T00:00:00"/>
    <n v="861"/>
    <m/>
    <m/>
    <x v="6"/>
  </r>
  <r>
    <s v="D-HPP303"/>
    <x v="1"/>
    <d v="2026-07-28T00:00:00"/>
    <n v="65"/>
    <m/>
    <m/>
    <x v="6"/>
  </r>
  <r>
    <s v="D-HPP305"/>
    <x v="1"/>
    <d v="2026-07-28T00:00:00"/>
    <n v="64"/>
    <m/>
    <m/>
    <x v="6"/>
  </r>
  <r>
    <s v="D-HLX503"/>
    <x v="25"/>
    <d v="2026-07-28T00:00:00"/>
    <n v="1159"/>
    <m/>
    <m/>
    <x v="6"/>
  </r>
  <r>
    <s v="D-HLX504"/>
    <x v="25"/>
    <d v="2026-07-28T00:00:00"/>
    <n v="1635"/>
    <m/>
    <m/>
    <x v="6"/>
  </r>
  <r>
    <s v="FB-HTG238"/>
    <x v="41"/>
    <d v="2026-07-28T00:00:00"/>
    <n v="2327"/>
    <m/>
    <m/>
    <x v="6"/>
  </r>
  <r>
    <s v="FB-HTG288"/>
    <x v="45"/>
    <d v="2026-07-28T00:00:00"/>
    <n v="719"/>
    <m/>
    <m/>
    <x v="6"/>
  </r>
  <r>
    <s v="FB-HTG292"/>
    <x v="53"/>
    <d v="2026-07-28T00:00:00"/>
    <n v="200"/>
    <m/>
    <m/>
    <x v="6"/>
  </r>
  <r>
    <s v="D-HTG201"/>
    <x v="41"/>
    <d v="2026-07-28T00:00:00"/>
    <m/>
    <m/>
    <s v="No Production"/>
    <x v="6"/>
  </r>
  <r>
    <s v="D-HTG215"/>
    <x v="53"/>
    <d v="2026-07-28T00:00:00"/>
    <n v="257"/>
    <m/>
    <m/>
    <x v="6"/>
  </r>
  <r>
    <s v="D-HTG218"/>
    <x v="53"/>
    <d v="2026-07-28T00:00:00"/>
    <n v="214"/>
    <m/>
    <m/>
    <x v="6"/>
  </r>
  <r>
    <s v="D-HTG228"/>
    <x v="41"/>
    <d v="2026-07-28T00:00:00"/>
    <m/>
    <m/>
    <s v="No Production"/>
    <x v="6"/>
  </r>
  <r>
    <s v="D-HTG229"/>
    <x v="41"/>
    <d v="2026-07-28T00:00:00"/>
    <m/>
    <m/>
    <s v="No Production"/>
    <x v="6"/>
  </r>
  <r>
    <s v="D-HTG230"/>
    <x v="57"/>
    <d v="2026-07-28T00:00:00"/>
    <n v="484"/>
    <m/>
    <m/>
    <x v="6"/>
  </r>
  <r>
    <s v="D-HTG238"/>
    <x v="41"/>
    <d v="2026-07-28T00:00:00"/>
    <n v="232"/>
    <m/>
    <m/>
    <x v="6"/>
  </r>
  <r>
    <s v="D-HSF308   "/>
    <x v="52"/>
    <d v="2026-07-28T00:00:00"/>
    <n v="539"/>
    <m/>
    <m/>
    <x v="6"/>
  </r>
  <r>
    <s v="D-HBR257"/>
    <x v="55"/>
    <d v="2026-07-28T00:00:00"/>
    <n v="10"/>
    <m/>
    <s v="2 Locate Markers / 6 Daps / 146 Splices"/>
    <x v="6"/>
  </r>
  <r>
    <s v="D-HBR258"/>
    <x v="55"/>
    <d v="2026-07-28T00:00:00"/>
    <n v="538"/>
    <m/>
    <m/>
    <x v="6"/>
  </r>
  <r>
    <s v="D-HPP637"/>
    <x v="1"/>
    <d v="2026-07-29T00:00:00"/>
    <n v="272"/>
    <m/>
    <s v="1 Toby Box / 1 Dap / 1 Splice"/>
    <x v="6"/>
  </r>
  <r>
    <s v="D-HPP638"/>
    <x v="1"/>
    <d v="2026-07-29T00:00:00"/>
    <n v="105"/>
    <m/>
    <s v="2 Toby Boxes / 2 Daps / 3 Splices"/>
    <x v="6"/>
  </r>
  <r>
    <s v="D-HPP639"/>
    <x v="47"/>
    <d v="2026-07-29T00:00:00"/>
    <n v="334"/>
    <m/>
    <m/>
    <x v="6"/>
  </r>
  <r>
    <s v="D-HPP303"/>
    <x v="1"/>
    <d v="2026-07-29T00:00:00"/>
    <n v="160"/>
    <m/>
    <s v="1 Toby Box / 1 Dap / 14 Splices"/>
    <x v="6"/>
  </r>
  <r>
    <s v="D-HPP305"/>
    <x v="43"/>
    <d v="2026-07-29T00:00:00"/>
    <n v="811"/>
    <m/>
    <m/>
    <x v="6"/>
  </r>
  <r>
    <s v="D-HPP310"/>
    <x v="36"/>
    <d v="2026-07-29T00:00:00"/>
    <m/>
    <m/>
    <s v="PROOFING"/>
    <x v="6"/>
  </r>
  <r>
    <s v="D-HLX503"/>
    <x v="25"/>
    <d v="2026-07-29T00:00:00"/>
    <n v="1155"/>
    <m/>
    <m/>
    <x v="6"/>
  </r>
  <r>
    <s v="D-HLX504"/>
    <x v="25"/>
    <d v="2026-07-29T00:00:00"/>
    <n v="694"/>
    <m/>
    <m/>
    <x v="6"/>
  </r>
  <r>
    <s v="D-HTG201"/>
    <x v="41"/>
    <d v="2026-07-29T00:00:00"/>
    <m/>
    <m/>
    <s v="No Production"/>
    <x v="6"/>
  </r>
  <r>
    <s v="D-HTG208"/>
    <x v="41"/>
    <d v="2026-07-29T00:00:00"/>
    <n v="436"/>
    <m/>
    <m/>
    <x v="6"/>
  </r>
  <r>
    <s v="D-HTG218"/>
    <x v="53"/>
    <d v="2026-07-29T00:00:00"/>
    <n v="324"/>
    <m/>
    <m/>
    <x v="6"/>
  </r>
  <r>
    <s v="D-HTG230"/>
    <x v="57"/>
    <d v="2026-07-29T00:00:00"/>
    <n v="955"/>
    <m/>
    <m/>
    <x v="6"/>
  </r>
  <r>
    <s v="FB-HTG238"/>
    <x v="41"/>
    <d v="2026-07-29T00:00:00"/>
    <m/>
    <m/>
    <s v="7 HH"/>
    <x v="6"/>
  </r>
  <r>
    <s v="FB-HTG288"/>
    <x v="45"/>
    <d v="2026-07-29T00:00:00"/>
    <n v="534"/>
    <m/>
    <m/>
    <x v="6"/>
  </r>
  <r>
    <s v="FB-HTG292"/>
    <x v="53"/>
    <d v="2026-07-29T00:00:00"/>
    <n v="64"/>
    <m/>
    <m/>
    <x v="6"/>
  </r>
  <r>
    <s v="D-HSF308   "/>
    <x v="52"/>
    <d v="2026-07-29T00:00:00"/>
    <n v="700"/>
    <m/>
    <m/>
    <x v="6"/>
  </r>
  <r>
    <s v="D-HBR257"/>
    <x v="55"/>
    <d v="2026-07-29T00:00:00"/>
    <n v="10"/>
    <m/>
    <s v="2 Locate Markers / 3 Daps / 62 Splices"/>
    <x v="6"/>
  </r>
  <r>
    <s v="D-HBR258"/>
    <x v="55"/>
    <d v="2026-07-29T00:00:00"/>
    <n v="621"/>
    <m/>
    <m/>
    <x v="6"/>
  </r>
  <r>
    <s v="D-HPP614"/>
    <x v="1"/>
    <d v="2026-07-30T00:00:00"/>
    <m/>
    <m/>
    <s v="13 Toby Boxes / 13 Daps / 40 Splices"/>
    <x v="6"/>
  </r>
  <r>
    <s v="D-HPP637"/>
    <x v="1"/>
    <d v="2026-07-30T00:00:00"/>
    <n v="362"/>
    <m/>
    <s v="3 Toby Boxes / 3 Daps / 6 Splices"/>
    <x v="6"/>
  </r>
  <r>
    <s v="D-HPP638"/>
    <x v="1"/>
    <d v="2026-07-30T00:00:00"/>
    <n v="445"/>
    <m/>
    <s v="2 Toby Boxes / 2 Daps / 4 Splices"/>
    <x v="6"/>
  </r>
  <r>
    <s v="D-HPP639"/>
    <x v="47"/>
    <d v="2026-07-30T00:00:00"/>
    <m/>
    <m/>
    <s v="PROOFING"/>
    <x v="6"/>
  </r>
  <r>
    <s v="D-HPP305"/>
    <x v="43"/>
    <d v="2026-07-30T00:00:00"/>
    <n v="449"/>
    <m/>
    <m/>
    <x v="6"/>
  </r>
  <r>
    <s v="D-HLX503"/>
    <x v="25"/>
    <d v="2026-07-30T00:00:00"/>
    <n v="333"/>
    <m/>
    <m/>
    <x v="6"/>
  </r>
  <r>
    <s v="D-HLX504"/>
    <x v="25"/>
    <d v="2026-07-30T00:00:00"/>
    <n v="1685"/>
    <m/>
    <m/>
    <x v="6"/>
  </r>
  <r>
    <s v="D-HTG215"/>
    <x v="53"/>
    <d v="2026-07-30T00:00:00"/>
    <m/>
    <m/>
    <s v="No Production"/>
    <x v="6"/>
  </r>
  <r>
    <s v="D-HTG218"/>
    <x v="53"/>
    <d v="2026-07-30T00:00:00"/>
    <n v="88"/>
    <m/>
    <m/>
    <x v="6"/>
  </r>
  <r>
    <s v="FB-HTG288"/>
    <x v="45"/>
    <d v="2026-07-30T00:00:00"/>
    <n v="786"/>
    <m/>
    <m/>
    <x v="6"/>
  </r>
  <r>
    <s v="D-HSF308   "/>
    <x v="52"/>
    <d v="2026-07-30T00:00:00"/>
    <n v="202"/>
    <m/>
    <s v="No Production"/>
    <x v="6"/>
  </r>
  <r>
    <s v="D-HBR258"/>
    <x v="55"/>
    <d v="2026-07-30T00:00:00"/>
    <n v="550"/>
    <m/>
    <m/>
    <x v="6"/>
  </r>
  <r>
    <s v="D-HPP614"/>
    <x v="58"/>
    <d v="2026-07-31T00:00:00"/>
    <m/>
    <m/>
    <s v="17 Toby Boxes / 17 Daps / 27 Splices"/>
    <x v="6"/>
  </r>
  <r>
    <s v="D-HPP637"/>
    <x v="1"/>
    <d v="2026-07-31T00:00:00"/>
    <n v="297"/>
    <m/>
    <s v="2 Toby Boxes / 2 Daps / 4 Splices"/>
    <x v="6"/>
  </r>
  <r>
    <s v="D-HPP638"/>
    <x v="1"/>
    <d v="2026-07-31T00:00:00"/>
    <n v="445"/>
    <m/>
    <s v="3 Toby Boxes / 3 Daps / 6 Splices"/>
    <x v="6"/>
  </r>
  <r>
    <s v="D-HPP639"/>
    <x v="47"/>
    <d v="2026-07-31T00:00:00"/>
    <m/>
    <m/>
    <s v="PROOFING"/>
    <x v="6"/>
  </r>
  <r>
    <s v="D-HPP305"/>
    <x v="43"/>
    <d v="2026-07-31T00:00:00"/>
    <n v="295"/>
    <m/>
    <m/>
    <x v="6"/>
  </r>
  <r>
    <s v="D-HLX504"/>
    <x v="25"/>
    <d v="2026-07-31T00:00:00"/>
    <n v="724"/>
    <m/>
    <m/>
    <x v="6"/>
  </r>
  <r>
    <s v="D-HLX513"/>
    <x v="25"/>
    <d v="2026-07-31T00:00:00"/>
    <n v="24"/>
    <m/>
    <s v="9 Toby Boxes / 9 Daps / 121 Splices / 1 FDH / 1 HH / 1 Swing Arm / 1 Ground Rod"/>
    <x v="6"/>
  </r>
  <r>
    <s v="D-HTG215"/>
    <x v="53"/>
    <d v="2026-07-31T00:00:00"/>
    <n v="1036"/>
    <m/>
    <m/>
    <x v="6"/>
  </r>
  <r>
    <s v="FB-HTG288"/>
    <x v="45"/>
    <d v="2026-07-31T00:00:00"/>
    <m/>
    <m/>
    <s v="3 HH"/>
    <x v="6"/>
  </r>
  <r>
    <s v="D-HSF308   "/>
    <x v="52"/>
    <d v="2026-07-31T00:00:00"/>
    <n v="202"/>
    <m/>
    <m/>
    <x v="6"/>
  </r>
  <r>
    <s v="D-HBR258"/>
    <x v="55"/>
    <d v="2026-07-31T00:00:00"/>
    <n v="893"/>
    <m/>
    <m/>
    <x v="6"/>
  </r>
  <r>
    <s v="D-HPP614"/>
    <x v="1"/>
    <d v="2026-08-03T00:00:00"/>
    <m/>
    <m/>
    <s v="No Production--Weather"/>
    <x v="7"/>
  </r>
  <r>
    <s v="D-HPP634"/>
    <x v="44"/>
    <d v="2026-08-03T00:00:00"/>
    <m/>
    <m/>
    <s v="No Production--Weather"/>
    <x v="7"/>
  </r>
  <r>
    <s v="D-HPP635"/>
    <x v="44"/>
    <d v="2026-08-03T00:00:00"/>
    <m/>
    <m/>
    <s v="No Production--Weather"/>
    <x v="7"/>
  </r>
  <r>
    <s v="D-HPP637"/>
    <x v="1"/>
    <d v="2026-08-03T00:00:00"/>
    <m/>
    <m/>
    <s v="No Production--Weather"/>
    <x v="7"/>
  </r>
  <r>
    <s v="D-HPP638"/>
    <x v="1"/>
    <d v="2026-08-03T00:00:00"/>
    <m/>
    <m/>
    <s v="No Production--Weather"/>
    <x v="7"/>
  </r>
  <r>
    <s v="D-HPP303"/>
    <x v="1"/>
    <d v="2026-08-03T00:00:00"/>
    <n v="58"/>
    <m/>
    <m/>
    <x v="7"/>
  </r>
  <r>
    <s v="D-HPP314"/>
    <x v="8"/>
    <d v="2026-08-03T00:00:00"/>
    <n v="1053"/>
    <m/>
    <m/>
    <x v="7"/>
  </r>
  <r>
    <s v="D-HLX505"/>
    <x v="25"/>
    <d v="2026-08-03T00:00:00"/>
    <n v="1304"/>
    <m/>
    <m/>
    <x v="7"/>
  </r>
  <r>
    <s v="D-HLX506"/>
    <x v="37"/>
    <d v="2026-08-03T00:00:00"/>
    <m/>
    <n v="1492"/>
    <s v="1,492' Stingray"/>
    <x v="7"/>
  </r>
  <r>
    <s v="D-HLX508"/>
    <x v="37"/>
    <d v="2026-08-03T00:00:00"/>
    <m/>
    <n v="1501"/>
    <s v="1,501' Stingray"/>
    <x v="7"/>
  </r>
  <r>
    <s v="D-HLX511"/>
    <x v="37"/>
    <d v="2026-08-03T00:00:00"/>
    <m/>
    <n v="3357"/>
    <s v="2,466' 96CT Fiber Cable / 891' Stingray / 2,366 Tracer Wire / 4 Daps Completed"/>
    <x v="7"/>
  </r>
  <r>
    <s v="D-HTG215"/>
    <x v="53"/>
    <d v="2026-08-03T00:00:00"/>
    <n v="1108"/>
    <m/>
    <m/>
    <x v="7"/>
  </r>
  <r>
    <s v="FB-HTG288"/>
    <x v="45"/>
    <d v="2026-08-03T00:00:00"/>
    <n v="537"/>
    <m/>
    <m/>
    <x v="7"/>
  </r>
  <r>
    <s v="D-HSF308   "/>
    <x v="52"/>
    <d v="2026-08-03T00:00:00"/>
    <n v="54"/>
    <m/>
    <s v="8 Vaults / 30 Toby Boxes / 20 Daps / 105 Splices"/>
    <x v="7"/>
  </r>
  <r>
    <s v="D-HPP613"/>
    <x v="1"/>
    <d v="2026-08-04T00:00:00"/>
    <m/>
    <m/>
    <s v="1 Ground Rod / 1 Swing Arm / 1 Maclean Switch"/>
    <x v="7"/>
  </r>
  <r>
    <s v="D-HPP614"/>
    <x v="1"/>
    <d v="2026-08-04T00:00:00"/>
    <m/>
    <m/>
    <s v="9 Toby Boxes / 9 Daps / 17 Splices"/>
    <x v="7"/>
  </r>
  <r>
    <s v="D-HPP637"/>
    <x v="1"/>
    <d v="2026-08-04T00:00:00"/>
    <n v="426"/>
    <m/>
    <m/>
    <x v="7"/>
  </r>
  <r>
    <s v="D-HPP638"/>
    <x v="1"/>
    <d v="2026-08-04T00:00:00"/>
    <m/>
    <m/>
    <s v="No Production"/>
    <x v="7"/>
  </r>
  <r>
    <s v="D-HPP639"/>
    <x v="47"/>
    <d v="2026-08-04T00:00:00"/>
    <m/>
    <m/>
    <s v="PROOFING"/>
    <x v="7"/>
  </r>
  <r>
    <s v="D-HPP305"/>
    <x v="43"/>
    <d v="2026-08-04T00:00:00"/>
    <m/>
    <m/>
    <s v="No Production"/>
    <x v="7"/>
  </r>
  <r>
    <s v="D-HPP310"/>
    <x v="36"/>
    <d v="2026-08-04T00:00:00"/>
    <m/>
    <m/>
    <s v="13 Toby Boxes / 12 Daps / 22 Splices"/>
    <x v="7"/>
  </r>
  <r>
    <s v="D-HPP314"/>
    <x v="8"/>
    <d v="2026-08-04T00:00:00"/>
    <n v="1808"/>
    <m/>
    <m/>
    <x v="7"/>
  </r>
  <r>
    <s v="D-HLX505"/>
    <x v="25"/>
    <d v="2026-08-04T00:00:00"/>
    <n v="1495"/>
    <m/>
    <m/>
    <x v="7"/>
  </r>
  <r>
    <s v="D-HTG215"/>
    <x v="53"/>
    <d v="2026-08-04T00:00:00"/>
    <n v="1065"/>
    <m/>
    <m/>
    <x v="7"/>
  </r>
  <r>
    <s v="FB-HTG288"/>
    <x v="45"/>
    <d v="2026-08-04T00:00:00"/>
    <n v="277"/>
    <m/>
    <s v="1 Vault"/>
    <x v="7"/>
  </r>
  <r>
    <s v="D-HSF308   "/>
    <x v="52"/>
    <d v="2026-08-04T00:00:00"/>
    <n v="3"/>
    <m/>
    <s v="1 FDH / 3 Toby Boxes / 1 Dap / 2 Splices"/>
    <x v="7"/>
  </r>
  <r>
    <s v="FB-HTG292"/>
    <x v="53"/>
    <d v="2026-08-04T00:00:00"/>
    <n v="269"/>
    <m/>
    <m/>
    <x v="7"/>
  </r>
  <r>
    <s v="D-HPP613"/>
    <x v="1"/>
    <d v="2026-08-05T00:00:00"/>
    <m/>
    <m/>
    <s v="PROOFING"/>
    <x v="7"/>
  </r>
  <r>
    <s v="D-HPP634"/>
    <x v="44"/>
    <d v="2026-08-05T00:00:00"/>
    <n v="3503"/>
    <m/>
    <m/>
    <x v="7"/>
  </r>
  <r>
    <s v="D-HPP637"/>
    <x v="1"/>
    <d v="2026-08-05T00:00:00"/>
    <m/>
    <m/>
    <s v="1 Toby Box / 1 Dap / 14 Splices"/>
    <x v="7"/>
  </r>
  <r>
    <s v="D-HPP638"/>
    <x v="1"/>
    <d v="2026-08-05T00:00:00"/>
    <n v="330"/>
    <m/>
    <m/>
    <x v="7"/>
  </r>
  <r>
    <s v="FB-HPP314"/>
    <x v="1"/>
    <d v="2026-08-05T00:00:00"/>
    <n v="58"/>
    <m/>
    <m/>
    <x v="7"/>
  </r>
  <r>
    <s v="FB-HLX175"/>
    <x v="1"/>
    <d v="2026-08-05T00:00:00"/>
    <n v="217"/>
    <m/>
    <m/>
    <x v="7"/>
  </r>
  <r>
    <s v="D-HPP637"/>
    <x v="1"/>
    <d v="2026-08-06T00:00:00"/>
    <n v="233"/>
    <m/>
    <s v="1 Toby Box / 1 Dap / 2 Splices"/>
    <x v="7"/>
  </r>
  <r>
    <s v="D-HPP638"/>
    <x v="1"/>
    <d v="2026-08-06T00:00:00"/>
    <n v="398"/>
    <m/>
    <m/>
    <x v="7"/>
  </r>
  <r>
    <s v="D-HPP303"/>
    <x v="8"/>
    <d v="2026-08-06T00:00:00"/>
    <n v="308"/>
    <m/>
    <m/>
    <x v="7"/>
  </r>
  <r>
    <s v="D-HPP314"/>
    <x v="8"/>
    <d v="2026-08-06T00:00:00"/>
    <n v="844"/>
    <m/>
    <m/>
    <x v="7"/>
  </r>
  <r>
    <s v="D-HLX503"/>
    <x v="1"/>
    <d v="2026-08-06T00:00:00"/>
    <n v="247"/>
    <m/>
    <m/>
    <x v="7"/>
  </r>
  <r>
    <s v="D-HLX504"/>
    <x v="25"/>
    <d v="2026-08-06T00:00:00"/>
    <n v="126"/>
    <m/>
    <s v="45 Toby Boxes / 41 Daps / 238 Splices / 1 FDH / 1 HH / 1 Swing Arm / 1 Ground Rod / 1 McLean Switch Completed"/>
    <x v="7"/>
  </r>
  <r>
    <s v="D-HLX505"/>
    <x v="25"/>
    <d v="2026-08-06T00:00:00"/>
    <n v="1133"/>
    <m/>
    <m/>
    <x v="7"/>
  </r>
  <r>
    <s v="FB-HLX175"/>
    <x v="58"/>
    <d v="2026-08-06T00:00:00"/>
    <n v="280"/>
    <m/>
    <m/>
    <x v="7"/>
  </r>
  <r>
    <s v="D-HTG201"/>
    <x v="40"/>
    <d v="2026-08-06T00:00:00"/>
    <n v="473"/>
    <m/>
    <m/>
    <x v="7"/>
  </r>
  <r>
    <s v="D-HTG217"/>
    <x v="40"/>
    <d v="2026-08-06T00:00:00"/>
    <m/>
    <m/>
    <s v="No Production"/>
    <x v="7"/>
  </r>
  <r>
    <s v="D-HTG230"/>
    <x v="57"/>
    <d v="2026-08-06T00:00:00"/>
    <n v="718"/>
    <m/>
    <m/>
    <x v="7"/>
  </r>
  <r>
    <s v="FB-HTG288"/>
    <x v="46"/>
    <d v="2026-08-06T00:00:00"/>
    <n v="526"/>
    <m/>
    <m/>
    <x v="7"/>
  </r>
  <r>
    <s v="D-HPP608"/>
    <x v="1"/>
    <d v="2026-08-07T00:00:00"/>
    <n v="405"/>
    <m/>
    <m/>
    <x v="7"/>
  </r>
  <r>
    <s v="D-HPP627"/>
    <x v="5"/>
    <d v="2026-08-07T00:00:00"/>
    <n v="1667"/>
    <m/>
    <m/>
    <x v="7"/>
  </r>
  <r>
    <s v="D-HPP638"/>
    <x v="1"/>
    <d v="2026-08-07T00:00:00"/>
    <m/>
    <m/>
    <s v="2 Toby Boxes / 3 Daps / 27 Splices"/>
    <x v="7"/>
  </r>
  <r>
    <s v="D-HPP314"/>
    <x v="8"/>
    <d v="2026-08-07T00:00:00"/>
    <n v="944"/>
    <m/>
    <m/>
    <x v="7"/>
  </r>
  <r>
    <s v="FB-HLXC512"/>
    <x v="5"/>
    <d v="2026-08-07T00:00:00"/>
    <n v="745"/>
    <m/>
    <m/>
    <x v="7"/>
  </r>
  <r>
    <s v="D-HLX505"/>
    <x v="25"/>
    <d v="2026-08-07T00:00:00"/>
    <n v="1375"/>
    <m/>
    <m/>
    <x v="7"/>
  </r>
  <r>
    <s v="FB-HLX175"/>
    <x v="58"/>
    <d v="2026-08-07T00:00:00"/>
    <m/>
    <m/>
    <s v="1 HH / 1 Ground Rod"/>
    <x v="7"/>
  </r>
  <r>
    <s v="D-HTG215"/>
    <x v="40"/>
    <d v="2026-08-07T00:00:00"/>
    <n v="287"/>
    <m/>
    <m/>
    <x v="7"/>
  </r>
  <r>
    <s v="D-HTG216"/>
    <x v="40"/>
    <d v="2026-08-07T00:00:00"/>
    <n v="952"/>
    <m/>
    <m/>
    <x v="7"/>
  </r>
  <r>
    <s v="D-HTG230"/>
    <x v="57"/>
    <d v="2026-08-07T00:00:00"/>
    <n v="645"/>
    <m/>
    <m/>
    <x v="7"/>
  </r>
  <r>
    <s v="FB-HTG288"/>
    <x v="46"/>
    <d v="2026-08-07T00:00:00"/>
    <n v="461"/>
    <m/>
    <m/>
    <x v="7"/>
  </r>
  <r>
    <s v="D-HPP608"/>
    <x v="1"/>
    <d v="2026-08-10T00:00:00"/>
    <n v="600"/>
    <m/>
    <m/>
    <x v="7"/>
  </r>
  <r>
    <s v="D-HPP627"/>
    <x v="5"/>
    <d v="2026-08-10T00:00:00"/>
    <n v="155"/>
    <m/>
    <m/>
    <x v="7"/>
  </r>
  <r>
    <s v="D-HPP629"/>
    <x v="5"/>
    <d v="2026-08-10T00:00:00"/>
    <n v="281"/>
    <m/>
    <m/>
    <x v="7"/>
  </r>
  <r>
    <s v="D-HPP637"/>
    <x v="1"/>
    <d v="2026-08-10T00:00:00"/>
    <n v="92"/>
    <m/>
    <m/>
    <x v="7"/>
  </r>
  <r>
    <s v="D-HPP638"/>
    <x v="1"/>
    <d v="2026-08-10T00:00:00"/>
    <n v="272"/>
    <m/>
    <s v="1 Toby Box / 1 Dap"/>
    <x v="7"/>
  </r>
  <r>
    <s v="D-HPP639"/>
    <x v="47"/>
    <d v="2026-08-10T00:00:00"/>
    <m/>
    <m/>
    <s v="RESTORATION"/>
    <x v="7"/>
  </r>
  <r>
    <s v="D-HPP314"/>
    <x v="8"/>
    <d v="2026-08-10T00:00:00"/>
    <n v="1549"/>
    <m/>
    <m/>
    <x v="7"/>
  </r>
  <r>
    <s v="D-HLX502"/>
    <x v="58"/>
    <d v="2026-08-10T00:00:00"/>
    <n v="557"/>
    <m/>
    <m/>
    <x v="7"/>
  </r>
  <r>
    <s v="FB-HLX175"/>
    <x v="58"/>
    <d v="2026-08-10T00:00:00"/>
    <n v="184"/>
    <m/>
    <m/>
    <x v="7"/>
  </r>
  <r>
    <s v="D-HTG215"/>
    <x v="53"/>
    <d v="2026-08-10T00:00:00"/>
    <n v="586"/>
    <m/>
    <m/>
    <x v="7"/>
  </r>
  <r>
    <s v="D-HTG216"/>
    <x v="41"/>
    <d v="2026-08-10T00:00:00"/>
    <n v="1289"/>
    <m/>
    <m/>
    <x v="7"/>
  </r>
  <r>
    <s v="D-HTG230"/>
    <x v="57"/>
    <d v="2026-08-10T00:00:00"/>
    <n v="244"/>
    <m/>
    <m/>
    <x v="7"/>
  </r>
  <r>
    <s v="FB-HTG288"/>
    <x v="46"/>
    <d v="2026-08-10T00:00:00"/>
    <n v="599"/>
    <m/>
    <m/>
    <x v="7"/>
  </r>
  <r>
    <s v="D-HBR258"/>
    <x v="39"/>
    <d v="2026-08-10T00:00:00"/>
    <m/>
    <m/>
    <s v="No Production"/>
    <x v="7"/>
  </r>
  <r>
    <s v="D-HPP608"/>
    <x v="1"/>
    <d v="2026-08-11T00:00:00"/>
    <n v="500"/>
    <m/>
    <m/>
    <x v="7"/>
  </r>
  <r>
    <s v="D-HPP614"/>
    <x v="1"/>
    <d v="2026-08-11T00:00:00"/>
    <m/>
    <m/>
    <s v="6 Toby Boxes / 6 Daps / 59 Splices"/>
    <x v="7"/>
  </r>
  <r>
    <s v="D-HPP627"/>
    <x v="5"/>
    <d v="2026-08-11T00:00:00"/>
    <n v="1156"/>
    <m/>
    <m/>
    <x v="7"/>
  </r>
  <r>
    <s v="D-HPP637"/>
    <x v="1"/>
    <d v="2026-08-11T00:00:00"/>
    <n v="295"/>
    <m/>
    <m/>
    <x v="7"/>
  </r>
  <r>
    <s v="D-HPP638"/>
    <x v="1"/>
    <d v="2026-08-11T00:00:00"/>
    <n v="247"/>
    <m/>
    <m/>
    <x v="7"/>
  </r>
  <r>
    <s v="D-HLC518"/>
    <x v="47"/>
    <d v="2026-08-11T00:00:00"/>
    <n v="714"/>
    <m/>
    <m/>
    <x v="7"/>
  </r>
  <r>
    <s v="D-HPP310"/>
    <x v="36"/>
    <d v="2026-08-11T00:00:00"/>
    <m/>
    <m/>
    <s v="1 FDH / 1 HH / 1 Swing Arm / 1 MacLean Switch / 1 Ground Rod / 77 Splices"/>
    <x v="7"/>
  </r>
  <r>
    <s v="D-HPP311"/>
    <x v="36"/>
    <d v="2026-08-11T00:00:00"/>
    <m/>
    <m/>
    <s v="6 Toby Boxes / 6 Daps / 10 Splices"/>
    <x v="7"/>
  </r>
  <r>
    <s v="D-HPP314"/>
    <x v="8"/>
    <d v="2026-08-11T00:00:00"/>
    <n v="973"/>
    <m/>
    <m/>
    <x v="7"/>
  </r>
  <r>
    <s v="D-HLX502"/>
    <x v="25"/>
    <d v="2026-08-11T00:00:00"/>
    <n v="733"/>
    <m/>
    <m/>
    <x v="7"/>
  </r>
  <r>
    <s v="D-HLX510"/>
    <x v="25"/>
    <d v="2026-08-11T00:00:00"/>
    <n v="1080"/>
    <m/>
    <m/>
    <x v="7"/>
  </r>
  <r>
    <s v="FB-HLX175"/>
    <x v="58"/>
    <d v="2026-08-11T00:00:00"/>
    <n v="230"/>
    <m/>
    <m/>
    <x v="7"/>
  </r>
  <r>
    <s v="D-HTG212"/>
    <x v="53"/>
    <d v="2026-08-11T00:00:00"/>
    <n v="936"/>
    <m/>
    <m/>
    <x v="7"/>
  </r>
  <r>
    <s v="D-HTG215"/>
    <x v="53"/>
    <d v="2026-08-11T00:00:00"/>
    <n v="195"/>
    <m/>
    <m/>
    <x v="7"/>
  </r>
  <r>
    <s v="D-HTG216"/>
    <x v="41"/>
    <d v="2026-08-11T00:00:00"/>
    <n v="1995"/>
    <m/>
    <m/>
    <x v="7"/>
  </r>
  <r>
    <s v="D-HTG217"/>
    <x v="41"/>
    <d v="2026-08-11T00:00:00"/>
    <n v="2263"/>
    <m/>
    <m/>
    <x v="7"/>
  </r>
  <r>
    <s v="D-HTG218"/>
    <x v="53"/>
    <d v="2026-08-11T00:00:00"/>
    <n v="793"/>
    <m/>
    <m/>
    <x v="7"/>
  </r>
  <r>
    <s v="D-HTG230"/>
    <x v="57"/>
    <d v="2026-08-11T00:00:00"/>
    <m/>
    <m/>
    <s v="No Production"/>
    <x v="7"/>
  </r>
  <r>
    <s v="FB-HTG288"/>
    <x v="46"/>
    <d v="2026-08-11T00:00:00"/>
    <n v="414"/>
    <m/>
    <m/>
    <x v="7"/>
  </r>
  <r>
    <s v="D-HBR258"/>
    <x v="39"/>
    <d v="2026-08-11T00:00:00"/>
    <n v="447"/>
    <m/>
    <s v="2 Locate Markers / 3 Daps / 72 Splices"/>
    <x v="7"/>
  </r>
  <r>
    <s v="D-HPP608"/>
    <x v="1"/>
    <d v="2026-08-12T00:00:00"/>
    <n v="606"/>
    <m/>
    <m/>
    <x v="7"/>
  </r>
  <r>
    <s v="D-HPP627"/>
    <x v="5"/>
    <d v="2026-08-12T00:00:00"/>
    <n v="864"/>
    <m/>
    <m/>
    <x v="7"/>
  </r>
  <r>
    <s v="D-HPP631"/>
    <x v="5"/>
    <d v="2026-08-12T00:00:00"/>
    <n v="448"/>
    <m/>
    <m/>
    <x v="7"/>
  </r>
  <r>
    <s v="D-HPP637"/>
    <x v="1"/>
    <d v="2026-08-12T00:00:00"/>
    <n v="354"/>
    <m/>
    <m/>
    <x v="7"/>
  </r>
  <r>
    <s v="D-HPP638"/>
    <x v="1"/>
    <d v="2026-08-12T00:00:00"/>
    <m/>
    <m/>
    <s v="No Production"/>
    <x v="7"/>
  </r>
  <r>
    <s v="D-HLC518"/>
    <x v="47"/>
    <d v="2026-08-12T00:00:00"/>
    <n v="1174"/>
    <m/>
    <m/>
    <x v="7"/>
  </r>
  <r>
    <s v="D-HPP314"/>
    <x v="8"/>
    <d v="2026-08-12T00:00:00"/>
    <n v="883"/>
    <m/>
    <m/>
    <x v="7"/>
  </r>
  <r>
    <s v="D-HLX502"/>
    <x v="25"/>
    <d v="2026-08-12T00:00:00"/>
    <n v="1379"/>
    <m/>
    <m/>
    <x v="7"/>
  </r>
  <r>
    <s v="D-HLX504"/>
    <x v="37"/>
    <d v="2026-08-12T00:00:00"/>
    <m/>
    <n v="1254"/>
    <m/>
    <x v="7"/>
  </r>
  <r>
    <s v="D-HLX510"/>
    <x v="25"/>
    <d v="2026-08-12T00:00:00"/>
    <n v="1077"/>
    <m/>
    <m/>
    <x v="7"/>
  </r>
  <r>
    <s v="FB-HLX175"/>
    <x v="58"/>
    <d v="2026-08-12T00:00:00"/>
    <n v="260"/>
    <m/>
    <m/>
    <x v="7"/>
  </r>
  <r>
    <s v="D-HTG212"/>
    <x v="53"/>
    <d v="2026-08-12T00:00:00"/>
    <n v="1582"/>
    <m/>
    <m/>
    <x v="7"/>
  </r>
  <r>
    <s v="D-HTG216"/>
    <x v="41"/>
    <d v="2026-08-12T00:00:00"/>
    <n v="2319"/>
    <m/>
    <m/>
    <x v="7"/>
  </r>
  <r>
    <s v="D-HTG217"/>
    <x v="41"/>
    <d v="2026-08-12T00:00:00"/>
    <n v="1113"/>
    <m/>
    <m/>
    <x v="7"/>
  </r>
  <r>
    <s v="D-HTG230"/>
    <x v="57"/>
    <d v="2026-08-12T00:00:00"/>
    <n v="360"/>
    <m/>
    <m/>
    <x v="7"/>
  </r>
  <r>
    <s v="D-HTG231"/>
    <x v="57"/>
    <d v="2026-08-12T00:00:00"/>
    <n v="180"/>
    <m/>
    <s v="1 Toby Box"/>
    <x v="7"/>
  </r>
  <r>
    <s v="FB-HTG288"/>
    <x v="46"/>
    <d v="2026-08-12T00:00:00"/>
    <m/>
    <m/>
    <s v="4 HH"/>
    <x v="7"/>
  </r>
  <r>
    <s v="D-HBR258"/>
    <x v="39"/>
    <d v="2026-08-12T00:00:00"/>
    <n v="949"/>
    <m/>
    <s v="2 Locate Markers / 2 Daps / 24 Splices"/>
    <x v="7"/>
  </r>
  <r>
    <s v="D-HPP608"/>
    <x v="1"/>
    <d v="2026-08-13T00:00:00"/>
    <m/>
    <m/>
    <s v="9 Toby Boxes / 9 Daps / 17 Splices"/>
    <x v="7"/>
  </r>
  <r>
    <s v="D-HPP635"/>
    <x v="44"/>
    <d v="2026-08-13T00:00:00"/>
    <n v="1495"/>
    <m/>
    <m/>
    <x v="7"/>
  </r>
  <r>
    <s v="D-HPP637"/>
    <x v="1"/>
    <d v="2026-08-13T00:00:00"/>
    <m/>
    <m/>
    <s v="No Production"/>
    <x v="7"/>
  </r>
  <r>
    <s v="D-HPP638"/>
    <x v="1"/>
    <d v="2026-08-13T00:00:00"/>
    <m/>
    <m/>
    <s v="No Production"/>
    <x v="7"/>
  </r>
  <r>
    <s v="FB-HPP631"/>
    <x v="5"/>
    <d v="2026-08-13T00:00:00"/>
    <n v="1705"/>
    <m/>
    <m/>
    <x v="7"/>
  </r>
  <r>
    <s v="D-HPP631"/>
    <x v="5"/>
    <d v="2026-08-13T00:00:00"/>
    <n v="907"/>
    <m/>
    <s v="4 Toby Boxes / 4 Daps / 5 Splices"/>
    <x v="7"/>
  </r>
  <r>
    <s v="D-HLC512"/>
    <x v="5"/>
    <d v="2026-08-13T00:00:00"/>
    <n v="1243"/>
    <m/>
    <m/>
    <x v="7"/>
  </r>
  <r>
    <s v="D-HLC513"/>
    <x v="8"/>
    <d v="2026-08-13T00:00:00"/>
    <n v="566"/>
    <m/>
    <m/>
    <x v="7"/>
  </r>
  <r>
    <s v="D-HLX502"/>
    <x v="25"/>
    <d v="2026-08-13T00:00:00"/>
    <n v="773"/>
    <m/>
    <m/>
    <x v="7"/>
  </r>
  <r>
    <s v="D-HLX505"/>
    <x v="37"/>
    <d v="2026-08-13T00:00:00"/>
    <m/>
    <n v="1324"/>
    <m/>
    <x v="7"/>
  </r>
  <r>
    <s v="D-HLX510"/>
    <x v="25"/>
    <d v="2026-08-13T00:00:00"/>
    <n v="1445"/>
    <m/>
    <m/>
    <x v="7"/>
  </r>
  <r>
    <s v="FB-HLX175"/>
    <x v="58"/>
    <d v="2026-08-13T00:00:00"/>
    <m/>
    <m/>
    <s v="No Production"/>
    <x v="7"/>
  </r>
  <r>
    <s v="D-HTG212"/>
    <x v="53"/>
    <d v="2026-08-13T00:00:00"/>
    <n v="1036"/>
    <m/>
    <m/>
    <x v="7"/>
  </r>
  <r>
    <s v="D-HTG213"/>
    <x v="59"/>
    <d v="2026-08-13T00:00:00"/>
    <n v="926"/>
    <m/>
    <m/>
    <x v="7"/>
  </r>
  <r>
    <s v="D-HTG230"/>
    <x v="57"/>
    <d v="2026-08-13T00:00:00"/>
    <n v="185"/>
    <m/>
    <m/>
    <x v="7"/>
  </r>
  <r>
    <s v="D-HTG231"/>
    <x v="57"/>
    <d v="2026-08-13T00:00:00"/>
    <m/>
    <m/>
    <s v="No Production"/>
    <x v="7"/>
  </r>
  <r>
    <s v="FB-HTG288"/>
    <x v="46"/>
    <d v="2026-08-13T00:00:00"/>
    <m/>
    <m/>
    <s v="4 HH"/>
    <x v="7"/>
  </r>
  <r>
    <s v="D-HSF322"/>
    <x v="41"/>
    <d v="2026-08-13T00:00:00"/>
    <n v="753"/>
    <m/>
    <m/>
    <x v="7"/>
  </r>
  <r>
    <s v="FB-HBR252"/>
    <x v="39"/>
    <d v="2026-08-13T00:00:00"/>
    <n v="292"/>
    <m/>
    <m/>
    <x v="7"/>
  </r>
  <r>
    <s v="D-HPP627"/>
    <x v="5"/>
    <d v="2026-08-14T00:00:00"/>
    <m/>
    <m/>
    <s v="RESTORATION"/>
    <x v="7"/>
  </r>
  <r>
    <s v="D-HPP629"/>
    <x v="5"/>
    <d v="2026-08-14T00:00:00"/>
    <m/>
    <m/>
    <s v="RESTORATION"/>
    <x v="7"/>
  </r>
  <r>
    <s v="D-HPP631"/>
    <x v="5"/>
    <d v="2026-08-14T00:00:00"/>
    <n v="369"/>
    <m/>
    <m/>
    <x v="7"/>
  </r>
  <r>
    <s v="D-HPP636"/>
    <x v="5"/>
    <d v="2026-08-14T00:00:00"/>
    <n v="1797"/>
    <m/>
    <m/>
    <x v="7"/>
  </r>
  <r>
    <s v="D-HPP637"/>
    <x v="1"/>
    <d v="2026-08-14T00:00:00"/>
    <m/>
    <m/>
    <s v="No Production"/>
    <x v="7"/>
  </r>
  <r>
    <s v="D-HPP638"/>
    <x v="1"/>
    <d v="2026-08-14T00:00:00"/>
    <m/>
    <m/>
    <s v="No Production"/>
    <x v="7"/>
  </r>
  <r>
    <s v="FB-HPP631"/>
    <x v="5"/>
    <d v="2026-08-14T00:00:00"/>
    <n v="973"/>
    <m/>
    <m/>
    <x v="7"/>
  </r>
  <r>
    <s v="D-HLC513"/>
    <x v="8"/>
    <d v="2026-08-14T00:00:00"/>
    <n v="452"/>
    <m/>
    <m/>
    <x v="7"/>
  </r>
  <r>
    <s v="D-HLX510"/>
    <x v="25"/>
    <d v="2026-08-14T00:00:00"/>
    <n v="877"/>
    <m/>
    <m/>
    <x v="7"/>
  </r>
  <r>
    <s v="FB-HLX175"/>
    <x v="58"/>
    <d v="2026-08-14T00:00:00"/>
    <n v="240"/>
    <m/>
    <m/>
    <x v="7"/>
  </r>
  <r>
    <s v="FB-HLX175"/>
    <x v="25"/>
    <d v="2026-08-14T00:00:00"/>
    <n v="451"/>
    <m/>
    <m/>
    <x v="7"/>
  </r>
  <r>
    <s v="D-HTG212"/>
    <x v="53"/>
    <d v="2026-08-14T00:00:00"/>
    <m/>
    <m/>
    <s v="No Production"/>
    <x v="7"/>
  </r>
  <r>
    <s v="D-HTG213"/>
    <x v="59"/>
    <d v="2026-08-14T00:00:00"/>
    <n v="457"/>
    <m/>
    <m/>
    <x v="7"/>
  </r>
  <r>
    <s v="D-HTG230"/>
    <x v="57"/>
    <d v="2026-08-14T00:00:00"/>
    <m/>
    <m/>
    <s v="No Production"/>
    <x v="7"/>
  </r>
  <r>
    <s v="FB-HTG288"/>
    <x v="46"/>
    <d v="2026-08-14T00:00:00"/>
    <n v="147"/>
    <m/>
    <m/>
    <x v="7"/>
  </r>
  <r>
    <s v="D-HSF322"/>
    <x v="41"/>
    <d v="2026-08-14T00:00:00"/>
    <n v="344"/>
    <m/>
    <m/>
    <x v="7"/>
  </r>
  <r>
    <s v="D-HBR258"/>
    <x v="39"/>
    <d v="2026-08-14T00:00:00"/>
    <n v="36"/>
    <m/>
    <s v="1 HH"/>
    <x v="7"/>
  </r>
  <r>
    <s v="D-HBR259"/>
    <x v="39"/>
    <d v="2026-08-14T00:00:00"/>
    <n v="1273"/>
    <m/>
    <m/>
    <x v="7"/>
  </r>
  <r>
    <s v="D-HPP608"/>
    <x v="1"/>
    <d v="2026-08-17T00:00:00"/>
    <n v="220"/>
    <m/>
    <m/>
    <x v="7"/>
  </r>
  <r>
    <s v="D-HPP627"/>
    <x v="5"/>
    <d v="2026-08-17T00:00:00"/>
    <n v="669"/>
    <m/>
    <m/>
    <x v="7"/>
  </r>
  <r>
    <s v="D-HPP637"/>
    <x v="1"/>
    <d v="2026-08-17T00:00:00"/>
    <n v="294"/>
    <m/>
    <s v="2 Toby Boxes / 2 Daps "/>
    <x v="7"/>
  </r>
  <r>
    <s v="D-HPP638"/>
    <x v="1"/>
    <d v="2026-08-17T00:00:00"/>
    <n v="189"/>
    <m/>
    <m/>
    <x v="7"/>
  </r>
  <r>
    <s v="D-HPP314"/>
    <x v="1"/>
    <d v="2026-08-17T00:00:00"/>
    <m/>
    <m/>
    <s v="1 FDH / 1 HH / 1 Swing ARM / 1 MacLean Switch / 1 Ground Rod"/>
    <x v="7"/>
  </r>
  <r>
    <s v="D-HLC517"/>
    <x v="47"/>
    <d v="2026-08-17T00:00:00"/>
    <n v="725"/>
    <m/>
    <m/>
    <x v="7"/>
  </r>
  <r>
    <s v="D-HLC518"/>
    <x v="47"/>
    <d v="2026-08-17T00:00:00"/>
    <n v="358"/>
    <m/>
    <m/>
    <x v="7"/>
  </r>
  <r>
    <s v="FB-HLC512"/>
    <x v="5"/>
    <d v="2026-08-17T00:00:00"/>
    <n v="1608"/>
    <m/>
    <m/>
    <x v="7"/>
  </r>
  <r>
    <s v="D-HLX408"/>
    <x v="25"/>
    <d v="2026-08-17T00:00:00"/>
    <n v="1044"/>
    <m/>
    <m/>
    <x v="7"/>
  </r>
  <r>
    <s v="FB-HLX175"/>
    <x v="58"/>
    <d v="2026-08-17T00:00:00"/>
    <n v="240"/>
    <m/>
    <m/>
    <x v="7"/>
  </r>
  <r>
    <s v="FB-HLX175"/>
    <x v="25"/>
    <d v="2026-08-17T00:00:00"/>
    <n v="714"/>
    <m/>
    <m/>
    <x v="7"/>
  </r>
  <r>
    <s v="FB-HOE401-V6"/>
    <x v="58"/>
    <d v="2026-08-17T00:00:00"/>
    <n v="200"/>
    <m/>
    <m/>
    <x v="7"/>
  </r>
  <r>
    <s v="D-HTG212"/>
    <x v="53"/>
    <d v="2026-08-17T00:00:00"/>
    <n v="914"/>
    <m/>
    <m/>
    <x v="7"/>
  </r>
  <r>
    <s v="D-HTG213"/>
    <x v="59"/>
    <d v="2026-08-17T00:00:00"/>
    <n v="969"/>
    <m/>
    <m/>
    <x v="7"/>
  </r>
  <r>
    <s v="D-HTG230"/>
    <x v="57"/>
    <d v="2026-08-17T00:00:00"/>
    <n v="361"/>
    <m/>
    <m/>
    <x v="7"/>
  </r>
  <r>
    <s v="D-HTG231"/>
    <x v="57"/>
    <d v="2026-08-17T00:00:00"/>
    <n v="1039"/>
    <m/>
    <m/>
    <x v="7"/>
  </r>
  <r>
    <s v="D-HPW348"/>
    <x v="46"/>
    <d v="2026-08-17T00:00:00"/>
    <n v="410"/>
    <m/>
    <m/>
    <x v="7"/>
  </r>
  <r>
    <s v="D-HSF322"/>
    <x v="41"/>
    <d v="2026-08-17T00:00:00"/>
    <n v="641"/>
    <m/>
    <m/>
    <x v="7"/>
  </r>
  <r>
    <s v="D-HBR259"/>
    <x v="39"/>
    <d v="2026-08-17T00:00:00"/>
    <n v="896"/>
    <m/>
    <m/>
    <x v="7"/>
  </r>
  <r>
    <s v="D-HPP608"/>
    <x v="1"/>
    <d v="2026-08-18T00:00:00"/>
    <n v="289"/>
    <m/>
    <m/>
    <x v="7"/>
  </r>
  <r>
    <s v="D-HPP637"/>
    <x v="1"/>
    <d v="2026-08-18T00:00:00"/>
    <n v="174"/>
    <m/>
    <s v="3 Toby Boxes / 2 Daps / 60 Splices"/>
    <x v="7"/>
  </r>
  <r>
    <s v="D-HPP638"/>
    <x v="1"/>
    <d v="2026-08-18T00:00:00"/>
    <n v="309"/>
    <m/>
    <s v="2 Toby Boxes / 2 Daps / 4 Splices"/>
    <x v="7"/>
  </r>
  <r>
    <s v="D-HLC517"/>
    <x v="47"/>
    <d v="2026-08-18T00:00:00"/>
    <n v="397"/>
    <m/>
    <m/>
    <x v="7"/>
  </r>
  <r>
    <s v="D-HLC518"/>
    <x v="47"/>
    <d v="2026-08-18T00:00:00"/>
    <n v="198"/>
    <m/>
    <m/>
    <x v="7"/>
  </r>
  <r>
    <s v="D-HLX408"/>
    <x v="25"/>
    <d v="2026-08-18T00:00:00"/>
    <n v="1374"/>
    <m/>
    <m/>
    <x v="7"/>
  </r>
  <r>
    <s v="D-HLX520"/>
    <x v="25"/>
    <d v="2026-08-18T00:00:00"/>
    <n v="108"/>
    <m/>
    <s v="40 Toby Boxes / 20 Daps / 221 Splices / 1 FDH / 1 HH / 1 Swing Arm / 1 Ground Rod"/>
    <x v="7"/>
  </r>
  <r>
    <s v="BHUD-FOE-401-W"/>
    <x v="25"/>
    <d v="2026-08-18T00:00:00"/>
    <n v="410"/>
    <m/>
    <m/>
    <x v="7"/>
  </r>
  <r>
    <s v="FB-HOE401-V4"/>
    <x v="1"/>
    <d v="2026-08-18T00:00:00"/>
    <n v="190"/>
    <m/>
    <s v="1 HH"/>
    <x v="7"/>
  </r>
  <r>
    <s v="D-HTG212"/>
    <x v="53"/>
    <d v="2026-08-18T00:00:00"/>
    <n v="213"/>
    <m/>
    <m/>
    <x v="7"/>
  </r>
  <r>
    <s v="D-HTG213"/>
    <x v="59"/>
    <d v="2026-08-18T00:00:00"/>
    <n v="845"/>
    <m/>
    <m/>
    <x v="7"/>
  </r>
  <r>
    <s v="D-HTG230"/>
    <x v="57"/>
    <d v="2026-08-18T00:00:00"/>
    <n v="846"/>
    <m/>
    <m/>
    <x v="7"/>
  </r>
  <r>
    <s v="D-HTG231"/>
    <x v="57"/>
    <d v="2026-08-18T00:00:00"/>
    <m/>
    <m/>
    <s v="No Production"/>
    <x v="7"/>
  </r>
  <r>
    <s v="D-HPW348"/>
    <x v="46"/>
    <d v="2026-08-18T00:00:00"/>
    <n v="347"/>
    <m/>
    <m/>
    <x v="7"/>
  </r>
  <r>
    <s v="FB-HPW331"/>
    <x v="53"/>
    <d v="2026-08-18T00:00:00"/>
    <n v="1554"/>
    <m/>
    <m/>
    <x v="7"/>
  </r>
  <r>
    <s v="D-HSF322"/>
    <x v="41"/>
    <d v="2026-08-18T00:00:00"/>
    <n v="719"/>
    <m/>
    <m/>
    <x v="7"/>
  </r>
  <r>
    <s v="D-HBR258"/>
    <x v="39"/>
    <d v="2026-08-18T00:00:00"/>
    <n v="66"/>
    <m/>
    <s v="7 Locate Markers / 8 Daps / 266 Splices"/>
    <x v="7"/>
  </r>
  <r>
    <s v="D-HBR259"/>
    <x v="39"/>
    <d v="2026-08-18T00:00:00"/>
    <n v="830"/>
    <m/>
    <m/>
    <x v="7"/>
  </r>
  <r>
    <s v="D-HPP608"/>
    <x v="60"/>
    <d v="2026-08-19T00:00:00"/>
    <n v="474"/>
    <m/>
    <m/>
    <x v="7"/>
  </r>
  <r>
    <s v="D-HPP634"/>
    <x v="44"/>
    <d v="2026-08-19T00:00:00"/>
    <m/>
    <m/>
    <s v="No Production"/>
    <x v="7"/>
  </r>
  <r>
    <s v="D-HPP637"/>
    <x v="60"/>
    <d v="2026-08-19T00:00:00"/>
    <n v="334"/>
    <m/>
    <s v="3 Toby Boxes / 3 Daps / 4 Splices"/>
    <x v="7"/>
  </r>
  <r>
    <s v="D-HPP638"/>
    <x v="60"/>
    <d v="2026-08-19T00:00:00"/>
    <n v="558"/>
    <m/>
    <m/>
    <x v="7"/>
  </r>
  <r>
    <s v="D-HLC512"/>
    <x v="5"/>
    <d v="2026-08-19T00:00:00"/>
    <n v="1512"/>
    <m/>
    <m/>
    <x v="7"/>
  </r>
  <r>
    <s v="FB-HLC512"/>
    <x v="5"/>
    <d v="2026-08-19T00:00:00"/>
    <n v="934"/>
    <m/>
    <m/>
    <x v="7"/>
  </r>
  <r>
    <s v="D-HLX408"/>
    <x v="25"/>
    <d v="2026-08-19T00:00:00"/>
    <n v="1098"/>
    <m/>
    <m/>
    <x v="7"/>
  </r>
  <r>
    <s v="BHUD-FOE-401-W"/>
    <x v="25"/>
    <d v="2026-08-19T00:00:00"/>
    <n v="996"/>
    <m/>
    <m/>
    <x v="7"/>
  </r>
  <r>
    <s v="D-HTG210"/>
    <x v="53"/>
    <d v="2026-08-19T00:00:00"/>
    <n v="691"/>
    <m/>
    <m/>
    <x v="7"/>
  </r>
  <r>
    <s v="D-HTG213"/>
    <x v="59"/>
    <d v="2026-08-19T00:00:00"/>
    <n v="962"/>
    <m/>
    <m/>
    <x v="7"/>
  </r>
  <r>
    <s v="D-HTG230"/>
    <x v="57"/>
    <d v="2026-08-19T00:00:00"/>
    <n v="479"/>
    <m/>
    <m/>
    <x v="7"/>
  </r>
  <r>
    <s v="D-HPW348"/>
    <x v="46"/>
    <d v="2026-08-19T00:00:00"/>
    <n v="650"/>
    <m/>
    <m/>
    <x v="7"/>
  </r>
  <r>
    <s v="FB-HPW331"/>
    <x v="53"/>
    <d v="2026-08-19T00:00:00"/>
    <n v="227"/>
    <m/>
    <m/>
    <x v="7"/>
  </r>
  <r>
    <s v="FB-HTG279"/>
    <x v="60"/>
    <d v="2026-08-19T00:00:00"/>
    <n v="350"/>
    <m/>
    <m/>
    <x v="7"/>
  </r>
  <r>
    <s v="D-HSF322"/>
    <x v="41"/>
    <d v="2026-08-19T00:00:00"/>
    <n v="1475"/>
    <m/>
    <m/>
    <x v="7"/>
  </r>
  <r>
    <s v="D-HBR259"/>
    <x v="39"/>
    <d v="2026-08-19T00:00:00"/>
    <n v="911"/>
    <m/>
    <m/>
    <x v="7"/>
  </r>
  <r>
    <s v="D-HPP634"/>
    <x v="44"/>
    <d v="2026-08-20T00:00:00"/>
    <m/>
    <m/>
    <s v="PROOFING  "/>
    <x v="7"/>
  </r>
  <r>
    <s v="D-HPP637"/>
    <x v="60"/>
    <d v="2026-08-20T00:00:00"/>
    <n v="501"/>
    <m/>
    <m/>
    <x v="7"/>
  </r>
  <r>
    <s v="D-HPP638"/>
    <x v="60"/>
    <d v="2026-08-20T00:00:00"/>
    <n v="757"/>
    <m/>
    <m/>
    <x v="7"/>
  </r>
  <r>
    <s v="D-HPP311"/>
    <x v="60"/>
    <d v="2026-08-20T00:00:00"/>
    <n v="50"/>
    <m/>
    <s v="1 HH / 1 FDH / 1 Ground Rod / 1 Swing Arm / 1 Maclean Switch / 77 Splices"/>
    <x v="7"/>
  </r>
  <r>
    <s v="D-HPP314"/>
    <x v="60"/>
    <d v="2026-08-20T00:00:00"/>
    <m/>
    <m/>
    <s v="PROOFING  "/>
    <x v="7"/>
  </r>
  <r>
    <s v="D-HLC512"/>
    <x v="5"/>
    <d v="2026-08-20T00:00:00"/>
    <n v="1288"/>
    <m/>
    <s v="18 Toby Boxes / 17 Daps / 29 Splices"/>
    <x v="7"/>
  </r>
  <r>
    <s v="D-HLC513"/>
    <x v="8"/>
    <d v="2026-08-20T00:00:00"/>
    <n v="3917"/>
    <m/>
    <m/>
    <x v="7"/>
  </r>
  <r>
    <s v="FB-HLC512"/>
    <x v="5"/>
    <d v="2026-08-20T00:00:00"/>
    <n v="757"/>
    <m/>
    <m/>
    <x v="7"/>
  </r>
  <r>
    <s v="D-HLX408"/>
    <x v="25"/>
    <d v="2026-08-20T00:00:00"/>
    <n v="999"/>
    <m/>
    <m/>
    <x v="7"/>
  </r>
  <r>
    <s v="D-HLX502"/>
    <x v="25"/>
    <d v="2026-08-20T00:00:00"/>
    <n v="81"/>
    <m/>
    <s v="1 FDH / 1 Ground Rod / 1 Swing Arm / 32 Toby Boxes / 25 Daps / 182 Splices"/>
    <x v="7"/>
  </r>
  <r>
    <s v="FB-HLX175"/>
    <x v="58"/>
    <d v="2026-08-20T00:00:00"/>
    <n v="240"/>
    <m/>
    <m/>
    <x v="7"/>
  </r>
  <r>
    <s v="BHUD-FOE-401-W"/>
    <x v="25"/>
    <d v="2026-08-20T00:00:00"/>
    <m/>
    <m/>
    <s v="4 HH"/>
    <x v="7"/>
  </r>
  <r>
    <s v="D-HTG210"/>
    <x v="53"/>
    <d v="2026-08-20T00:00:00"/>
    <n v="1744"/>
    <m/>
    <m/>
    <x v="7"/>
  </r>
  <r>
    <s v="D-HTG213"/>
    <x v="59"/>
    <d v="2026-08-20T00:00:00"/>
    <m/>
    <m/>
    <s v="No Production"/>
    <x v="7"/>
  </r>
  <r>
    <s v="D-HTG230"/>
    <x v="57"/>
    <d v="2026-08-20T00:00:00"/>
    <n v="721"/>
    <m/>
    <m/>
    <x v="7"/>
  </r>
  <r>
    <s v="D-HPW348"/>
    <x v="46"/>
    <d v="2026-08-20T00:00:00"/>
    <n v="125"/>
    <m/>
    <m/>
    <x v="7"/>
  </r>
  <r>
    <s v="FB-HTG279"/>
    <x v="60"/>
    <d v="2026-08-20T00:00:00"/>
    <m/>
    <m/>
    <s v="No Production"/>
    <x v="7"/>
  </r>
  <r>
    <s v="D-HSF322"/>
    <x v="41"/>
    <d v="2026-08-20T00:00:00"/>
    <n v="453"/>
    <m/>
    <m/>
    <x v="7"/>
  </r>
  <r>
    <s v="BHCD-FPW-03-E "/>
    <x v="41"/>
    <d v="2026-08-20T00:00:00"/>
    <n v="1218"/>
    <m/>
    <m/>
    <x v="7"/>
  </r>
  <r>
    <s v="BHT-FSE-01"/>
    <x v="61"/>
    <d v="2026-08-20T00:00:00"/>
    <m/>
    <m/>
    <s v="No Production"/>
    <x v="7"/>
  </r>
  <r>
    <s v="D-HBR259"/>
    <x v="39"/>
    <d v="2026-08-20T00:00:00"/>
    <n v="564"/>
    <m/>
    <m/>
    <x v="7"/>
  </r>
  <r>
    <s v="D-HPP608"/>
    <x v="60"/>
    <d v="2026-08-21T00:00:00"/>
    <m/>
    <m/>
    <s v="No Production"/>
    <x v="7"/>
  </r>
  <r>
    <s v="D-HPP637"/>
    <x v="60"/>
    <d v="2026-08-21T00:00:00"/>
    <m/>
    <m/>
    <s v="No Production"/>
    <x v="7"/>
  </r>
  <r>
    <s v="D-HLC512"/>
    <x v="5"/>
    <d v="2026-08-21T00:00:00"/>
    <n v="1558"/>
    <m/>
    <m/>
    <x v="7"/>
  </r>
  <r>
    <s v="D-HLC513"/>
    <x v="8"/>
    <d v="2026-08-21T00:00:00"/>
    <n v="520"/>
    <m/>
    <m/>
    <x v="7"/>
  </r>
  <r>
    <s v="FB-HLC512"/>
    <x v="5"/>
    <d v="2026-08-21T00:00:00"/>
    <n v="280"/>
    <m/>
    <m/>
    <x v="7"/>
  </r>
  <r>
    <s v="D-HLX408"/>
    <x v="25"/>
    <d v="2026-08-21T00:00:00"/>
    <n v="400"/>
    <m/>
    <m/>
    <x v="7"/>
  </r>
  <r>
    <s v="D-HLX502"/>
    <x v="60"/>
    <d v="2026-08-21T00:00:00"/>
    <m/>
    <n v="1319"/>
    <m/>
    <x v="7"/>
  </r>
  <r>
    <s v="D-HLX505"/>
    <x v="25"/>
    <d v="2026-08-21T00:00:00"/>
    <n v="114"/>
    <m/>
    <s v="40 Toby Boxes / 33 Daps / 241 Splices / 1 FDH / 1 HH / 1 Swing ARM / 1 Ground Rod"/>
    <x v="3"/>
  </r>
  <r>
    <s v="D-HLX510"/>
    <x v="25"/>
    <d v="2026-08-21T00:00:00"/>
    <n v="111"/>
    <m/>
    <s v="40 Toby Boxes / 38 Daps / 216 Splices / 1 FDH / 1 HH / 1 Swing ARM / 1 Ground Rod"/>
    <x v="7"/>
  </r>
  <r>
    <s v="D-HLX510"/>
    <x v="60"/>
    <d v="2026-08-21T00:00:00"/>
    <m/>
    <n v="1140"/>
    <m/>
    <x v="7"/>
  </r>
  <r>
    <s v="D-HTG210"/>
    <x v="53"/>
    <d v="2026-08-21T00:00:00"/>
    <n v="954"/>
    <m/>
    <m/>
    <x v="7"/>
  </r>
  <r>
    <s v="D-HTG213"/>
    <x v="59"/>
    <d v="2026-08-21T00:00:00"/>
    <m/>
    <m/>
    <s v="6 Toby Boxes"/>
    <x v="7"/>
  </r>
  <r>
    <s v="D-HTG230"/>
    <x v="57"/>
    <d v="2026-08-21T00:00:00"/>
    <n v="696"/>
    <m/>
    <m/>
    <x v="7"/>
  </r>
  <r>
    <s v="D-HPW348"/>
    <x v="46"/>
    <d v="2026-08-21T00:00:00"/>
    <n v="150"/>
    <m/>
    <m/>
    <x v="7"/>
  </r>
  <r>
    <s v="FB-HTG279"/>
    <x v="60"/>
    <d v="2026-08-21T00:00:00"/>
    <m/>
    <m/>
    <s v="No Production"/>
    <x v="7"/>
  </r>
  <r>
    <s v="BHCD-FPW-03-E "/>
    <x v="41"/>
    <d v="2026-08-21T00:00:00"/>
    <m/>
    <m/>
    <s v="No Production"/>
    <x v="7"/>
  </r>
  <r>
    <s v="D-HSF322"/>
    <x v="41"/>
    <d v="2026-08-21T00:00:00"/>
    <n v="1519"/>
    <m/>
    <m/>
    <x v="7"/>
  </r>
  <r>
    <s v="BHT-FSE-01"/>
    <x v="61"/>
    <d v="2026-08-21T00:00:00"/>
    <m/>
    <m/>
    <s v="No Production"/>
    <x v="7"/>
  </r>
  <r>
    <s v="D-HBR258"/>
    <x v="39"/>
    <d v="2026-08-21T00:00:00"/>
    <m/>
    <m/>
    <s v="No Production"/>
    <x v="7"/>
  </r>
  <r>
    <s v="D-HBR259"/>
    <x v="39"/>
    <d v="2026-08-21T00:00:00"/>
    <n v="764"/>
    <m/>
    <m/>
    <x v="7"/>
  </r>
  <r>
    <s v="D-HPP637"/>
    <x v="60"/>
    <d v="2026-08-24T00:00:00"/>
    <n v="570"/>
    <m/>
    <m/>
    <x v="7"/>
  </r>
  <r>
    <s v="D-HPP638"/>
    <x v="60"/>
    <d v="2026-08-24T00:00:00"/>
    <m/>
    <m/>
    <s v="7 Toby Boxes / 7 Daps / 14 Splices"/>
    <x v="7"/>
  </r>
  <r>
    <s v="D-HLC506"/>
    <x v="5"/>
    <d v="2026-08-24T00:00:00"/>
    <n v="616"/>
    <m/>
    <m/>
    <x v="7"/>
  </r>
  <r>
    <s v="D-HLC511"/>
    <x v="60"/>
    <d v="2026-08-24T00:00:00"/>
    <n v="319"/>
    <m/>
    <m/>
    <x v="3"/>
  </r>
  <r>
    <s v="D-HLC512"/>
    <x v="5"/>
    <d v="2026-08-24T00:00:00"/>
    <n v="530"/>
    <m/>
    <s v="15 Toby Boxes / 15 Daps / 21 Splices"/>
    <x v="7"/>
  </r>
  <r>
    <s v="D-HLX408"/>
    <x v="25"/>
    <d v="2026-08-24T00:00:00"/>
    <n v="741"/>
    <m/>
    <m/>
    <x v="7"/>
  </r>
  <r>
    <s v="FB-HLX175"/>
    <x v="37"/>
    <d v="2026-08-24T00:00:00"/>
    <m/>
    <n v="3558"/>
    <s v="3,558 144ct Fiber / 3,073 Tracer Wire / 1,995 Mule Tape / 3,990 Wreck Out"/>
    <x v="7"/>
  </r>
  <r>
    <s v="BHUD-FOE-401-W"/>
    <x v="37"/>
    <d v="2026-08-24T00:00:00"/>
    <m/>
    <n v="2020"/>
    <s v="2,020 144ct Fiber / 1,520 Tracer Wire"/>
    <x v="7"/>
  </r>
  <r>
    <s v="D-HTG210"/>
    <x v="53"/>
    <d v="2026-08-24T00:00:00"/>
    <n v="1269"/>
    <m/>
    <m/>
    <x v="7"/>
  </r>
  <r>
    <s v="D-HTG217"/>
    <x v="41"/>
    <d v="2026-08-24T00:00:00"/>
    <n v="1428"/>
    <m/>
    <m/>
    <x v="7"/>
  </r>
  <r>
    <s v="D-HPW348"/>
    <x v="46"/>
    <d v="2026-08-24T00:00:00"/>
    <n v="505"/>
    <m/>
    <m/>
    <x v="7"/>
  </r>
  <r>
    <s v="D-HSF322"/>
    <x v="41"/>
    <d v="2026-08-24T00:00:00"/>
    <n v="837"/>
    <m/>
    <m/>
    <x v="7"/>
  </r>
  <r>
    <s v="D-HBR258"/>
    <x v="39"/>
    <d v="2026-08-24T00:00:00"/>
    <n v="38"/>
    <m/>
    <s v="6 Locate Markers / 7 Daps / 84 Splices"/>
    <x v="7"/>
  </r>
  <r>
    <s v="D-HBR259"/>
    <x v="39"/>
    <d v="2026-08-24T00:00:00"/>
    <n v="102"/>
    <m/>
    <m/>
    <x v="7"/>
  </r>
  <r>
    <s v="D-HPP608"/>
    <x v="60"/>
    <d v="2026-08-25T00:00:00"/>
    <m/>
    <m/>
    <s v="No Production"/>
    <x v="7"/>
  </r>
  <r>
    <s v="D-HPP637"/>
    <x v="60"/>
    <d v="2026-08-25T00:00:00"/>
    <m/>
    <m/>
    <s v="No Production--Weather "/>
    <x v="7"/>
  </r>
  <r>
    <s v="D-HPP638"/>
    <x v="60"/>
    <d v="2026-08-25T00:00:00"/>
    <m/>
    <m/>
    <s v="No Production--Weather "/>
    <x v="7"/>
  </r>
  <r>
    <s v="D-HPP303"/>
    <x v="60"/>
    <d v="2026-08-25T00:00:00"/>
    <n v="119"/>
    <m/>
    <m/>
    <x v="7"/>
  </r>
  <r>
    <s v="D-HPP311"/>
    <x v="60"/>
    <d v="2026-08-25T00:00:00"/>
    <m/>
    <m/>
    <s v="Proofing"/>
    <x v="7"/>
  </r>
  <r>
    <s v="D-HPP314"/>
    <x v="60"/>
    <d v="2026-08-25T00:00:00"/>
    <m/>
    <m/>
    <s v="39 Toby Boxes / 39 Daps / 85 Splices"/>
    <x v="7"/>
  </r>
  <r>
    <s v="D-HLC506"/>
    <x v="5"/>
    <d v="2026-08-25T00:00:00"/>
    <m/>
    <m/>
    <s v="No Production--Weather "/>
    <x v="7"/>
  </r>
  <r>
    <s v="D-HLC511"/>
    <x v="60"/>
    <d v="2026-08-25T00:00:00"/>
    <m/>
    <m/>
    <s v="No Production--Weather "/>
    <x v="7"/>
  </r>
  <r>
    <s v="D-HLC512"/>
    <x v="5"/>
    <d v="2026-08-25T00:00:00"/>
    <n v="249"/>
    <m/>
    <m/>
    <x v="7"/>
  </r>
  <r>
    <s v="D-HAL114"/>
    <x v="25"/>
    <d v="2026-08-25T00:00:00"/>
    <n v="1229"/>
    <m/>
    <m/>
    <x v="7"/>
  </r>
  <r>
    <s v="D-HLX408"/>
    <x v="25"/>
    <d v="2026-08-25T00:00:00"/>
    <n v="63"/>
    <m/>
    <s v="32 Toby Boxes / 28 Daps "/>
    <x v="7"/>
  </r>
  <r>
    <s v="D-HTG210"/>
    <x v="53"/>
    <d v="2026-08-25T00:00:00"/>
    <n v="319"/>
    <m/>
    <m/>
    <x v="7"/>
  </r>
  <r>
    <s v="D-HTG217"/>
    <x v="40"/>
    <d v="2026-08-25T00:00:00"/>
    <n v="1277"/>
    <m/>
    <m/>
    <x v="7"/>
  </r>
  <r>
    <s v="D-HTG230"/>
    <x v="57"/>
    <d v="2026-08-25T00:00:00"/>
    <m/>
    <m/>
    <s v="1 FDH / HH"/>
    <x v="7"/>
  </r>
  <r>
    <s v="D-HPW348"/>
    <x v="45"/>
    <d v="2026-08-25T00:00:00"/>
    <n v="254"/>
    <m/>
    <m/>
    <x v="7"/>
  </r>
  <r>
    <s v="BHCD-FPW-03-W"/>
    <x v="60"/>
    <d v="2026-08-25T00:00:00"/>
    <n v="150"/>
    <m/>
    <m/>
    <x v="7"/>
  </r>
  <r>
    <s v="BHC-FSW-04-E"/>
    <x v="61"/>
    <d v="2026-08-25T00:00:00"/>
    <m/>
    <m/>
    <s v="No Production"/>
    <x v="7"/>
  </r>
  <r>
    <s v="D-HBR258"/>
    <x v="39"/>
    <d v="2026-08-25T00:00:00"/>
    <n v="24"/>
    <m/>
    <s v="4 Locate Markers / 6 Daps / 52 Splices"/>
    <x v="7"/>
  </r>
  <r>
    <s v="D-HPP608"/>
    <x v="60"/>
    <d v="2026-08-26T00:00:00"/>
    <n v="292"/>
    <m/>
    <m/>
    <x v="7"/>
  </r>
  <r>
    <s v="D-HPP631"/>
    <x v="5"/>
    <d v="2026-08-26T00:00:00"/>
    <n v="135"/>
    <m/>
    <m/>
    <x v="7"/>
  </r>
  <r>
    <s v="D-HPP637"/>
    <x v="60"/>
    <d v="2026-08-26T00:00:00"/>
    <n v="192"/>
    <m/>
    <m/>
    <x v="7"/>
  </r>
  <r>
    <s v="D-HPP638"/>
    <x v="60"/>
    <d v="2026-08-26T00:00:00"/>
    <m/>
    <m/>
    <s v="PROOFING"/>
    <x v="7"/>
  </r>
  <r>
    <s v="FB-HPP631"/>
    <x v="5"/>
    <d v="2026-08-26T00:00:00"/>
    <n v="463"/>
    <m/>
    <m/>
    <x v="7"/>
  </r>
  <r>
    <s v="D-HLC506"/>
    <x v="5"/>
    <d v="2026-08-26T00:00:00"/>
    <n v="610"/>
    <m/>
    <m/>
    <x v="7"/>
  </r>
  <r>
    <s v="D-HLC511"/>
    <x v="60"/>
    <d v="2026-08-26T00:00:00"/>
    <n v="150"/>
    <m/>
    <s v="2 Toby Boxes / 2 Daps / 4 Splices"/>
    <x v="7"/>
  </r>
  <r>
    <s v="D-HPP303"/>
    <x v="60"/>
    <d v="2026-08-26T00:00:00"/>
    <n v="100"/>
    <m/>
    <m/>
    <x v="7"/>
  </r>
  <r>
    <s v="D-HAL114"/>
    <x v="25"/>
    <d v="2026-08-26T00:00:00"/>
    <n v="1266"/>
    <m/>
    <m/>
    <x v="7"/>
  </r>
  <r>
    <s v="D-HLX408"/>
    <x v="25"/>
    <d v="2026-08-26T00:00:00"/>
    <m/>
    <m/>
    <s v="1 FDH / 1 Swing Arm / 1 Ground Rod / 209 Splices"/>
    <x v="7"/>
  </r>
  <r>
    <s v="D-HTG210"/>
    <x v="53"/>
    <d v="2026-08-26T00:00:00"/>
    <m/>
    <m/>
    <s v="RESTORATION"/>
    <x v="7"/>
  </r>
  <r>
    <s v="D-HPW348"/>
    <x v="46"/>
    <d v="2026-08-26T00:00:00"/>
    <n v="581"/>
    <m/>
    <m/>
    <x v="7"/>
  </r>
  <r>
    <s v="D-HTG230"/>
    <x v="57"/>
    <d v="2026-08-26T00:00:00"/>
    <n v="60"/>
    <m/>
    <m/>
    <x v="7"/>
  </r>
  <r>
    <s v="D-HTG231"/>
    <x v="57"/>
    <d v="2026-08-26T00:00:00"/>
    <n v="326"/>
    <m/>
    <m/>
    <x v="7"/>
  </r>
  <r>
    <s v="FB-HTG279"/>
    <x v="62"/>
    <d v="2026-08-26T00:00:00"/>
    <n v="456"/>
    <m/>
    <m/>
    <x v="7"/>
  </r>
  <r>
    <s v="BHC-FSW-04-E"/>
    <x v="61"/>
    <d v="2026-08-26T00:00:00"/>
    <n v="800"/>
    <m/>
    <s v="1 HH / 1 Ground Rod"/>
    <x v="7"/>
  </r>
  <r>
    <s v="D-HBR258"/>
    <x v="39"/>
    <d v="2026-08-26T00:00:00"/>
    <m/>
    <m/>
    <s v="No Production"/>
    <x v="7"/>
  </r>
  <r>
    <s v="D-HBR259"/>
    <x v="39"/>
    <d v="2026-08-26T00:00:00"/>
    <n v="1144"/>
    <m/>
    <m/>
    <x v="7"/>
  </r>
  <r>
    <s v="D-HPP608"/>
    <x v="60"/>
    <d v="2026-08-27T00:00:00"/>
    <n v="288"/>
    <m/>
    <s v="3 Toby Boxes / 3 Daps / 6 Splices"/>
    <x v="7"/>
  </r>
  <r>
    <s v="D-HPP631"/>
    <x v="5"/>
    <d v="2026-08-27T00:00:00"/>
    <n v="206"/>
    <m/>
    <m/>
    <x v="7"/>
  </r>
  <r>
    <s v="D-HPP637"/>
    <x v="60"/>
    <d v="2026-08-27T00:00:00"/>
    <n v="240"/>
    <m/>
    <s v="3 Toby Boxes / 3 Daps / 6 Splices"/>
    <x v="7"/>
  </r>
  <r>
    <s v="D-HPP638"/>
    <x v="60"/>
    <d v="2026-08-27T00:00:00"/>
    <m/>
    <m/>
    <s v="1 HH / 1 Ground Rod / 1 FDH / 1 MAclean Switch / 1 Swing Arm"/>
    <x v="3"/>
  </r>
  <r>
    <s v="D-HLC511"/>
    <x v="60"/>
    <d v="2026-08-27T00:00:00"/>
    <m/>
    <m/>
    <s v="No Production "/>
    <x v="7"/>
  </r>
  <r>
    <s v="D-HLC519"/>
    <x v="5"/>
    <d v="2026-08-27T00:00:00"/>
    <m/>
    <m/>
    <s v="No Production"/>
    <x v="7"/>
  </r>
  <r>
    <s v="FB-HWP476"/>
    <x v="2"/>
    <d v="2026-08-27T00:00:00"/>
    <n v="550"/>
    <m/>
    <m/>
    <x v="7"/>
  </r>
  <r>
    <s v="D-HAL114"/>
    <x v="25"/>
    <d v="2026-08-27T00:00:00"/>
    <n v="704"/>
    <m/>
    <m/>
    <x v="7"/>
  </r>
  <r>
    <s v="D-HPW330"/>
    <x v="41"/>
    <d v="2026-08-27T00:00:00"/>
    <n v="1312"/>
    <m/>
    <m/>
    <x v="7"/>
  </r>
  <r>
    <s v="D-HPW348"/>
    <x v="46"/>
    <d v="2026-08-27T00:00:00"/>
    <n v="360"/>
    <m/>
    <m/>
    <x v="7"/>
  </r>
  <r>
    <s v="D-HTG216"/>
    <x v="41"/>
    <d v="2026-08-27T00:00:00"/>
    <n v="43"/>
    <m/>
    <m/>
    <x v="7"/>
  </r>
  <r>
    <s v="D-HTG230"/>
    <x v="57"/>
    <d v="2026-08-27T00:00:00"/>
    <m/>
    <m/>
    <s v="No Production"/>
    <x v="7"/>
  </r>
  <r>
    <s v="D-HTG231"/>
    <x v="57"/>
    <d v="2026-08-27T00:00:00"/>
    <n v="1051"/>
    <m/>
    <m/>
    <x v="7"/>
  </r>
  <r>
    <s v="FB-HTG279"/>
    <x v="62"/>
    <d v="2026-08-27T00:00:00"/>
    <m/>
    <m/>
    <s v="No Production"/>
    <x v="7"/>
  </r>
  <r>
    <s v="BHC-FSW-04-E"/>
    <x v="61"/>
    <d v="2026-08-27T00:00:00"/>
    <n v="185"/>
    <m/>
    <s v="1 HH / 1 Ground Rod"/>
    <x v="7"/>
  </r>
  <r>
    <s v="D-HSW405"/>
    <x v="61"/>
    <d v="2026-08-27T00:00:00"/>
    <n v="185"/>
    <m/>
    <m/>
    <x v="7"/>
  </r>
  <r>
    <s v="D-HBR258"/>
    <x v="39"/>
    <d v="2026-08-27T00:00:00"/>
    <m/>
    <m/>
    <s v="No Production"/>
    <x v="7"/>
  </r>
  <r>
    <s v="D-HPP637"/>
    <x v="60"/>
    <d v="2026-08-28T00:00:00"/>
    <m/>
    <m/>
    <s v="No Production"/>
    <x v="7"/>
  </r>
  <r>
    <s v="D-HPP638"/>
    <x v="60"/>
    <d v="2026-08-28T00:00:00"/>
    <m/>
    <m/>
    <s v="PROOFING"/>
    <x v="7"/>
  </r>
  <r>
    <s v="FB-HWP476"/>
    <x v="2"/>
    <d v="2026-08-28T00:00:00"/>
    <m/>
    <m/>
    <s v="2 HH / 2 Ground Rods / 2 MacLean Switches"/>
    <x v="7"/>
  </r>
  <r>
    <s v="D-HPW348"/>
    <x v="60"/>
    <d v="2026-08-28T00:00:00"/>
    <n v="153"/>
    <m/>
    <m/>
    <x v="7"/>
  </r>
  <r>
    <s v="D-HTG229"/>
    <x v="41"/>
    <d v="2026-08-28T00:00:00"/>
    <n v="288"/>
    <m/>
    <m/>
    <x v="7"/>
  </r>
  <r>
    <s v="D-HTG233"/>
    <x v="41"/>
    <d v="2026-08-28T00:00:00"/>
    <n v="288"/>
    <m/>
    <m/>
    <x v="7"/>
  </r>
  <r>
    <s v="D-HTG238"/>
    <x v="41"/>
    <d v="2026-08-28T00:00:00"/>
    <n v="89"/>
    <m/>
    <m/>
    <x v="7"/>
  </r>
  <r>
    <s v="D-HTG305"/>
    <x v="46"/>
    <d v="2026-08-28T00:00:00"/>
    <n v="652"/>
    <m/>
    <m/>
    <x v="7"/>
  </r>
  <r>
    <s v="D-HSF322"/>
    <x v="41"/>
    <d v="2026-08-28T00:00:00"/>
    <m/>
    <m/>
    <s v="RESTORATION"/>
    <x v="7"/>
  </r>
  <r>
    <s v="BHU-FLX-01-W"/>
    <x v="25"/>
    <d v="2026-08-28T00:00:00"/>
    <m/>
    <m/>
    <s v="10 HH / 10 Ground Rods"/>
    <x v="7"/>
  </r>
  <r>
    <s v="FB-HSF304"/>
    <x v="60"/>
    <d v="2026-08-28T00:00:00"/>
    <n v="1743"/>
    <m/>
    <m/>
    <x v="7"/>
  </r>
  <r>
    <s v="BHC-FSW-04-E"/>
    <x v="61"/>
    <d v="2026-08-28T00:00:00"/>
    <n v="375"/>
    <m/>
    <m/>
    <x v="7"/>
  </r>
  <r>
    <s v="D-HSW405"/>
    <x v="61"/>
    <d v="2026-08-28T00:00:00"/>
    <m/>
    <m/>
    <s v="No Production"/>
    <x v="7"/>
  </r>
  <r>
    <s v="D-HBR258"/>
    <x v="39"/>
    <d v="2026-08-28T00:00:00"/>
    <n v="24"/>
    <m/>
    <s v="3 Locate Markers / 4 Daps / 26 Splices"/>
    <x v="7"/>
  </r>
  <r>
    <s v="D-HBR260"/>
    <x v="39"/>
    <d v="2026-08-28T00:00:00"/>
    <n v="320"/>
    <m/>
    <m/>
    <x v="7"/>
  </r>
  <r>
    <s v="D-HPP608"/>
    <x v="60"/>
    <d v="2026-08-31T00:00:00"/>
    <n v="215"/>
    <m/>
    <m/>
    <x v="7"/>
  </r>
  <r>
    <s v="D-HPP637"/>
    <x v="60"/>
    <d v="2026-08-31T00:00:00"/>
    <m/>
    <m/>
    <s v="No Production"/>
    <x v="7"/>
  </r>
  <r>
    <s v="D-HLC506"/>
    <x v="5"/>
    <d v="2026-08-31T00:00:00"/>
    <n v="1512"/>
    <m/>
    <m/>
    <x v="7"/>
  </r>
  <r>
    <s v="D-HLC511"/>
    <x v="60"/>
    <d v="2026-08-31T00:00:00"/>
    <m/>
    <m/>
    <s v="No Production"/>
    <x v="7"/>
  </r>
  <r>
    <s v="D-HLC519"/>
    <x v="5"/>
    <d v="2026-08-31T00:00:00"/>
    <n v="805"/>
    <m/>
    <m/>
    <x v="7"/>
  </r>
  <r>
    <s v="D-HPP314"/>
    <x v="8"/>
    <d v="2026-08-31T00:00:00"/>
    <m/>
    <m/>
    <s v="No Production"/>
    <x v="7"/>
  </r>
  <r>
    <s v="D-HAL115"/>
    <x v="25"/>
    <d v="2026-08-31T00:00:00"/>
    <n v="1173"/>
    <m/>
    <m/>
    <x v="7"/>
  </r>
  <r>
    <s v="D-HTG305"/>
    <x v="62"/>
    <d v="2026-08-31T00:00:00"/>
    <m/>
    <m/>
    <s v="No Production"/>
    <x v="7"/>
  </r>
  <r>
    <s v="D-HPW348"/>
    <x v="46"/>
    <d v="2026-08-31T00:00:00"/>
    <n v="326"/>
    <m/>
    <m/>
    <x v="7"/>
  </r>
  <r>
    <s v="D-HTG216"/>
    <x v="41"/>
    <d v="2026-08-31T00:00:00"/>
    <m/>
    <m/>
    <s v="RESTORATION"/>
    <x v="7"/>
  </r>
  <r>
    <s v="D-HTG238"/>
    <x v="41"/>
    <d v="2026-08-31T00:00:00"/>
    <m/>
    <m/>
    <s v="RESTORATION"/>
    <x v="7"/>
  </r>
  <r>
    <s v="D-HTG230"/>
    <x v="57"/>
    <d v="2026-08-31T00:00:00"/>
    <m/>
    <m/>
    <s v="RESTORATION"/>
    <x v="7"/>
  </r>
  <r>
    <s v="BHC-FSW-04-E"/>
    <x v="61"/>
    <d v="2026-08-31T00:00:00"/>
    <n v="635"/>
    <m/>
    <m/>
    <x v="7"/>
  </r>
  <r>
    <s v="D-HSW405"/>
    <x v="61"/>
    <d v="2026-08-31T00:00:00"/>
    <n v="635"/>
    <m/>
    <s v="1 Toby Box"/>
    <x v="7"/>
  </r>
  <r>
    <s v="D-HBR259"/>
    <x v="39"/>
    <d v="2026-08-31T00:00:00"/>
    <n v="25"/>
    <m/>
    <s v="5 Locate Markers / 5 Daps / 74 Splices"/>
    <x v="7"/>
  </r>
  <r>
    <s v="D-HBR260"/>
    <x v="39"/>
    <d v="2026-08-31T00:00:00"/>
    <n v="840"/>
    <m/>
    <m/>
    <x v="7"/>
  </r>
  <r>
    <s v="D-HPP608"/>
    <x v="60"/>
    <d v="2026-09-01T00:00:00"/>
    <n v="190"/>
    <m/>
    <m/>
    <x v="13"/>
  </r>
  <r>
    <s v="D-HPP638"/>
    <x v="60"/>
    <d v="2026-09-01T00:00:00"/>
    <m/>
    <m/>
    <s v="RESTORATION"/>
    <x v="13"/>
  </r>
  <r>
    <s v="D-HLC506"/>
    <x v="5"/>
    <d v="2026-09-01T00:00:00"/>
    <n v="1497"/>
    <m/>
    <m/>
    <x v="13"/>
  </r>
  <r>
    <s v="D-HLC511"/>
    <x v="60"/>
    <d v="2026-09-01T00:00:00"/>
    <m/>
    <m/>
    <s v="No Production"/>
    <x v="13"/>
  </r>
  <r>
    <s v="D-HLC513"/>
    <x v="60"/>
    <d v="2026-09-01T00:00:00"/>
    <n v="250"/>
    <m/>
    <m/>
    <x v="13"/>
  </r>
  <r>
    <s v="D-HLC519"/>
    <x v="5"/>
    <d v="2026-09-01T00:00:00"/>
    <n v="1654"/>
    <m/>
    <m/>
    <x v="13"/>
  </r>
  <r>
    <s v="FB-HPP314"/>
    <x v="60"/>
    <d v="2026-09-01T00:00:00"/>
    <m/>
    <n v="10625"/>
    <m/>
    <x v="13"/>
  </r>
  <r>
    <s v="D-HAL115"/>
    <x v="25"/>
    <d v="2026-09-01T00:00:00"/>
    <n v="1126"/>
    <m/>
    <m/>
    <x v="13"/>
  </r>
  <r>
    <s v="D-HLX408"/>
    <x v="60"/>
    <d v="2026-09-01T00:00:00"/>
    <m/>
    <n v="1500"/>
    <s v="1,250 Tracer Wire"/>
    <x v="13"/>
  </r>
  <r>
    <s v="D-HTG210"/>
    <x v="53"/>
    <d v="2026-09-01T00:00:00"/>
    <m/>
    <m/>
    <m/>
    <x v="13"/>
  </r>
  <r>
    <s v="D-HTG212"/>
    <x v="53"/>
    <d v="2026-09-01T00:00:00"/>
    <n v="9"/>
    <m/>
    <s v="3 Daps / 8 Splices"/>
    <x v="13"/>
  </r>
  <r>
    <s v="D-HTG231"/>
    <x v="57"/>
    <d v="2026-09-01T00:00:00"/>
    <n v="746"/>
    <m/>
    <m/>
    <x v="13"/>
  </r>
  <r>
    <s v="D-HTG305"/>
    <x v="60"/>
    <d v="2026-09-01T00:00:00"/>
    <n v="939"/>
    <m/>
    <m/>
    <x v="13"/>
  </r>
  <r>
    <s v="D-HPW348"/>
    <x v="45"/>
    <d v="2026-09-01T00:00:00"/>
    <n v="565"/>
    <m/>
    <m/>
    <x v="13"/>
  </r>
  <r>
    <s v="BHC-FSW-04-E"/>
    <x v="61"/>
    <d v="2026-09-01T00:00:00"/>
    <n v="431"/>
    <m/>
    <m/>
    <x v="13"/>
  </r>
  <r>
    <s v="D-HSW405"/>
    <x v="61"/>
    <d v="2026-09-01T00:00:00"/>
    <n v="246"/>
    <m/>
    <s v="2 Toby Boxes / 1 Dap / 2 Splices"/>
    <x v="13"/>
  </r>
  <r>
    <s v="FB-HSW419"/>
    <x v="61"/>
    <d v="2026-09-01T00:00:00"/>
    <n v="185"/>
    <m/>
    <m/>
    <x v="13"/>
  </r>
  <r>
    <s v="D-HBR256"/>
    <x v="39"/>
    <d v="2026-09-01T00:00:00"/>
    <m/>
    <n v="3380"/>
    <m/>
    <x v="13"/>
  </r>
  <r>
    <s v="D-HBR259"/>
    <x v="39"/>
    <d v="2026-09-01T00:00:00"/>
    <n v="15"/>
    <m/>
    <s v="3 Locate Markers / 3 Daps / 5 Splices"/>
    <x v="13"/>
  </r>
  <r>
    <s v="D-HBR260"/>
    <x v="39"/>
    <d v="2026-09-01T00:00:00"/>
    <n v="646"/>
    <m/>
    <m/>
    <x v="13"/>
  </r>
  <r>
    <s v="D-HPP608"/>
    <x v="60"/>
    <d v="2026-09-02T00:00:00"/>
    <n v="367"/>
    <m/>
    <m/>
    <x v="13"/>
  </r>
  <r>
    <s v="D-HPP638"/>
    <x v="60"/>
    <d v="2026-09-02T00:00:00"/>
    <m/>
    <m/>
    <s v="PROOFING"/>
    <x v="13"/>
  </r>
  <r>
    <s v="FB-HPP631"/>
    <x v="5"/>
    <d v="2026-09-02T00:00:00"/>
    <m/>
    <m/>
    <s v="No Production"/>
    <x v="13"/>
  </r>
  <r>
    <s v="D-HLC506"/>
    <x v="5"/>
    <d v="2026-09-02T00:00:00"/>
    <n v="1006"/>
    <m/>
    <m/>
    <x v="13"/>
  </r>
  <r>
    <s v="D-HLC511"/>
    <x v="60"/>
    <d v="2026-09-02T00:00:00"/>
    <n v="165"/>
    <m/>
    <m/>
    <x v="13"/>
  </r>
  <r>
    <s v="D-HLC513"/>
    <x v="8"/>
    <d v="2026-09-02T00:00:00"/>
    <n v="468"/>
    <m/>
    <m/>
    <x v="13"/>
  </r>
  <r>
    <s v="D-HLC519"/>
    <x v="5"/>
    <d v="2026-09-02T00:00:00"/>
    <n v="1252"/>
    <m/>
    <s v=" 6 Toby Boxes / 5 Daps / 11 Splices"/>
    <x v="13"/>
  </r>
  <r>
    <s v="D-HAL115"/>
    <x v="25"/>
    <d v="2026-09-02T00:00:00"/>
    <m/>
    <m/>
    <s v="No Production"/>
    <x v="13"/>
  </r>
  <r>
    <s v="D-HPW348"/>
    <x v="45"/>
    <d v="2026-09-02T00:00:00"/>
    <n v="503"/>
    <m/>
    <m/>
    <x v="13"/>
  </r>
  <r>
    <s v="D-HTG231"/>
    <x v="57"/>
    <d v="2026-09-02T00:00:00"/>
    <n v="1093"/>
    <m/>
    <m/>
    <x v="13"/>
  </r>
  <r>
    <s v="D-HTG210"/>
    <x v="53"/>
    <d v="2026-09-02T00:00:00"/>
    <n v="776"/>
    <m/>
    <m/>
    <x v="13"/>
  </r>
  <r>
    <s v="D-HTG305"/>
    <x v="60"/>
    <d v="2026-09-02T00:00:00"/>
    <n v="883"/>
    <m/>
    <m/>
    <x v="13"/>
  </r>
  <r>
    <s v="BHCD-FPW-03-E "/>
    <x v="41"/>
    <d v="2026-09-02T00:00:00"/>
    <n v="1550"/>
    <m/>
    <m/>
    <x v="13"/>
  </r>
  <r>
    <s v="BHC-FSW-04-E"/>
    <x v="61"/>
    <d v="2026-09-02T00:00:00"/>
    <n v="350"/>
    <m/>
    <m/>
    <x v="13"/>
  </r>
  <r>
    <s v="FB-HSW419"/>
    <x v="61"/>
    <d v="2026-09-02T00:00:00"/>
    <n v="350"/>
    <m/>
    <m/>
    <x v="13"/>
  </r>
  <r>
    <s v="D-HBR259"/>
    <x v="39"/>
    <d v="2026-09-02T00:00:00"/>
    <n v="20"/>
    <m/>
    <s v="4 Locate Markers / 4 Daps / 60 Splices"/>
    <x v="13"/>
  </r>
  <r>
    <s v="D-HBR260"/>
    <x v="39"/>
    <d v="2026-09-02T00:00:00"/>
    <n v="851"/>
    <m/>
    <m/>
    <x v="13"/>
  </r>
  <r>
    <s v="D-HPP608"/>
    <x v="60"/>
    <d v="2026-09-03T00:00:00"/>
    <n v="153"/>
    <m/>
    <m/>
    <x v="13"/>
  </r>
  <r>
    <s v="D-HPP638"/>
    <x v="60"/>
    <d v="2026-09-03T00:00:00"/>
    <m/>
    <m/>
    <s v="PROOFING"/>
    <x v="13"/>
  </r>
  <r>
    <s v="FB-HPP631"/>
    <x v="5"/>
    <d v="2026-09-03T00:00:00"/>
    <m/>
    <m/>
    <s v="4 HH / 4 Ground Rods"/>
    <x v="13"/>
  </r>
  <r>
    <s v="D-HLC511"/>
    <x v="60"/>
    <d v="2026-09-03T00:00:00"/>
    <m/>
    <m/>
    <s v="No Production"/>
    <x v="13"/>
  </r>
  <r>
    <s v="D-HLC513"/>
    <x v="8"/>
    <d v="2026-09-03T00:00:00"/>
    <m/>
    <m/>
    <s v="No Production"/>
    <x v="13"/>
  </r>
  <r>
    <s v="D-HLC519"/>
    <x v="5"/>
    <d v="2026-09-03T00:00:00"/>
    <n v="1003"/>
    <m/>
    <m/>
    <x v="13"/>
  </r>
  <r>
    <s v="D-HAL115"/>
    <x v="25"/>
    <d v="2026-09-03T00:00:00"/>
    <n v="833"/>
    <m/>
    <m/>
    <x v="13"/>
  </r>
  <r>
    <s v="D-HAL116"/>
    <x v="25"/>
    <d v="2026-09-03T00:00:00"/>
    <n v="306"/>
    <m/>
    <m/>
    <x v="13"/>
  </r>
  <r>
    <s v="D-HPW330"/>
    <x v="41"/>
    <d v="2026-09-03T00:00:00"/>
    <n v="483"/>
    <m/>
    <m/>
    <x v="13"/>
  </r>
  <r>
    <s v="D-HPW348"/>
    <x v="45"/>
    <d v="2026-09-03T00:00:00"/>
    <n v="115"/>
    <m/>
    <m/>
    <x v="13"/>
  </r>
  <r>
    <s v="D-HPW349"/>
    <x v="53"/>
    <d v="2026-09-03T00:00:00"/>
    <m/>
    <m/>
    <s v="No Production"/>
    <x v="13"/>
  </r>
  <r>
    <s v="D-HTG210"/>
    <x v="53"/>
    <d v="2026-09-03T00:00:00"/>
    <m/>
    <m/>
    <s v="5 Toby Boxes"/>
    <x v="13"/>
  </r>
  <r>
    <s v="D-HTG231"/>
    <x v="57"/>
    <d v="2026-09-03T00:00:00"/>
    <n v="751"/>
    <m/>
    <m/>
    <x v="13"/>
  </r>
  <r>
    <s v="D-HTG305"/>
    <x v="60"/>
    <d v="2026-09-03T00:00:00"/>
    <n v="846"/>
    <m/>
    <m/>
    <x v="13"/>
  </r>
  <r>
    <s v="BHCD-FPW-03-E "/>
    <x v="41"/>
    <d v="2026-09-03T00:00:00"/>
    <n v="693"/>
    <m/>
    <m/>
    <x v="13"/>
  </r>
  <r>
    <s v="BHC-FSW-04-E"/>
    <x v="61"/>
    <d v="2026-09-03T00:00:00"/>
    <n v="510"/>
    <m/>
    <m/>
    <x v="13"/>
  </r>
  <r>
    <s v="D-HSW405"/>
    <x v="61"/>
    <d v="2026-09-03T00:00:00"/>
    <n v="175"/>
    <m/>
    <m/>
    <x v="13"/>
  </r>
  <r>
    <s v="FB-HSW419"/>
    <x v="61"/>
    <d v="2026-09-03T00:00:00"/>
    <n v="335"/>
    <m/>
    <m/>
    <x v="13"/>
  </r>
  <r>
    <s v="D-HBR259"/>
    <x v="39"/>
    <d v="2026-09-03T00:00:00"/>
    <m/>
    <m/>
    <s v="No Production"/>
    <x v="13"/>
  </r>
  <r>
    <s v="D-HBR260"/>
    <x v="39"/>
    <d v="2026-09-03T00:00:00"/>
    <n v="499"/>
    <m/>
    <s v="3 Locate Markers / 3 Daps / 18 Splices"/>
    <x v="13"/>
  </r>
  <r>
    <s v="FB-HPP631"/>
    <x v="5"/>
    <d v="2026-09-04T00:00:00"/>
    <n v="1010"/>
    <m/>
    <m/>
    <x v="3"/>
  </r>
  <r>
    <s v="D-HLC511"/>
    <x v="60"/>
    <d v="2026-09-04T00:00:00"/>
    <m/>
    <m/>
    <s v="No Production"/>
    <x v="13"/>
  </r>
  <r>
    <s v="D-HLC519"/>
    <x v="5"/>
    <d v="2026-09-04T00:00:00"/>
    <n v="617"/>
    <m/>
    <m/>
    <x v="13"/>
  </r>
  <r>
    <s v="D-HAL115"/>
    <x v="25"/>
    <d v="2026-09-04T00:00:00"/>
    <n v="60"/>
    <m/>
    <s v="32 Toby Boxes / 23 Daps / 200 Splices"/>
    <x v="13"/>
  </r>
  <r>
    <s v="D-HAL116"/>
    <x v="25"/>
    <d v="2026-09-04T00:00:00"/>
    <n v="724"/>
    <m/>
    <m/>
    <x v="13"/>
  </r>
  <r>
    <s v="D-HTG231"/>
    <x v="57"/>
    <d v="2026-09-04T00:00:00"/>
    <n v="255"/>
    <m/>
    <m/>
    <x v="13"/>
  </r>
  <r>
    <s v="D-HTG305"/>
    <x v="1"/>
    <d v="2026-09-04T00:00:00"/>
    <m/>
    <m/>
    <s v="Restoration"/>
    <x v="13"/>
  </r>
  <r>
    <s v="D-HPW330"/>
    <x v="41"/>
    <d v="2026-09-04T00:00:00"/>
    <n v="639"/>
    <m/>
    <m/>
    <x v="13"/>
  </r>
  <r>
    <s v="D-HPW348"/>
    <x v="45"/>
    <d v="2026-09-04T00:00:00"/>
    <n v="106"/>
    <m/>
    <m/>
    <x v="13"/>
  </r>
  <r>
    <s v="BHC-FSW-04-E"/>
    <x v="61"/>
    <d v="2026-09-04T00:00:00"/>
    <m/>
    <m/>
    <s v="No Production"/>
    <x v="13"/>
  </r>
  <r>
    <s v="FB-HSW419"/>
    <x v="61"/>
    <d v="2026-09-04T00:00:00"/>
    <m/>
    <m/>
    <s v="No Production"/>
    <x v="13"/>
  </r>
  <r>
    <s v="D-HBR259"/>
    <x v="63"/>
    <d v="2026-09-04T00:00:00"/>
    <n v="5"/>
    <m/>
    <s v="1 HH / 2 Daps / 72 Splices"/>
    <x v="13"/>
  </r>
  <r>
    <s v="D-HBR260"/>
    <x v="63"/>
    <d v="2026-09-04T00:00:00"/>
    <n v="747"/>
    <m/>
    <m/>
    <x v="13"/>
  </r>
  <r>
    <m/>
    <x v="15"/>
    <d v="2026-09-07T00:00:00"/>
    <m/>
    <m/>
    <m/>
    <x v="13"/>
  </r>
  <r>
    <s v="D-HLC511"/>
    <x v="60"/>
    <d v="2026-09-08T00:00:00"/>
    <n v="147"/>
    <m/>
    <m/>
    <x v="13"/>
  </r>
  <r>
    <s v="D-HLC516"/>
    <x v="36"/>
    <d v="2026-09-08T00:00:00"/>
    <n v="227"/>
    <m/>
    <m/>
    <x v="13"/>
  </r>
  <r>
    <s v="FB-HLC519"/>
    <x v="8"/>
    <d v="2026-09-08T00:00:00"/>
    <n v="1264"/>
    <m/>
    <m/>
    <x v="13"/>
  </r>
  <r>
    <s v="D-HLX503"/>
    <x v="25"/>
    <d v="2026-09-08T00:00:00"/>
    <n v="72"/>
    <m/>
    <s v="38 Toby Boxes / 25 Daps / 88 Splices"/>
    <x v="3"/>
  </r>
  <r>
    <s v="D-HAL116"/>
    <x v="25"/>
    <d v="2026-09-08T00:00:00"/>
    <n v="933"/>
    <m/>
    <m/>
    <x v="13"/>
  </r>
  <r>
    <s v="North Oaks Estates"/>
    <x v="25"/>
    <d v="2026-09-08T00:00:00"/>
    <m/>
    <m/>
    <s v="No Production--Vehicle Breakdown"/>
    <x v="13"/>
  </r>
  <r>
    <s v="D-HTG218"/>
    <x v="64"/>
    <d v="2026-09-08T00:00:00"/>
    <m/>
    <m/>
    <s v="Restoration"/>
    <x v="13"/>
  </r>
  <r>
    <s v="D-HTG305"/>
    <x v="1"/>
    <d v="2026-09-08T00:00:00"/>
    <m/>
    <m/>
    <s v="No Production"/>
    <x v="13"/>
  </r>
  <r>
    <s v="FB-HTG279"/>
    <x v="1"/>
    <d v="2026-09-08T00:00:00"/>
    <n v="146"/>
    <m/>
    <m/>
    <x v="13"/>
  </r>
  <r>
    <s v="D-HPW348"/>
    <x v="45"/>
    <d v="2026-09-08T00:00:00"/>
    <n v="390"/>
    <m/>
    <m/>
    <x v="13"/>
  </r>
  <r>
    <s v="BHC-FSW-04-E"/>
    <x v="61"/>
    <d v="2026-09-08T00:00:00"/>
    <m/>
    <m/>
    <s v="No Production"/>
    <x v="13"/>
  </r>
  <r>
    <s v="FB-HSW419"/>
    <x v="61"/>
    <d v="2026-09-08T00:00:00"/>
    <m/>
    <m/>
    <s v="No Production"/>
    <x v="13"/>
  </r>
  <r>
    <s v="D-HSW419"/>
    <x v="61"/>
    <d v="2026-09-08T00:00:00"/>
    <m/>
    <m/>
    <s v="No Production"/>
    <x v="13"/>
  </r>
  <r>
    <s v="D-HBR260"/>
    <x v="39"/>
    <d v="2026-09-08T00:00:00"/>
    <n v="615"/>
    <m/>
    <m/>
    <x v="13"/>
  </r>
  <r>
    <s v="D-HPP608"/>
    <x v="60"/>
    <d v="2026-09-09T00:00:00"/>
    <n v="225"/>
    <m/>
    <m/>
    <x v="13"/>
  </r>
  <r>
    <s v="FB-HPP631"/>
    <x v="5"/>
    <d v="2026-09-09T00:00:00"/>
    <m/>
    <m/>
    <s v="2 Vaults / 2 Ground Rods / 2 Maclean Switch"/>
    <x v="13"/>
  </r>
  <r>
    <s v="D-HLC511"/>
    <x v="62"/>
    <d v="2026-09-09T00:00:00"/>
    <m/>
    <m/>
    <s v="No Production "/>
    <x v="13"/>
  </r>
  <r>
    <s v="D-HLC516"/>
    <x v="36"/>
    <d v="2026-09-09T00:00:00"/>
    <n v="1010"/>
    <m/>
    <m/>
    <x v="13"/>
  </r>
  <r>
    <s v="FB-HLC512"/>
    <x v="5"/>
    <d v="2026-09-09T00:00:00"/>
    <n v="1375"/>
    <m/>
    <m/>
    <x v="13"/>
  </r>
  <r>
    <s v="FB-HLC519"/>
    <x v="65"/>
    <d v="2026-09-09T00:00:00"/>
    <n v="775"/>
    <m/>
    <m/>
    <x v="13"/>
  </r>
  <r>
    <s v="D-HAL116"/>
    <x v="25"/>
    <d v="2026-09-09T00:00:00"/>
    <n v="1282"/>
    <m/>
    <m/>
    <x v="13"/>
  </r>
  <r>
    <s v="North Oaks Estates"/>
    <x v="25"/>
    <d v="2026-09-09T00:00:00"/>
    <m/>
    <m/>
    <s v="No Production--Locate Issue"/>
    <x v="13"/>
  </r>
  <r>
    <s v="D-HPW361"/>
    <x v="45"/>
    <d v="2026-09-09T00:00:00"/>
    <n v="379"/>
    <m/>
    <m/>
    <x v="13"/>
  </r>
  <r>
    <s v="D-HTG212"/>
    <x v="64"/>
    <d v="2026-09-09T00:00:00"/>
    <m/>
    <m/>
    <s v="Restoration"/>
    <x v="13"/>
  </r>
  <r>
    <s v="D-HTG215"/>
    <x v="64"/>
    <d v="2026-09-09T00:00:00"/>
    <m/>
    <m/>
    <s v="Restoration"/>
    <x v="13"/>
  </r>
  <r>
    <s v="D-HTG218"/>
    <x v="64"/>
    <d v="2026-09-09T00:00:00"/>
    <m/>
    <m/>
    <s v="Restoration"/>
    <x v="13"/>
  </r>
  <r>
    <s v="BHC-FSW-04-E"/>
    <x v="61"/>
    <d v="2026-09-09T00:00:00"/>
    <n v="530"/>
    <m/>
    <m/>
    <x v="13"/>
  </r>
  <r>
    <s v="FB-HSW419"/>
    <x v="61"/>
    <d v="2026-09-09T00:00:00"/>
    <n v="530"/>
    <m/>
    <m/>
    <x v="13"/>
  </r>
  <r>
    <s v="D-HSW419"/>
    <x v="61"/>
    <d v="2026-09-09T00:00:00"/>
    <n v="530"/>
    <m/>
    <m/>
    <x v="13"/>
  </r>
  <r>
    <s v="D-HBR259"/>
    <x v="39"/>
    <d v="2026-09-09T00:00:00"/>
    <m/>
    <m/>
    <s v="No Production "/>
    <x v="13"/>
  </r>
  <r>
    <s v="D-HBR260"/>
    <x v="39"/>
    <d v="2026-09-09T00:00:00"/>
    <n v="1037"/>
    <m/>
    <m/>
    <x v="13"/>
  </r>
  <r>
    <s v="D-HPP608"/>
    <x v="60"/>
    <d v="2026-09-10T00:00:00"/>
    <m/>
    <m/>
    <s v="No Production "/>
    <x v="13"/>
  </r>
  <r>
    <s v="D-HLC511"/>
    <x v="60"/>
    <d v="2026-09-10T00:00:00"/>
    <n v="408"/>
    <m/>
    <s v=" 3 Toby Boxes / 3 Daps / 6 Splices"/>
    <x v="13"/>
  </r>
  <r>
    <s v="D-HLC515"/>
    <x v="66"/>
    <d v="2026-09-10T00:00:00"/>
    <n v="307"/>
    <m/>
    <m/>
    <x v="13"/>
  </r>
  <r>
    <s v="D-HLC516"/>
    <x v="36"/>
    <d v="2026-09-10T00:00:00"/>
    <n v="1086"/>
    <m/>
    <m/>
    <x v="13"/>
  </r>
  <r>
    <s v="D-HLC519"/>
    <x v="5"/>
    <d v="2026-09-10T00:00:00"/>
    <n v="1649"/>
    <m/>
    <m/>
    <x v="13"/>
  </r>
  <r>
    <s v="FB-HLC512"/>
    <x v="5"/>
    <d v="2026-09-10T00:00:00"/>
    <m/>
    <m/>
    <s v="7 Vaults / 7 Ground Rods"/>
    <x v="13"/>
  </r>
  <r>
    <s v="North Oaks"/>
    <x v="25"/>
    <d v="2026-09-10T00:00:00"/>
    <m/>
    <m/>
    <s v="No Production "/>
    <x v="13"/>
  </r>
  <r>
    <s v="D-HAL116"/>
    <x v="25"/>
    <d v="2026-09-10T00:00:00"/>
    <n v="123"/>
    <m/>
    <m/>
    <x v="13"/>
  </r>
  <r>
    <s v="FB-HOE401-V5"/>
    <x v="25"/>
    <d v="2026-09-10T00:00:00"/>
    <n v="530"/>
    <m/>
    <m/>
    <x v="13"/>
  </r>
  <r>
    <s v="Plantation Bay"/>
    <x v="30"/>
    <d v="2026-09-10T00:00:00"/>
    <n v="362"/>
    <m/>
    <m/>
    <x v="13"/>
  </r>
  <r>
    <s v="D-HPW346"/>
    <x v="67"/>
    <d v="2026-09-10T00:00:00"/>
    <n v="481"/>
    <m/>
    <m/>
    <x v="13"/>
  </r>
  <r>
    <s v="D-HPW361"/>
    <x v="45"/>
    <d v="2026-09-10T00:00:00"/>
    <n v="168"/>
    <m/>
    <m/>
    <x v="13"/>
  </r>
  <r>
    <s v="D-HTG212"/>
    <x v="64"/>
    <d v="2026-09-10T00:00:00"/>
    <m/>
    <m/>
    <s v="Restoration"/>
    <x v="13"/>
  </r>
  <r>
    <s v="FB-HTG238"/>
    <x v="41"/>
    <d v="2026-09-10T00:00:00"/>
    <n v="137"/>
    <m/>
    <m/>
    <x v="13"/>
  </r>
  <r>
    <s v="FB-HTG290"/>
    <x v="60"/>
    <d v="2026-09-10T00:00:00"/>
    <m/>
    <m/>
    <s v="No Production "/>
    <x v="13"/>
  </r>
  <r>
    <s v="BHT-FSE-01"/>
    <x v="61"/>
    <d v="2026-09-10T00:00:00"/>
    <n v="430"/>
    <m/>
    <m/>
    <x v="13"/>
  </r>
  <r>
    <s v="D-HSW419"/>
    <x v="61"/>
    <d v="2026-09-10T00:00:00"/>
    <n v="430"/>
    <m/>
    <m/>
    <x v="13"/>
  </r>
  <r>
    <s v="D-HBR259"/>
    <x v="39"/>
    <d v="2026-09-10T00:00:00"/>
    <n v="45"/>
    <n v="1012"/>
    <s v="9 Locate Markers / 9 Daps / 111 Splices"/>
    <x v="13"/>
  </r>
  <r>
    <s v="D-HBR260"/>
    <x v="39"/>
    <d v="2026-09-10T00:00:00"/>
    <n v="345"/>
    <m/>
    <m/>
    <x v="13"/>
  </r>
  <r>
    <s v="D-HPP608"/>
    <x v="60"/>
    <d v="2026-09-11T00:00:00"/>
    <n v="504"/>
    <m/>
    <m/>
    <x v="13"/>
  </r>
  <r>
    <s v="D-HLC507"/>
    <x v="47"/>
    <d v="2026-09-11T00:00:00"/>
    <n v="410"/>
    <m/>
    <m/>
    <x v="13"/>
  </r>
  <r>
    <s v="D-HLC515"/>
    <x v="66"/>
    <d v="2026-09-11T00:00:00"/>
    <n v="605"/>
    <m/>
    <m/>
    <x v="13"/>
  </r>
  <r>
    <s v="D-HLC516"/>
    <x v="36"/>
    <d v="2026-09-11T00:00:00"/>
    <n v="484"/>
    <m/>
    <m/>
    <x v="13"/>
  </r>
  <r>
    <s v="FB-HLC512"/>
    <x v="5"/>
    <d v="2026-09-11T00:00:00"/>
    <m/>
    <m/>
    <s v="1 HH / 1 Ground Rod"/>
    <x v="13"/>
  </r>
  <r>
    <s v="FB-HOE401-V5"/>
    <x v="25"/>
    <d v="2026-09-11T00:00:00"/>
    <n v="581"/>
    <m/>
    <m/>
    <x v="13"/>
  </r>
  <r>
    <s v="North Oaks"/>
    <x v="25"/>
    <d v="2026-09-11T00:00:00"/>
    <m/>
    <m/>
    <s v="No Production "/>
    <x v="13"/>
  </r>
  <r>
    <s v="D-HPW346"/>
    <x v="68"/>
    <d v="2026-09-11T00:00:00"/>
    <n v="322"/>
    <m/>
    <m/>
    <x v="13"/>
  </r>
  <r>
    <s v="D-HPW361"/>
    <x v="45"/>
    <d v="2026-09-11T00:00:00"/>
    <m/>
    <m/>
    <s v="No Production "/>
    <x v="13"/>
  </r>
  <r>
    <s v="D-HTG212"/>
    <x v="64"/>
    <d v="2026-09-11T00:00:00"/>
    <m/>
    <m/>
    <s v="Restoration"/>
    <x v="13"/>
  </r>
  <r>
    <s v="FB-HTG238"/>
    <x v="41"/>
    <d v="2026-09-11T00:00:00"/>
    <m/>
    <m/>
    <s v="No Production "/>
    <x v="13"/>
  </r>
  <r>
    <s v="BHT-FSE-01"/>
    <x v="61"/>
    <d v="2026-09-11T00:00:00"/>
    <n v="755"/>
    <m/>
    <m/>
    <x v="13"/>
  </r>
  <r>
    <s v="D-HSW419"/>
    <x v="61"/>
    <d v="2026-09-11T00:00:00"/>
    <n v="755"/>
    <m/>
    <m/>
    <x v="13"/>
  </r>
  <r>
    <s v="D-HBR261"/>
    <x v="39"/>
    <d v="2026-09-11T00:00:00"/>
    <n v="806"/>
    <m/>
    <m/>
    <x v="13"/>
  </r>
  <r>
    <s v="D-HPP608"/>
    <x v="60"/>
    <d v="2026-09-14T00:00:00"/>
    <n v="469"/>
    <m/>
    <m/>
    <x v="13"/>
  </r>
  <r>
    <s v="D-HLC507"/>
    <x v="47"/>
    <d v="2026-09-14T00:00:00"/>
    <n v="324"/>
    <m/>
    <m/>
    <x v="13"/>
  </r>
  <r>
    <s v="D-HLC511"/>
    <x v="60"/>
    <d v="2026-09-14T00:00:00"/>
    <n v="242"/>
    <m/>
    <s v="1 Toby Box / 1 Dap / 2 Splices"/>
    <x v="13"/>
  </r>
  <r>
    <s v="D-HLC515"/>
    <x v="66"/>
    <d v="2026-09-14T00:00:00"/>
    <m/>
    <m/>
    <s v="No Production "/>
    <x v="13"/>
  </r>
  <r>
    <s v="D-HLC516"/>
    <x v="36"/>
    <d v="2026-09-14T00:00:00"/>
    <n v="1243"/>
    <m/>
    <m/>
    <x v="13"/>
  </r>
  <r>
    <s v="D-HAL116"/>
    <x v="25"/>
    <d v="2026-09-14T00:00:00"/>
    <n v="249"/>
    <m/>
    <m/>
    <x v="13"/>
  </r>
  <r>
    <s v="FB-HOE401-V5"/>
    <x v="25"/>
    <d v="2026-09-14T00:00:00"/>
    <n v="243"/>
    <m/>
    <s v="3 HH"/>
    <x v="13"/>
  </r>
  <r>
    <s v="North Okas"/>
    <x v="25"/>
    <d v="2026-09-14T00:00:00"/>
    <n v="946"/>
    <m/>
    <m/>
    <x v="13"/>
  </r>
  <r>
    <s v="Plantation Bay"/>
    <x v="30"/>
    <d v="2026-09-14T00:00:00"/>
    <m/>
    <m/>
    <s v="No Production "/>
    <x v="13"/>
  </r>
  <r>
    <s v="D-HPW348"/>
    <x v="46"/>
    <d v="2026-09-14T00:00:00"/>
    <n v="78"/>
    <m/>
    <m/>
    <x v="13"/>
  </r>
  <r>
    <s v="D-HPW346 "/>
    <x v="69"/>
    <d v="2026-09-14T00:00:00"/>
    <n v="712"/>
    <m/>
    <m/>
    <x v="13"/>
  </r>
  <r>
    <s v="BHT-FSE-01"/>
    <x v="61"/>
    <d v="2026-09-14T00:00:00"/>
    <n v="400"/>
    <m/>
    <m/>
    <x v="13"/>
  </r>
  <r>
    <s v="D-HSW419"/>
    <x v="61"/>
    <d v="2026-09-14T00:00:00"/>
    <n v="400"/>
    <m/>
    <m/>
    <x v="13"/>
  </r>
  <r>
    <s v="D-HBR259"/>
    <x v="39"/>
    <d v="2026-09-14T00:00:00"/>
    <n v="20"/>
    <m/>
    <s v="4 Locate Markers / 4 Daps / 48 Splices"/>
    <x v="13"/>
  </r>
  <r>
    <s v="D-HBR261"/>
    <x v="39"/>
    <d v="2026-09-14T00:00:00"/>
    <m/>
    <m/>
    <s v="No Production "/>
    <x v="13"/>
  </r>
  <r>
    <s v="D-HPP608"/>
    <x v="60"/>
    <d v="2026-09-15T00:00:00"/>
    <n v="331"/>
    <m/>
    <m/>
    <x v="13"/>
  </r>
  <r>
    <s v="FB-HPP612"/>
    <x v="5"/>
    <d v="2026-09-15T00:00:00"/>
    <n v="1045"/>
    <m/>
    <m/>
    <x v="13"/>
  </r>
  <r>
    <s v="D-HLC507"/>
    <x v="47"/>
    <d v="2026-09-15T00:00:00"/>
    <n v="454"/>
    <m/>
    <s v="2 Toby Boxes / 2 Daps / 4 Splices"/>
    <x v="13"/>
  </r>
  <r>
    <s v="D-HLC511"/>
    <x v="60"/>
    <d v="2026-09-15T00:00:00"/>
    <m/>
    <m/>
    <s v="No Production "/>
    <x v="13"/>
  </r>
  <r>
    <s v="D-HLC515"/>
    <x v="66"/>
    <d v="2026-09-15T00:00:00"/>
    <n v="727"/>
    <m/>
    <m/>
    <x v="13"/>
  </r>
  <r>
    <s v="D-HLC516"/>
    <x v="36"/>
    <d v="2026-09-15T00:00:00"/>
    <m/>
    <m/>
    <s v="No Production "/>
    <x v="13"/>
  </r>
  <r>
    <s v="D-HAL113"/>
    <x v="25"/>
    <d v="2026-09-15T00:00:00"/>
    <n v="716"/>
    <m/>
    <m/>
    <x v="13"/>
  </r>
  <r>
    <s v="Plantation Bay"/>
    <x v="30"/>
    <d v="2026-09-15T00:00:00"/>
    <m/>
    <m/>
    <s v="No Production "/>
    <x v="13"/>
  </r>
  <r>
    <s v="FB-HOE401-V5"/>
    <x v="37"/>
    <d v="2026-09-15T00:00:00"/>
    <m/>
    <m/>
    <s v="No Production "/>
    <x v="13"/>
  </r>
  <r>
    <s v="North Oaks"/>
    <x v="25"/>
    <d v="2026-09-15T00:00:00"/>
    <n v="988"/>
    <m/>
    <m/>
    <x v="13"/>
  </r>
  <r>
    <s v="D-HPW346"/>
    <x v="67"/>
    <d v="2026-09-15T00:00:00"/>
    <n v="751"/>
    <m/>
    <m/>
    <x v="13"/>
  </r>
  <r>
    <s v="D-HPW348"/>
    <x v="45"/>
    <d v="2026-09-15T00:00:00"/>
    <m/>
    <m/>
    <s v="1 Toby Box"/>
    <x v="13"/>
  </r>
  <r>
    <s v="D-HTG230"/>
    <x v="57"/>
    <d v="2026-09-15T00:00:00"/>
    <n v="661"/>
    <m/>
    <m/>
    <x v="13"/>
  </r>
  <r>
    <s v="D-HTG231"/>
    <x v="57"/>
    <d v="2026-09-15T00:00:00"/>
    <n v="1387"/>
    <m/>
    <m/>
    <x v="13"/>
  </r>
  <r>
    <s v="FB-HTG238"/>
    <x v="41"/>
    <d v="2026-09-15T00:00:00"/>
    <n v="857"/>
    <m/>
    <m/>
    <x v="13"/>
  </r>
  <r>
    <s v="BHT-FSE-01"/>
    <x v="61"/>
    <d v="2026-09-15T00:00:00"/>
    <n v="769"/>
    <m/>
    <m/>
    <x v="13"/>
  </r>
  <r>
    <s v="D-HSW419"/>
    <x v="61"/>
    <d v="2026-09-15T00:00:00"/>
    <n v="769"/>
    <m/>
    <m/>
    <x v="13"/>
  </r>
  <r>
    <s v="D-HBR259"/>
    <x v="39"/>
    <d v="2026-09-15T00:00:00"/>
    <m/>
    <m/>
    <s v="No Production "/>
    <x v="13"/>
  </r>
  <r>
    <s v="D-HPP608"/>
    <x v="60"/>
    <d v="2026-09-16T00:00:00"/>
    <n v="845"/>
    <m/>
    <m/>
    <x v="13"/>
  </r>
  <r>
    <s v="FB-HPP612"/>
    <x v="5"/>
    <d v="2026-09-16T00:00:00"/>
    <n v="1311"/>
    <m/>
    <m/>
    <x v="13"/>
  </r>
  <r>
    <s v="FB-HPP631"/>
    <x v="5"/>
    <d v="2026-09-16T00:00:00"/>
    <m/>
    <n v="6092"/>
    <s v="5,318 Tracer Wire"/>
    <x v="13"/>
  </r>
  <r>
    <s v="D-HLC507"/>
    <x v="47"/>
    <d v="2026-09-16T00:00:00"/>
    <n v="891"/>
    <m/>
    <m/>
    <x v="13"/>
  </r>
  <r>
    <s v="D-HLC508"/>
    <x v="47"/>
    <d v="2026-09-16T00:00:00"/>
    <n v="423"/>
    <m/>
    <m/>
    <x v="13"/>
  </r>
  <r>
    <s v="D-HLC511"/>
    <x v="60"/>
    <d v="2026-09-16T00:00:00"/>
    <n v="205"/>
    <m/>
    <s v="1 Toby Box / 1 Dap / 2 Splices"/>
    <x v="13"/>
  </r>
  <r>
    <s v="D-HLC515"/>
    <x v="66"/>
    <d v="2026-09-16T00:00:00"/>
    <n v="895"/>
    <m/>
    <m/>
    <x v="13"/>
  </r>
  <r>
    <s v="D-HLC516"/>
    <x v="36"/>
    <d v="2026-09-16T00:00:00"/>
    <m/>
    <m/>
    <s v="No Production"/>
    <x v="13"/>
  </r>
  <r>
    <s v="FB-HOE401-V5"/>
    <x v="37"/>
    <d v="2026-09-16T00:00:00"/>
    <m/>
    <n v="1958"/>
    <s v="1,538 Tracer Wire / 568 Mule Tape / 180 Wreckout"/>
    <x v="13"/>
  </r>
  <r>
    <s v="SFU-MNTE-3"/>
    <x v="25"/>
    <d v="2026-09-16T00:00:00"/>
    <n v="1144"/>
    <m/>
    <s v="No Production--Locate Issue"/>
    <x v="13"/>
  </r>
  <r>
    <s v="SFU-MNTE-4"/>
    <x v="37"/>
    <d v="2026-09-16T00:00:00"/>
    <m/>
    <n v="474"/>
    <s v="1 MacLean Switch"/>
    <x v="13"/>
  </r>
  <r>
    <s v="D-HAL116"/>
    <x v="25"/>
    <d v="2026-09-16T00:00:00"/>
    <n v="478"/>
    <m/>
    <s v="25 Daps"/>
    <x v="13"/>
  </r>
  <r>
    <s v="D-HPW346"/>
    <x v="67"/>
    <d v="2026-09-16T00:00:00"/>
    <m/>
    <m/>
    <s v="No Production--Locate Issue"/>
    <x v="13"/>
  </r>
  <r>
    <s v="D-HTG305"/>
    <x v="41"/>
    <d v="2026-09-16T00:00:00"/>
    <n v="936"/>
    <m/>
    <m/>
    <x v="13"/>
  </r>
  <r>
    <s v="D-HTG307"/>
    <x v="41"/>
    <d v="2026-09-16T00:00:00"/>
    <n v="86"/>
    <m/>
    <s v="No Production--Drill Breakdown"/>
    <x v="13"/>
  </r>
  <r>
    <s v="FB-HTG238"/>
    <x v="41"/>
    <d v="2026-09-16T00:00:00"/>
    <n v="337"/>
    <m/>
    <m/>
    <x v="13"/>
  </r>
  <r>
    <s v="FB-HTG290"/>
    <x v="46"/>
    <d v="2026-09-16T00:00:00"/>
    <n v="146"/>
    <m/>
    <m/>
    <x v="13"/>
  </r>
  <r>
    <s v="BHT-FSE-01"/>
    <x v="61"/>
    <d v="2026-09-16T00:00:00"/>
    <n v="400"/>
    <m/>
    <m/>
    <x v="13"/>
  </r>
  <r>
    <s v="D-HSW419"/>
    <x v="61"/>
    <d v="2026-09-16T00:00:00"/>
    <n v="400"/>
    <m/>
    <m/>
    <x v="13"/>
  </r>
  <r>
    <s v="D-HBR259"/>
    <x v="39"/>
    <d v="2026-09-16T00:00:00"/>
    <n v="20"/>
    <m/>
    <s v="4 Locate Markers / 5 Daps / 98 Splices"/>
    <x v="13"/>
  </r>
  <r>
    <s v="D-HBR261"/>
    <x v="39"/>
    <d v="2026-09-16T00:00:00"/>
    <n v="1227"/>
    <m/>
    <m/>
    <x v="13"/>
  </r>
  <r>
    <s v="D-HPP608"/>
    <x v="60"/>
    <d v="2026-09-17T00:00:00"/>
    <m/>
    <m/>
    <s v="3 Toby Boxes / 3 Daps / 51 Splices"/>
    <x v="13"/>
  </r>
  <r>
    <s v="D-HPP854"/>
    <x v="5"/>
    <d v="2026-09-17T00:00:00"/>
    <n v="2096"/>
    <m/>
    <m/>
    <x v="13"/>
  </r>
  <r>
    <s v="FB-HPP612"/>
    <x v="5"/>
    <d v="2026-09-17T00:00:00"/>
    <n v="1408"/>
    <m/>
    <m/>
    <x v="13"/>
  </r>
  <r>
    <s v="D-HLC507"/>
    <x v="70"/>
    <d v="2026-09-17T00:00:00"/>
    <n v="1451"/>
    <m/>
    <m/>
    <x v="13"/>
  </r>
  <r>
    <s v="D-HLC511"/>
    <x v="60"/>
    <d v="2026-09-17T00:00:00"/>
    <n v="200"/>
    <m/>
    <s v="2 Toby Boxes / 2 Daps / 3 Splices"/>
    <x v="13"/>
  </r>
  <r>
    <s v="D-HLC515"/>
    <x v="66"/>
    <d v="2026-09-17T00:00:00"/>
    <m/>
    <m/>
    <s v="No Production--Drill Breakdown"/>
    <x v="13"/>
  </r>
  <r>
    <s v="D-HLC516"/>
    <x v="36"/>
    <d v="2026-09-17T00:00:00"/>
    <n v="276"/>
    <m/>
    <m/>
    <x v="13"/>
  </r>
  <r>
    <s v="D-HLC517"/>
    <x v="70"/>
    <d v="2026-09-17T00:00:00"/>
    <m/>
    <m/>
    <s v="No Production--Drill Breakdown"/>
    <x v="13"/>
  </r>
  <r>
    <s v="FB-HLC512"/>
    <x v="5"/>
    <d v="2026-09-17T00:00:00"/>
    <m/>
    <m/>
    <s v="No Production"/>
    <x v="13"/>
  </r>
  <r>
    <s v="D-HAL113"/>
    <x v="25"/>
    <d v="2026-09-17T00:00:00"/>
    <n v="959"/>
    <m/>
    <m/>
    <x v="13"/>
  </r>
  <r>
    <s v="D-HAL116"/>
    <x v="60"/>
    <d v="2026-09-17T00:00:00"/>
    <m/>
    <n v="378"/>
    <s v="228 Tracer Wire"/>
    <x v="13"/>
  </r>
  <r>
    <s v="SFU-MNTE-3"/>
    <x v="25"/>
    <d v="2026-09-17T00:00:00"/>
    <n v="1324"/>
    <m/>
    <m/>
    <x v="13"/>
  </r>
  <r>
    <s v="D-HTG305"/>
    <x v="41"/>
    <d v="2026-09-17T00:00:00"/>
    <n v="124"/>
    <m/>
    <m/>
    <x v="13"/>
  </r>
  <r>
    <s v="D-HTG307"/>
    <x v="41"/>
    <d v="2026-09-17T00:00:00"/>
    <n v="2001"/>
    <m/>
    <m/>
    <x v="13"/>
  </r>
  <r>
    <s v="D-HPW361"/>
    <x v="46"/>
    <d v="2026-09-17T00:00:00"/>
    <n v="235"/>
    <m/>
    <m/>
    <x v="13"/>
  </r>
  <r>
    <s v="BHC-FSW-04-E"/>
    <x v="61"/>
    <d v="2026-09-17T00:00:00"/>
    <m/>
    <m/>
    <s v="3 Vaults / 3 Ground Rods"/>
    <x v="13"/>
  </r>
  <r>
    <s v="BHT-FSE-01"/>
    <x v="61"/>
    <d v="2026-09-17T00:00:00"/>
    <m/>
    <m/>
    <s v="3 Vaults / 3 Ground Rods"/>
    <x v="13"/>
  </r>
  <r>
    <s v="D-HBR261"/>
    <x v="71"/>
    <d v="2026-09-17T00:00:00"/>
    <n v="1139"/>
    <m/>
    <m/>
    <x v="13"/>
  </r>
  <r>
    <s v="FB-HPP612"/>
    <x v="5"/>
    <d v="2026-09-18T00:00:00"/>
    <n v="1426"/>
    <m/>
    <m/>
    <x v="13"/>
  </r>
  <r>
    <s v="D-HLC507"/>
    <x v="47"/>
    <d v="2026-09-18T00:00:00"/>
    <n v="498"/>
    <m/>
    <m/>
    <x v="13"/>
  </r>
  <r>
    <s v="D-HLC510"/>
    <x v="60"/>
    <d v="2026-09-18T00:00:00"/>
    <n v="170"/>
    <m/>
    <m/>
    <x v="13"/>
  </r>
  <r>
    <s v="D-HLC511"/>
    <x v="60"/>
    <d v="2026-09-18T00:00:00"/>
    <n v="110"/>
    <m/>
    <m/>
    <x v="13"/>
  </r>
  <r>
    <s v="D-DLC516"/>
    <x v="36"/>
    <d v="2026-09-18T00:00:00"/>
    <n v="465"/>
    <m/>
    <m/>
    <x v="13"/>
  </r>
  <r>
    <s v="FB-HLC512"/>
    <x v="5"/>
    <d v="2026-09-18T00:00:00"/>
    <m/>
    <m/>
    <s v="No Production"/>
    <x v="13"/>
  </r>
  <r>
    <s v="D-HPP854"/>
    <x v="5"/>
    <d v="2026-09-18T00:00:00"/>
    <n v="372"/>
    <m/>
    <m/>
    <x v="13"/>
  </r>
  <r>
    <s v="SFU-MNTE-3"/>
    <x v="25"/>
    <d v="2026-09-18T00:00:00"/>
    <n v="840"/>
    <m/>
    <m/>
    <x v="13"/>
  </r>
  <r>
    <s v="D-HAL113"/>
    <x v="25"/>
    <d v="2026-09-18T00:00:00"/>
    <n v="815"/>
    <m/>
    <m/>
    <x v="13"/>
  </r>
  <r>
    <s v="D-HAL116"/>
    <x v="25"/>
    <d v="2026-09-18T00:00:00"/>
    <n v="72"/>
    <m/>
    <s v="1 Vault / 1 FDH / 1 Ground Rod / 43 Toby Boxes / 113 Splices"/>
    <x v="13"/>
  </r>
  <r>
    <s v="D-HTG305"/>
    <x v="41"/>
    <d v="2026-09-18T00:00:00"/>
    <n v="201"/>
    <m/>
    <m/>
    <x v="13"/>
  </r>
  <r>
    <s v="D-HTG307"/>
    <x v="41"/>
    <d v="2026-09-18T00:00:00"/>
    <n v="379"/>
    <m/>
    <m/>
    <x v="13"/>
  </r>
  <r>
    <s v="D-HPW328"/>
    <x v="41"/>
    <d v="2026-09-18T00:00:00"/>
    <m/>
    <m/>
    <s v="No Production--Locate Issue"/>
    <x v="13"/>
  </r>
  <r>
    <s v="D-HPW329"/>
    <x v="41"/>
    <d v="2026-09-18T00:00:00"/>
    <m/>
    <m/>
    <s v="No Production--Locate Issue"/>
    <x v="13"/>
  </r>
  <r>
    <s v="D-HPW330"/>
    <x v="41"/>
    <d v="2026-09-18T00:00:00"/>
    <m/>
    <m/>
    <s v="No Production--Locate Issue"/>
    <x v="13"/>
  </r>
  <r>
    <s v="D-HPW361"/>
    <x v="46"/>
    <d v="2026-09-18T00:00:00"/>
    <n v="515"/>
    <m/>
    <m/>
    <x v="13"/>
  </r>
  <r>
    <s v="FB-HOE401-V4"/>
    <x v="60"/>
    <d v="2026-09-18T00:00:00"/>
    <n v="25"/>
    <m/>
    <s v="1 Vault / 2 Maclean Switch / 2 Ground Rod"/>
    <x v="13"/>
  </r>
  <r>
    <s v="D-HBR261"/>
    <x v="71"/>
    <d v="2026-09-18T00:00:00"/>
    <n v="995"/>
    <m/>
    <m/>
    <x v="13"/>
  </r>
  <r>
    <s v="D-HLC507"/>
    <x v="70"/>
    <d v="2026-09-21T00:00:00"/>
    <m/>
    <m/>
    <s v="No Production"/>
    <x v="13"/>
  </r>
  <r>
    <s v="D-HLC508"/>
    <x v="70"/>
    <d v="2026-09-21T00:00:00"/>
    <n v="1505"/>
    <m/>
    <m/>
    <x v="13"/>
  </r>
  <r>
    <s v="D-HLC511"/>
    <x v="72"/>
    <d v="2026-09-21T00:00:00"/>
    <n v="580"/>
    <m/>
    <s v="1 Toby Box / 1 Dap / 2 Splices"/>
    <x v="13"/>
  </r>
  <r>
    <s v="D-HLC514"/>
    <x v="30"/>
    <d v="2026-09-21T00:00:00"/>
    <m/>
    <m/>
    <s v="No Production--Locate Issue"/>
    <x v="13"/>
  </r>
  <r>
    <s v="D-HLC515"/>
    <x v="66"/>
    <d v="2026-09-21T00:00:00"/>
    <n v="553"/>
    <m/>
    <m/>
    <x v="13"/>
  </r>
  <r>
    <s v="D-HLC516"/>
    <x v="36"/>
    <d v="2026-09-21T00:00:00"/>
    <n v="461"/>
    <m/>
    <m/>
    <x v="13"/>
  </r>
  <r>
    <s v="D-HLC517"/>
    <x v="70"/>
    <d v="2026-09-21T00:00:00"/>
    <n v="1157"/>
    <m/>
    <m/>
    <x v="13"/>
  </r>
  <r>
    <s v="D-HPP854"/>
    <x v="5"/>
    <d v="2026-09-21T00:00:00"/>
    <n v="452"/>
    <m/>
    <m/>
    <x v="13"/>
  </r>
  <r>
    <s v="D-HPP858"/>
    <x v="5"/>
    <d v="2026-09-21T00:00:00"/>
    <n v="1349"/>
    <m/>
    <m/>
    <x v="13"/>
  </r>
  <r>
    <s v="SFU-MNTE-3"/>
    <x v="25"/>
    <d v="2026-09-21T00:00:00"/>
    <n v="1506"/>
    <m/>
    <m/>
    <x v="13"/>
  </r>
  <r>
    <s v="SFU-MNTE-4"/>
    <x v="30"/>
    <d v="2026-09-21T00:00:00"/>
    <n v="739"/>
    <m/>
    <m/>
    <x v="13"/>
  </r>
  <r>
    <s v="D-HAL113"/>
    <x v="25"/>
    <d v="2026-09-21T00:00:00"/>
    <n v="381"/>
    <m/>
    <m/>
    <x v="13"/>
  </r>
  <r>
    <s v="D-HTG307"/>
    <x v="41"/>
    <d v="2026-09-21T00:00:00"/>
    <n v="764"/>
    <m/>
    <m/>
    <x v="13"/>
  </r>
  <r>
    <s v="D-HPW348"/>
    <x v="46"/>
    <d v="2026-09-21T00:00:00"/>
    <n v="564"/>
    <m/>
    <m/>
    <x v="13"/>
  </r>
  <r>
    <s v="D-HSF402 "/>
    <x v="29"/>
    <d v="2026-09-21T00:00:00"/>
    <m/>
    <m/>
    <s v="No Production"/>
    <x v="13"/>
  </r>
  <r>
    <s v="D-HSF419"/>
    <x v="29"/>
    <d v="2026-09-21T00:00:00"/>
    <n v="1933"/>
    <m/>
    <m/>
    <x v="13"/>
  </r>
  <r>
    <s v="D-HSW419"/>
    <x v="61"/>
    <d v="2026-09-21T00:00:00"/>
    <n v="647"/>
    <m/>
    <m/>
    <x v="13"/>
  </r>
  <r>
    <s v="BHT-FSE-01"/>
    <x v="61"/>
    <d v="2026-09-21T00:00:00"/>
    <n v="647"/>
    <m/>
    <m/>
    <x v="13"/>
  </r>
  <r>
    <s v="D-HBR261"/>
    <x v="71"/>
    <d v="2026-09-21T00:00:00"/>
    <n v="654"/>
    <m/>
    <m/>
    <x v="13"/>
  </r>
  <r>
    <s v="D-HPP608"/>
    <x v="72"/>
    <d v="2026-09-22T00:00:00"/>
    <n v="147"/>
    <m/>
    <s v="2 Toby Boxes / 1 Daps / 4 Splices"/>
    <x v="3"/>
  </r>
  <r>
    <s v="D-HLC507"/>
    <x v="70"/>
    <d v="2026-09-22T00:00:00"/>
    <n v="653"/>
    <m/>
    <m/>
    <x v="13"/>
  </r>
  <r>
    <s v="D-HLC508"/>
    <x v="70"/>
    <d v="2026-09-22T00:00:00"/>
    <n v="1208"/>
    <m/>
    <m/>
    <x v="13"/>
  </r>
  <r>
    <s v="D-HLC511"/>
    <x v="72"/>
    <d v="2026-09-22T00:00:00"/>
    <n v="739"/>
    <m/>
    <s v="2 Toby Boxes / 2 Daps / 4 Splices"/>
    <x v="13"/>
  </r>
  <r>
    <s v="D-HLC514"/>
    <x v="30"/>
    <d v="2026-09-22T00:00:00"/>
    <n v="1300"/>
    <m/>
    <m/>
    <x v="13"/>
  </r>
  <r>
    <s v="D-HLC515"/>
    <x v="66"/>
    <d v="2026-09-22T00:00:00"/>
    <n v="303"/>
    <m/>
    <m/>
    <x v="13"/>
  </r>
  <r>
    <s v="D-HLC516"/>
    <x v="36"/>
    <d v="2026-09-22T00:00:00"/>
    <n v="380"/>
    <m/>
    <m/>
    <x v="13"/>
  </r>
  <r>
    <s v="D-HLC517"/>
    <x v="70"/>
    <d v="2026-09-22T00:00:00"/>
    <n v="1729"/>
    <m/>
    <m/>
    <x v="13"/>
  </r>
  <r>
    <s v="D-HLC518"/>
    <x v="70"/>
    <d v="2026-09-22T00:00:00"/>
    <m/>
    <m/>
    <s v="No Production"/>
    <x v="13"/>
  </r>
  <r>
    <s v="D-HPP854"/>
    <x v="5"/>
    <d v="2026-09-22T00:00:00"/>
    <n v="432"/>
    <m/>
    <m/>
    <x v="13"/>
  </r>
  <r>
    <s v="D-HPP858"/>
    <x v="5"/>
    <d v="2026-09-22T00:00:00"/>
    <n v="1694"/>
    <m/>
    <m/>
    <x v="13"/>
  </r>
  <r>
    <s v="D-HHP883"/>
    <x v="8"/>
    <d v="2026-09-22T00:00:00"/>
    <n v="2088"/>
    <m/>
    <m/>
    <x v="13"/>
  </r>
  <r>
    <s v="SFU-MNTE-3"/>
    <x v="25"/>
    <d v="2026-09-22T00:00:00"/>
    <n v="690"/>
    <m/>
    <m/>
    <x v="13"/>
  </r>
  <r>
    <s v="SFU-MNTE-4"/>
    <x v="30"/>
    <d v="2026-09-22T00:00:00"/>
    <n v="223"/>
    <m/>
    <m/>
    <x v="13"/>
  </r>
  <r>
    <s v="D-HTG213"/>
    <x v="52"/>
    <d v="2026-09-22T00:00:00"/>
    <n v="224"/>
    <m/>
    <m/>
    <x v="13"/>
  </r>
  <r>
    <s v="D-HPW330"/>
    <x v="41"/>
    <d v="2026-09-22T00:00:00"/>
    <m/>
    <m/>
    <s v="No Production"/>
    <x v="13"/>
  </r>
  <r>
    <s v="D-HPW348"/>
    <x v="46"/>
    <d v="2026-09-22T00:00:00"/>
    <n v="165"/>
    <m/>
    <m/>
    <x v="13"/>
  </r>
  <r>
    <s v="D-HSF402 "/>
    <x v="29"/>
    <d v="2026-09-22T00:00:00"/>
    <m/>
    <m/>
    <s v="No Production"/>
    <x v="13"/>
  </r>
  <r>
    <s v="D-HSF419"/>
    <x v="29"/>
    <d v="2026-09-22T00:00:00"/>
    <n v="2929"/>
    <m/>
    <m/>
    <x v="13"/>
  </r>
  <r>
    <s v="BHCD-FPW-03-E"/>
    <x v="41"/>
    <d v="2026-09-22T00:00:00"/>
    <n v="183"/>
    <m/>
    <m/>
    <x v="13"/>
  </r>
  <r>
    <s v="D-HSW403"/>
    <x v="61"/>
    <d v="2026-09-22T00:00:00"/>
    <n v="716"/>
    <m/>
    <m/>
    <x v="13"/>
  </r>
  <r>
    <s v="D-HSW404"/>
    <x v="61"/>
    <d v="2026-09-22T00:00:00"/>
    <n v="48"/>
    <m/>
    <m/>
    <x v="13"/>
  </r>
  <r>
    <s v="FB-HSW419"/>
    <x v="61"/>
    <d v="2026-09-22T00:00:00"/>
    <n v="800"/>
    <m/>
    <m/>
    <x v="13"/>
  </r>
  <r>
    <s v="BHT-FSE-01"/>
    <x v="61"/>
    <d v="2026-09-22T00:00:00"/>
    <m/>
    <m/>
    <s v="No Production"/>
    <x v="13"/>
  </r>
  <r>
    <s v="D-HBR259"/>
    <x v="39"/>
    <d v="2026-09-22T00:00:00"/>
    <m/>
    <m/>
    <s v="1 HH / 1 FDH / 1 Swing Arm / 1 Ground Rod / 1 Maclean Switch"/>
    <x v="13"/>
  </r>
  <r>
    <s v="D-HBR260"/>
    <x v="39"/>
    <d v="2026-09-22T00:00:00"/>
    <n v="27"/>
    <m/>
    <s v="2 Locate Markers / 4 Daps / 64 Splices"/>
    <x v="13"/>
  </r>
  <r>
    <s v="D-HBR261"/>
    <x v="39"/>
    <d v="2026-09-22T00:00:00"/>
    <n v="760"/>
    <m/>
    <m/>
    <x v="13"/>
  </r>
  <r>
    <s v="D-HLC507"/>
    <x v="70"/>
    <d v="2026-09-23T00:00:00"/>
    <n v="486"/>
    <m/>
    <m/>
    <x v="13"/>
  </r>
  <r>
    <s v="D-HLC508"/>
    <x v="70"/>
    <d v="2026-09-23T00:00:00"/>
    <n v="1392"/>
    <m/>
    <m/>
    <x v="13"/>
  </r>
  <r>
    <s v="D-HLC511"/>
    <x v="72"/>
    <d v="2026-09-23T00:00:00"/>
    <n v="968"/>
    <m/>
    <m/>
    <x v="13"/>
  </r>
  <r>
    <s v="D-HLC514"/>
    <x v="30"/>
    <d v="2026-09-23T00:00:00"/>
    <n v="1847"/>
    <m/>
    <m/>
    <x v="13"/>
  </r>
  <r>
    <s v="D-HLC515"/>
    <x v="66"/>
    <d v="2026-09-23T00:00:00"/>
    <n v="661"/>
    <m/>
    <m/>
    <x v="13"/>
  </r>
  <r>
    <s v="D-HLC516"/>
    <x v="36"/>
    <d v="2026-09-23T00:00:00"/>
    <n v="441"/>
    <m/>
    <m/>
    <x v="13"/>
  </r>
  <r>
    <s v="D-HLC517"/>
    <x v="70"/>
    <d v="2026-09-23T00:00:00"/>
    <n v="369"/>
    <m/>
    <m/>
    <x v="13"/>
  </r>
  <r>
    <s v="D-HLC518"/>
    <x v="70"/>
    <d v="2026-09-23T00:00:00"/>
    <m/>
    <m/>
    <s v="No Production"/>
    <x v="13"/>
  </r>
  <r>
    <s v="D-HPP854"/>
    <x v="5"/>
    <d v="2026-09-23T00:00:00"/>
    <n v="529"/>
    <m/>
    <m/>
    <x v="13"/>
  </r>
  <r>
    <s v="D-HPP858"/>
    <x v="5"/>
    <d v="2026-09-23T00:00:00"/>
    <n v="1580"/>
    <m/>
    <m/>
    <x v="13"/>
  </r>
  <r>
    <s v="SFU-MNTE-3"/>
    <x v="25"/>
    <d v="2026-09-23T00:00:00"/>
    <n v="1248"/>
    <m/>
    <m/>
    <x v="13"/>
  </r>
  <r>
    <s v="SFU-MNTE-4"/>
    <x v="25"/>
    <d v="2026-09-23T00:00:00"/>
    <n v="303"/>
    <m/>
    <m/>
    <x v="13"/>
  </r>
  <r>
    <s v="D-HPW330"/>
    <x v="40"/>
    <d v="2026-09-23T00:00:00"/>
    <n v="521"/>
    <m/>
    <m/>
    <x v="13"/>
  </r>
  <r>
    <s v="D-HPW346"/>
    <x v="69"/>
    <d v="2026-09-23T00:00:00"/>
    <n v="3368"/>
    <m/>
    <m/>
    <x v="13"/>
  </r>
  <r>
    <s v="D-HTG213"/>
    <x v="52"/>
    <d v="2026-09-23T00:00:00"/>
    <n v="369"/>
    <m/>
    <m/>
    <x v="13"/>
  </r>
  <r>
    <s v="D-HSF420 "/>
    <x v="28"/>
    <d v="2026-09-23T00:00:00"/>
    <n v="2275"/>
    <m/>
    <m/>
    <x v="13"/>
  </r>
  <r>
    <s v="FB-HSW419"/>
    <x v="61"/>
    <d v="2026-09-23T00:00:00"/>
    <n v="1134"/>
    <m/>
    <m/>
    <x v="13"/>
  </r>
  <r>
    <s v="D-HSW403"/>
    <x v="61"/>
    <d v="2026-09-23T00:00:00"/>
    <n v="1134"/>
    <m/>
    <m/>
    <x v="13"/>
  </r>
  <r>
    <s v="D-HPP608"/>
    <x v="72"/>
    <d v="2026-09-24T00:00:00"/>
    <n v="165"/>
    <m/>
    <m/>
    <x v="13"/>
  </r>
  <r>
    <s v="D-HPP637"/>
    <x v="72"/>
    <d v="2026-09-24T00:00:00"/>
    <m/>
    <m/>
    <s v="No Production"/>
    <x v="13"/>
  </r>
  <r>
    <s v="D-HPP854"/>
    <x v="5"/>
    <d v="2026-09-24T00:00:00"/>
    <n v="340"/>
    <m/>
    <m/>
    <x v="13"/>
  </r>
  <r>
    <s v="FB-HPP375"/>
    <x v="8"/>
    <d v="2026-09-24T00:00:00"/>
    <n v="387"/>
    <m/>
    <m/>
    <x v="13"/>
  </r>
  <r>
    <s v="D-HLC507"/>
    <x v="70"/>
    <d v="2026-09-24T00:00:00"/>
    <m/>
    <m/>
    <s v="No Production"/>
    <x v="13"/>
  </r>
  <r>
    <s v="D-HLC508"/>
    <x v="70"/>
    <d v="2026-09-24T00:00:00"/>
    <m/>
    <m/>
    <s v="No Production"/>
    <x v="13"/>
  </r>
  <r>
    <s v="D-HLC511"/>
    <x v="72"/>
    <d v="2026-09-24T00:00:00"/>
    <n v="860"/>
    <m/>
    <m/>
    <x v="13"/>
  </r>
  <r>
    <s v="D-HLC514"/>
    <x v="30"/>
    <d v="2026-09-24T00:00:00"/>
    <n v="1371"/>
    <m/>
    <m/>
    <x v="13"/>
  </r>
  <r>
    <s v="D-HLC515"/>
    <x v="66"/>
    <d v="2026-09-24T00:00:00"/>
    <n v="204"/>
    <m/>
    <m/>
    <x v="13"/>
  </r>
  <r>
    <s v="D-HLC516"/>
    <x v="36"/>
    <d v="2026-09-24T00:00:00"/>
    <n v="445"/>
    <m/>
    <m/>
    <x v="13"/>
  </r>
  <r>
    <s v="D-HLC517"/>
    <x v="70"/>
    <d v="2026-09-24T00:00:00"/>
    <n v="1679"/>
    <m/>
    <m/>
    <x v="13"/>
  </r>
  <r>
    <s v="D-HLC518"/>
    <x v="70"/>
    <d v="2026-09-24T00:00:00"/>
    <n v="293"/>
    <m/>
    <m/>
    <x v="13"/>
  </r>
  <r>
    <s v="SFU-MNTE-4"/>
    <x v="25"/>
    <d v="2026-09-24T00:00:00"/>
    <n v="1808"/>
    <m/>
    <m/>
    <x v="13"/>
  </r>
  <r>
    <s v="SFU-MNTE-4"/>
    <x v="30"/>
    <d v="2026-09-24T00:00:00"/>
    <n v="383"/>
    <m/>
    <m/>
    <x v="13"/>
  </r>
  <r>
    <s v="SFU-MNTE-3"/>
    <x v="25"/>
    <d v="2026-09-24T00:00:00"/>
    <m/>
    <m/>
    <s v="No Production"/>
    <x v="13"/>
  </r>
  <r>
    <s v="SFU-MNTE-3"/>
    <x v="37"/>
    <d v="2026-09-24T00:00:00"/>
    <m/>
    <n v="340"/>
    <s v="240 Tracer Wire"/>
    <x v="13"/>
  </r>
  <r>
    <s v="D-HAL113"/>
    <x v="25"/>
    <d v="2026-09-24T00:00:00"/>
    <n v="495"/>
    <m/>
    <m/>
    <x v="13"/>
  </r>
  <r>
    <s v="D-HAL114"/>
    <x v="37"/>
    <d v="2026-09-24T00:00:00"/>
    <m/>
    <n v="536"/>
    <m/>
    <x v="13"/>
  </r>
  <r>
    <s v="D-HAL115"/>
    <x v="37"/>
    <d v="2026-09-24T00:00:00"/>
    <m/>
    <n v="534"/>
    <m/>
    <x v="13"/>
  </r>
  <r>
    <s v="D-HPW346"/>
    <x v="69"/>
    <d v="2026-09-24T00:00:00"/>
    <n v="843"/>
    <m/>
    <m/>
    <x v="13"/>
  </r>
  <r>
    <s v="D-HSF401"/>
    <x v="52"/>
    <d v="2026-09-24T00:00:00"/>
    <m/>
    <m/>
    <s v="No Production"/>
    <x v="13"/>
  </r>
  <r>
    <s v="D-HSF402"/>
    <x v="73"/>
    <d v="2026-09-24T00:00:00"/>
    <n v="1971"/>
    <m/>
    <m/>
    <x v="13"/>
  </r>
  <r>
    <s v="D-HSW402"/>
    <x v="61"/>
    <d v="2026-09-24T00:00:00"/>
    <m/>
    <m/>
    <s v="No Production"/>
    <x v="13"/>
  </r>
  <r>
    <s v="FB-HSW419"/>
    <x v="61"/>
    <d v="2026-09-24T00:00:00"/>
    <n v="349"/>
    <m/>
    <m/>
    <x v="13"/>
  </r>
  <r>
    <s v="D-HBR260"/>
    <x v="39"/>
    <d v="2026-09-24T00:00:00"/>
    <n v="19"/>
    <m/>
    <s v="3 Locate Markers / 5 Daps / 132 Splices"/>
    <x v="13"/>
  </r>
  <r>
    <s v="D-HBR261"/>
    <x v="39"/>
    <d v="2026-09-24T00:00:00"/>
    <n v="809"/>
    <m/>
    <m/>
    <x v="13"/>
  </r>
  <r>
    <s v="D-HPP608"/>
    <x v="72"/>
    <d v="2026-09-25T00:00:00"/>
    <n v="100"/>
    <m/>
    <s v="1 Toby Box / 1 Dap / 2 Splices"/>
    <x v="13"/>
  </r>
  <r>
    <s v="D-HPP626"/>
    <x v="5"/>
    <d v="2026-09-25T00:00:00"/>
    <n v="2339"/>
    <m/>
    <s v="22 Toby Boxes / 36 Daps"/>
    <x v="13"/>
  </r>
  <r>
    <s v="D-HPP637"/>
    <x v="72"/>
    <d v="2026-09-25T00:00:00"/>
    <n v="124"/>
    <m/>
    <m/>
    <x v="13"/>
  </r>
  <r>
    <s v="D-HPP854"/>
    <x v="5"/>
    <d v="2026-09-25T00:00:00"/>
    <m/>
    <m/>
    <s v="No Production"/>
    <x v="13"/>
  </r>
  <r>
    <s v="D-HPP858"/>
    <x v="5"/>
    <d v="2026-09-25T00:00:00"/>
    <n v="948"/>
    <m/>
    <m/>
    <x v="13"/>
  </r>
  <r>
    <s v="FB-HPP375"/>
    <x v="8"/>
    <d v="2026-09-25T00:00:00"/>
    <m/>
    <m/>
    <s v="No Production"/>
    <x v="13"/>
  </r>
  <r>
    <s v="FB-HPP612"/>
    <x v="5"/>
    <d v="2026-09-25T00:00:00"/>
    <m/>
    <m/>
    <s v="2 Vaults / 2 Ground Rods"/>
    <x v="13"/>
  </r>
  <r>
    <s v="D-HLC507"/>
    <x v="70"/>
    <d v="2026-09-25T00:00:00"/>
    <m/>
    <m/>
    <s v="No Production"/>
    <x v="13"/>
  </r>
  <r>
    <s v="D-HLC508"/>
    <x v="70"/>
    <d v="2026-09-25T00:00:00"/>
    <n v="625"/>
    <m/>
    <m/>
    <x v="13"/>
  </r>
  <r>
    <s v="D-HLC511"/>
    <x v="72"/>
    <d v="2026-09-25T00:00:00"/>
    <n v="300"/>
    <m/>
    <s v="1 Toby Box / 1 Dap / 2 Splices"/>
    <x v="13"/>
  </r>
  <r>
    <s v="D-HLC512"/>
    <x v="5"/>
    <d v="2026-09-25T00:00:00"/>
    <n v="660"/>
    <m/>
    <m/>
    <x v="13"/>
  </r>
  <r>
    <s v="D-HLC514"/>
    <x v="30"/>
    <d v="2026-09-25T00:00:00"/>
    <n v="1776"/>
    <m/>
    <m/>
    <x v="13"/>
  </r>
  <r>
    <s v="D-HLC516"/>
    <x v="36"/>
    <d v="2026-09-25T00:00:00"/>
    <n v="487"/>
    <m/>
    <m/>
    <x v="13"/>
  </r>
  <r>
    <s v="D-HLC517"/>
    <x v="70"/>
    <d v="2026-09-25T00:00:00"/>
    <n v="77"/>
    <m/>
    <m/>
    <x v="13"/>
  </r>
  <r>
    <s v="D-HLC518"/>
    <x v="70"/>
    <d v="2026-09-25T00:00:00"/>
    <n v="1208"/>
    <m/>
    <m/>
    <x v="13"/>
  </r>
  <r>
    <s v="SFU-MNTE-3"/>
    <x v="25"/>
    <d v="2026-09-25T00:00:00"/>
    <n v="141"/>
    <m/>
    <s v="54 Toby Boxes / 48 Daps / 315 Splices / 2 HH / 2 FDH / 2 Swing Arm / 2 MacLean Switch"/>
    <x v="13"/>
  </r>
  <r>
    <s v="D-HPW346"/>
    <x v="69"/>
    <d v="2026-09-25T00:00:00"/>
    <n v="232"/>
    <m/>
    <m/>
    <x v="13"/>
  </r>
  <r>
    <s v="D-HSF401"/>
    <x v="52"/>
    <d v="2026-09-25T00:00:00"/>
    <n v="149"/>
    <m/>
    <m/>
    <x v="13"/>
  </r>
  <r>
    <s v="D-HSW402"/>
    <x v="61"/>
    <d v="2026-09-25T00:00:00"/>
    <n v="1212"/>
    <m/>
    <m/>
    <x v="13"/>
  </r>
  <r>
    <s v="FB-HSW419"/>
    <x v="61"/>
    <d v="2026-09-25T00:00:00"/>
    <n v="1212"/>
    <m/>
    <m/>
    <x v="13"/>
  </r>
  <r>
    <s v="D-HBR260"/>
    <x v="39"/>
    <d v="2026-09-25T00:00:00"/>
    <n v="14"/>
    <m/>
    <s v="4 Locate Markers / 6 Daps / 122 Splices"/>
    <x v="13"/>
  </r>
  <r>
    <s v="D-HBR261"/>
    <x v="39"/>
    <d v="2026-09-25T00:00:00"/>
    <n v="712"/>
    <m/>
    <m/>
    <x v="13"/>
  </r>
  <r>
    <s v="D-HPP608"/>
    <x v="72"/>
    <d v="2026-09-28T00:00:00"/>
    <n v="288"/>
    <m/>
    <m/>
    <x v="13"/>
  </r>
  <r>
    <s v="D-HPP637"/>
    <x v="72"/>
    <d v="2026-09-28T00:00:00"/>
    <m/>
    <m/>
    <s v="No Production"/>
    <x v="13"/>
  </r>
  <r>
    <s v="D-HLC507"/>
    <x v="70"/>
    <d v="2026-09-28T00:00:00"/>
    <n v="203"/>
    <m/>
    <m/>
    <x v="13"/>
  </r>
  <r>
    <s v="D-HLC508"/>
    <x v="70"/>
    <d v="2026-09-28T00:00:00"/>
    <m/>
    <m/>
    <s v="No Production"/>
    <x v="13"/>
  </r>
  <r>
    <s v="D-HLC511"/>
    <x v="72"/>
    <d v="2026-09-28T00:00:00"/>
    <n v="542"/>
    <m/>
    <s v="5 Toby Boxes / 3 Daps / 6 Splices"/>
    <x v="13"/>
  </r>
  <r>
    <s v="D-HLC515"/>
    <x v="74"/>
    <d v="2026-09-28T00:00:00"/>
    <m/>
    <m/>
    <s v="No Production"/>
    <x v="13"/>
  </r>
  <r>
    <s v="D-HLC516"/>
    <x v="36"/>
    <d v="2026-09-28T00:00:00"/>
    <m/>
    <m/>
    <s v="No Production--Drill Breakdown"/>
    <x v="13"/>
  </r>
  <r>
    <s v="D-HLC518"/>
    <x v="70"/>
    <d v="2026-09-28T00:00:00"/>
    <n v="1251"/>
    <m/>
    <m/>
    <x v="13"/>
  </r>
  <r>
    <s v="D-HPP839"/>
    <x v="75"/>
    <d v="2026-09-28T00:00:00"/>
    <m/>
    <m/>
    <s v="No Production"/>
    <x v="13"/>
  </r>
  <r>
    <s v="D-HPP854"/>
    <x v="5"/>
    <d v="2026-09-28T00:00:00"/>
    <n v="1327"/>
    <m/>
    <m/>
    <x v="13"/>
  </r>
  <r>
    <s v="D-HPP858"/>
    <x v="5"/>
    <d v="2026-09-28T00:00:00"/>
    <n v="55"/>
    <m/>
    <m/>
    <x v="13"/>
  </r>
  <r>
    <s v="FB-HPP375"/>
    <x v="8"/>
    <d v="2026-09-28T00:00:00"/>
    <n v="1570"/>
    <m/>
    <m/>
    <x v="13"/>
  </r>
  <r>
    <s v="FB-HPP612"/>
    <x v="5"/>
    <d v="2026-09-28T00:00:00"/>
    <m/>
    <m/>
    <s v="No Production"/>
    <x v="13"/>
  </r>
  <r>
    <s v="FB-HPP879"/>
    <x v="5"/>
    <d v="2026-09-28T00:00:00"/>
    <n v="1527"/>
    <m/>
    <m/>
    <x v="13"/>
  </r>
  <r>
    <s v="SFU-MNTE-4"/>
    <x v="30"/>
    <d v="2026-09-28T00:00:00"/>
    <n v="381"/>
    <m/>
    <m/>
    <x v="13"/>
  </r>
  <r>
    <s v="SFU-MNTE-4"/>
    <x v="76"/>
    <d v="2026-09-28T00:00:00"/>
    <n v="1538"/>
    <m/>
    <m/>
    <x v="13"/>
  </r>
  <r>
    <s v="D-HAL113"/>
    <x v="76"/>
    <d v="2026-09-28T00:00:00"/>
    <n v="126"/>
    <m/>
    <s v="44 Toby Boxes / 43 Daps / 231 Splices"/>
    <x v="13"/>
  </r>
  <r>
    <s v="FB-HLX175"/>
    <x v="72"/>
    <d v="2026-09-28T00:00:00"/>
    <m/>
    <m/>
    <s v="3 HH"/>
    <x v="13"/>
  </r>
  <r>
    <s v="FB-HOE401-V6"/>
    <x v="72"/>
    <d v="2026-09-28T00:00:00"/>
    <m/>
    <m/>
    <s v="1 HH"/>
    <x v="13"/>
  </r>
  <r>
    <s v="D-HPW330"/>
    <x v="41"/>
    <d v="2026-09-28T00:00:00"/>
    <m/>
    <m/>
    <s v="No Production"/>
    <x v="13"/>
  </r>
  <r>
    <s v="D-HSF402 "/>
    <x v="29"/>
    <d v="2026-09-28T00:00:00"/>
    <n v="314"/>
    <m/>
    <m/>
    <x v="13"/>
  </r>
  <r>
    <s v="D-HSW402"/>
    <x v="61"/>
    <d v="2026-09-28T00:00:00"/>
    <n v="125"/>
    <m/>
    <m/>
    <x v="13"/>
  </r>
  <r>
    <s v="FB-HSW419"/>
    <x v="61"/>
    <d v="2026-09-28T00:00:00"/>
    <n v="554"/>
    <m/>
    <m/>
    <x v="13"/>
  </r>
  <r>
    <s v="D-HBR260"/>
    <x v="39"/>
    <d v="2026-09-28T00:00:00"/>
    <n v="9"/>
    <m/>
    <s v="3 Locate Markers / 5 Daps / 72 Splices"/>
    <x v="13"/>
  </r>
  <r>
    <s v="D-HBR261"/>
    <x v="39"/>
    <d v="2026-09-28T00:00:00"/>
    <n v="351"/>
    <m/>
    <m/>
    <x v="13"/>
  </r>
  <r>
    <s v="D-HPP637"/>
    <x v="72"/>
    <d v="2026-09-29T00:00:00"/>
    <m/>
    <m/>
    <s v="No Production"/>
    <x v="13"/>
  </r>
  <r>
    <s v="D-HLC507"/>
    <x v="70"/>
    <d v="2026-09-29T00:00:00"/>
    <m/>
    <m/>
    <s v="No Production"/>
    <x v="13"/>
  </r>
  <r>
    <s v="D-HLC508"/>
    <x v="70"/>
    <d v="2026-09-29T00:00:00"/>
    <m/>
    <m/>
    <s v="No Production"/>
    <x v="13"/>
  </r>
  <r>
    <s v="D-HLC510"/>
    <x v="72"/>
    <d v="2026-09-29T00:00:00"/>
    <n v="534"/>
    <m/>
    <s v="4 Toby Boxes / 4 Daps / 8 Splices"/>
    <x v="13"/>
  </r>
  <r>
    <s v="D-HLC511"/>
    <x v="72"/>
    <d v="2026-09-29T00:00:00"/>
    <m/>
    <m/>
    <s v="No Production"/>
    <x v="13"/>
  </r>
  <r>
    <s v="D-HLC514"/>
    <x v="30"/>
    <d v="2026-09-29T00:00:00"/>
    <m/>
    <m/>
    <s v="No Production"/>
    <x v="13"/>
  </r>
  <r>
    <s v="D-HLC515"/>
    <x v="66"/>
    <d v="2026-09-29T00:00:00"/>
    <n v="512"/>
    <m/>
    <m/>
    <x v="13"/>
  </r>
  <r>
    <s v="D-HLC516"/>
    <x v="36"/>
    <d v="2026-09-29T00:00:00"/>
    <m/>
    <m/>
    <s v="No Production"/>
    <x v="13"/>
  </r>
  <r>
    <s v="D-HLC518"/>
    <x v="70"/>
    <d v="2026-09-29T00:00:00"/>
    <m/>
    <m/>
    <s v="No Production"/>
    <x v="13"/>
  </r>
  <r>
    <s v="D-HLC539"/>
    <x v="32"/>
    <d v="2026-09-29T00:00:00"/>
    <n v="1996"/>
    <m/>
    <m/>
    <x v="13"/>
  </r>
  <r>
    <s v="D-HPP839"/>
    <x v="75"/>
    <d v="2026-09-29T00:00:00"/>
    <n v="1757"/>
    <m/>
    <m/>
    <x v="13"/>
  </r>
  <r>
    <s v="D-HPP854"/>
    <x v="5"/>
    <d v="2026-09-29T00:00:00"/>
    <n v="839"/>
    <m/>
    <m/>
    <x v="13"/>
  </r>
  <r>
    <s v="FB-HLC512"/>
    <x v="5"/>
    <d v="2026-09-29T00:00:00"/>
    <m/>
    <n v="6588"/>
    <s v="5,699 Tracer Wire"/>
    <x v="13"/>
  </r>
  <r>
    <s v="FB-HPP854"/>
    <x v="5"/>
    <d v="2026-09-29T00:00:00"/>
    <m/>
    <m/>
    <s v="No Production"/>
    <x v="13"/>
  </r>
  <r>
    <s v="FB-HPP879"/>
    <x v="5"/>
    <d v="2026-09-29T00:00:00"/>
    <n v="1631"/>
    <m/>
    <m/>
    <x v="13"/>
  </r>
  <r>
    <s v="SFU-MNTE-4"/>
    <x v="30"/>
    <d v="2026-09-29T00:00:00"/>
    <n v="552"/>
    <m/>
    <m/>
    <x v="13"/>
  </r>
  <r>
    <s v="SFU-MNTE-4"/>
    <x v="76"/>
    <d v="2026-09-29T00:00:00"/>
    <n v="712"/>
    <m/>
    <m/>
    <x v="13"/>
  </r>
  <r>
    <s v="D-HPW330"/>
    <x v="41"/>
    <d v="2026-09-29T00:00:00"/>
    <m/>
    <m/>
    <s v="No Production"/>
    <x v="13"/>
  </r>
  <r>
    <s v="BHCD-FPW-03-E"/>
    <x v="77"/>
    <d v="2026-09-29T00:00:00"/>
    <m/>
    <m/>
    <s v="No Production"/>
    <x v="13"/>
  </r>
  <r>
    <s v="D-HSF401"/>
    <x v="52"/>
    <d v="2026-09-29T00:00:00"/>
    <n v="1013"/>
    <m/>
    <m/>
    <x v="13"/>
  </r>
  <r>
    <s v="BHT-FSW-04-E"/>
    <x v="61"/>
    <d v="2026-09-29T00:00:00"/>
    <n v="199"/>
    <m/>
    <m/>
    <x v="13"/>
  </r>
  <r>
    <s v="FB-HSW419"/>
    <x v="61"/>
    <d v="2026-09-29T00:00:00"/>
    <n v="892"/>
    <m/>
    <m/>
    <x v="13"/>
  </r>
  <r>
    <s v="D-HSW404"/>
    <x v="61"/>
    <d v="2026-09-29T00:00:00"/>
    <n v="387"/>
    <m/>
    <m/>
    <x v="13"/>
  </r>
  <r>
    <s v="D-HSW405"/>
    <x v="61"/>
    <d v="2026-09-29T00:00:00"/>
    <n v="549"/>
    <m/>
    <m/>
    <x v="13"/>
  </r>
  <r>
    <s v="D-HBR260"/>
    <x v="39"/>
    <d v="2026-09-29T00:00:00"/>
    <n v="6"/>
    <m/>
    <s v="1 HH / 3 Locate Markers / 4 Daps / 48 Splices"/>
    <x v="13"/>
  </r>
  <r>
    <s v="D-HBR261"/>
    <x v="39"/>
    <d v="2026-09-29T00:00:00"/>
    <n v="871"/>
    <m/>
    <m/>
    <x v="13"/>
  </r>
  <r>
    <s v="D-HLC507"/>
    <x v="78"/>
    <d v="2026-09-30T00:00:00"/>
    <n v="643"/>
    <m/>
    <m/>
    <x v="13"/>
  </r>
  <r>
    <s v="D-HLC508"/>
    <x v="78"/>
    <d v="2026-09-30T00:00:00"/>
    <m/>
    <m/>
    <s v="No Production"/>
    <x v="13"/>
  </r>
  <r>
    <s v="D-HLC510"/>
    <x v="72"/>
    <d v="2026-09-30T00:00:00"/>
    <n v="310"/>
    <m/>
    <s v="2 Toby Boxes / 2 Daps / 4 Splices"/>
    <x v="13"/>
  </r>
  <r>
    <s v="D-HLC514"/>
    <x v="30"/>
    <d v="2026-09-30T00:00:00"/>
    <n v="583"/>
    <m/>
    <m/>
    <x v="13"/>
  </r>
  <r>
    <s v="D-HLC515"/>
    <x v="66"/>
    <d v="2026-09-30T00:00:00"/>
    <n v="605"/>
    <m/>
    <m/>
    <x v="13"/>
  </r>
  <r>
    <s v="D-HLC516"/>
    <x v="36"/>
    <d v="2026-09-30T00:00:00"/>
    <n v="680"/>
    <m/>
    <m/>
    <x v="13"/>
  </r>
  <r>
    <s v="D-HLC518"/>
    <x v="70"/>
    <d v="2026-09-30T00:00:00"/>
    <m/>
    <m/>
    <s v="No Production"/>
    <x v="13"/>
  </r>
  <r>
    <s v="D-HLC539"/>
    <x v="32"/>
    <d v="2026-09-30T00:00:00"/>
    <n v="1734"/>
    <m/>
    <m/>
    <x v="13"/>
  </r>
  <r>
    <s v="D-HPP839"/>
    <x v="75"/>
    <d v="2026-09-30T00:00:00"/>
    <n v="1336"/>
    <m/>
    <m/>
    <x v="13"/>
  </r>
  <r>
    <s v="FB-HPP879"/>
    <x v="5"/>
    <d v="2026-09-30T00:00:00"/>
    <n v="1421"/>
    <m/>
    <m/>
    <x v="13"/>
  </r>
  <r>
    <s v="SFU-MNTE-4"/>
    <x v="30"/>
    <d v="2026-09-30T00:00:00"/>
    <n v="532"/>
    <m/>
    <m/>
    <x v="13"/>
  </r>
  <r>
    <s v="SFU-MNTE-4"/>
    <x v="25"/>
    <d v="2026-09-30T00:00:00"/>
    <n v="190"/>
    <m/>
    <m/>
    <x v="13"/>
  </r>
  <r>
    <s v="BHCD-FPW-03-E"/>
    <x v="72"/>
    <d v="2026-09-30T00:00:00"/>
    <m/>
    <m/>
    <s v="No Production"/>
    <x v="13"/>
  </r>
  <r>
    <s v="BHCD-FPW-03-E"/>
    <x v="77"/>
    <d v="2026-09-30T00:00:00"/>
    <m/>
    <m/>
    <s v="No Production"/>
    <x v="13"/>
  </r>
  <r>
    <s v="D-HSF401"/>
    <x v="52"/>
    <d v="2026-09-30T00:00:00"/>
    <m/>
    <m/>
    <s v="No Production"/>
    <x v="13"/>
  </r>
  <r>
    <s v="D-HSF402"/>
    <x v="28"/>
    <d v="2026-09-30T00:00:00"/>
    <m/>
    <m/>
    <s v="No Production"/>
    <x v="13"/>
  </r>
  <r>
    <s v="FB-HSW419"/>
    <x v="61"/>
    <d v="2026-09-30T00:00:00"/>
    <n v="320"/>
    <m/>
    <m/>
    <x v="13"/>
  </r>
  <r>
    <s v="D-HSW404"/>
    <x v="61"/>
    <d v="2026-09-30T00:00:00"/>
    <n v="70"/>
    <m/>
    <m/>
    <x v="13"/>
  </r>
  <r>
    <s v="D-HSW405"/>
    <x v="61"/>
    <d v="2026-09-30T00:00:00"/>
    <n v="250"/>
    <m/>
    <m/>
    <x v="13"/>
  </r>
  <r>
    <s v="D-HBR260"/>
    <x v="39"/>
    <d v="2026-09-30T00:00:00"/>
    <n v="21"/>
    <m/>
    <s v="5 Locate Markers / 8 Daps / 71 Splices"/>
    <x v="13"/>
  </r>
  <r>
    <s v="D-HBR261"/>
    <x v="39"/>
    <d v="2026-09-30T00:00:00"/>
    <n v="366"/>
    <m/>
    <m/>
    <x v="13"/>
  </r>
  <r>
    <s v="D-HLC508"/>
    <x v="78"/>
    <d v="2026-10-01T00:00:00"/>
    <n v="76"/>
    <m/>
    <m/>
    <x v="9"/>
  </r>
  <r>
    <s v="D-HLC510"/>
    <x v="72"/>
    <d v="2026-10-01T00:00:00"/>
    <n v="275"/>
    <m/>
    <s v="1 Toby Box / 1 Dap / 2 Splices"/>
    <x v="9"/>
  </r>
  <r>
    <s v="D-HLC514"/>
    <x v="30"/>
    <d v="2026-10-01T00:00:00"/>
    <m/>
    <m/>
    <s v="1 FDH / 1 HH / 1 Swing Arm / 1 MacLean Switch"/>
    <x v="9"/>
  </r>
  <r>
    <s v="D-HLC515"/>
    <x v="66"/>
    <d v="2026-10-01T00:00:00"/>
    <n v="388"/>
    <m/>
    <m/>
    <x v="9"/>
  </r>
  <r>
    <s v="D-HLC516"/>
    <x v="36"/>
    <d v="2026-10-01T00:00:00"/>
    <n v="218"/>
    <m/>
    <m/>
    <x v="9"/>
  </r>
  <r>
    <s v="D-HLC518"/>
    <x v="70"/>
    <d v="2026-10-01T00:00:00"/>
    <n v="248"/>
    <m/>
    <m/>
    <x v="9"/>
  </r>
  <r>
    <s v="D-HLC539"/>
    <x v="32"/>
    <d v="2026-10-01T00:00:00"/>
    <n v="1741"/>
    <m/>
    <m/>
    <x v="9"/>
  </r>
  <r>
    <s v="D-HPP839"/>
    <x v="75"/>
    <d v="2026-10-01T00:00:00"/>
    <m/>
    <m/>
    <s v="No Production"/>
    <x v="9"/>
  </r>
  <r>
    <s v="FB-HPP879"/>
    <x v="5"/>
    <d v="2026-10-01T00:00:00"/>
    <n v="1324"/>
    <m/>
    <m/>
    <x v="9"/>
  </r>
  <r>
    <s v="D-HPP637"/>
    <x v="72"/>
    <d v="2026-10-01T00:00:00"/>
    <n v="165"/>
    <m/>
    <m/>
    <x v="9"/>
  </r>
  <r>
    <s v="SFU-MNTE-4"/>
    <x v="30"/>
    <d v="2026-10-01T00:00:00"/>
    <n v="596"/>
    <m/>
    <m/>
    <x v="9"/>
  </r>
  <r>
    <s v="D-HPW346"/>
    <x v="68"/>
    <d v="2026-10-01T00:00:00"/>
    <n v="234"/>
    <m/>
    <m/>
    <x v="9"/>
  </r>
  <r>
    <s v="D-HPW361 "/>
    <x v="45"/>
    <d v="2026-10-01T00:00:00"/>
    <m/>
    <m/>
    <s v="No Production"/>
    <x v="9"/>
  </r>
  <r>
    <s v="D-HSF401"/>
    <x v="52"/>
    <d v="2026-10-01T00:00:00"/>
    <n v="441"/>
    <m/>
    <m/>
    <x v="9"/>
  </r>
  <r>
    <s v="D-HSF402"/>
    <x v="28"/>
    <d v="2026-10-01T00:00:00"/>
    <n v="1100"/>
    <m/>
    <m/>
    <x v="9"/>
  </r>
  <r>
    <s v="BHCD-FPW-03-E"/>
    <x v="40"/>
    <d v="2026-10-01T00:00:00"/>
    <n v="925"/>
    <m/>
    <m/>
    <x v="9"/>
  </r>
  <r>
    <s v="FB-HSW419"/>
    <x v="61"/>
    <d v="2026-10-01T00:00:00"/>
    <n v="126"/>
    <m/>
    <m/>
    <x v="9"/>
  </r>
  <r>
    <s v="D-HSW402"/>
    <x v="61"/>
    <d v="2026-10-01T00:00:00"/>
    <n v="126"/>
    <m/>
    <m/>
    <x v="9"/>
  </r>
  <r>
    <s v="D-HBR260"/>
    <x v="39"/>
    <d v="2026-10-01T00:00:00"/>
    <m/>
    <m/>
    <s v="No Production"/>
    <x v="9"/>
  </r>
  <r>
    <s v="D-HBR261"/>
    <x v="39"/>
    <d v="2026-10-01T00:00:00"/>
    <n v="10"/>
    <m/>
    <s v="1 Locate Marker / 5 Daps / 168 Splices"/>
    <x v="9"/>
  </r>
  <r>
    <s v="D-HBR262"/>
    <x v="39"/>
    <d v="2026-10-01T00:00:00"/>
    <n v="742"/>
    <m/>
    <m/>
    <x v="9"/>
  </r>
  <r>
    <s v="D-HLC507"/>
    <x v="60"/>
    <d v="2026-10-02T00:00:00"/>
    <m/>
    <m/>
    <s v="No Production"/>
    <x v="9"/>
  </r>
  <r>
    <s v="D-HLC508"/>
    <x v="60"/>
    <d v="2026-10-02T00:00:00"/>
    <m/>
    <m/>
    <s v="No Production"/>
    <x v="9"/>
  </r>
  <r>
    <s v="D-HLC514"/>
    <x v="30"/>
    <d v="2026-10-02T00:00:00"/>
    <m/>
    <m/>
    <s v="No Production"/>
    <x v="9"/>
  </r>
  <r>
    <s v="D-HLC515"/>
    <x v="66"/>
    <d v="2026-10-02T00:00:00"/>
    <n v="280"/>
    <m/>
    <m/>
    <x v="9"/>
  </r>
  <r>
    <s v="D-HLC516"/>
    <x v="36"/>
    <d v="2026-10-02T00:00:00"/>
    <n v="108"/>
    <m/>
    <m/>
    <x v="9"/>
  </r>
  <r>
    <s v="D-HLC517"/>
    <x v="60"/>
    <d v="2026-10-02T00:00:00"/>
    <m/>
    <m/>
    <s v="Proofing"/>
    <x v="9"/>
  </r>
  <r>
    <s v="D-HLC518"/>
    <x v="60"/>
    <d v="2026-10-02T00:00:00"/>
    <m/>
    <m/>
    <s v="Proofing"/>
    <x v="9"/>
  </r>
  <r>
    <s v="D-HLC539"/>
    <x v="32"/>
    <d v="2026-10-02T00:00:00"/>
    <m/>
    <m/>
    <s v="No Production"/>
    <x v="9"/>
  </r>
  <r>
    <s v="D-HPP839"/>
    <x v="75"/>
    <d v="2026-10-02T00:00:00"/>
    <m/>
    <m/>
    <s v="No Production"/>
    <x v="9"/>
  </r>
  <r>
    <s v="FB-HPP879"/>
    <x v="5"/>
    <d v="2026-10-02T00:00:00"/>
    <m/>
    <m/>
    <s v="No Production"/>
    <x v="9"/>
  </r>
  <r>
    <s v="D-HPW346"/>
    <x v="68"/>
    <d v="2026-10-02T00:00:00"/>
    <n v="269"/>
    <m/>
    <m/>
    <x v="9"/>
  </r>
  <r>
    <s v="D-HPW361 "/>
    <x v="45"/>
    <d v="2026-10-02T00:00:00"/>
    <n v="185"/>
    <m/>
    <m/>
    <x v="9"/>
  </r>
  <r>
    <s v="D-HTG231"/>
    <x v="37"/>
    <d v="2026-10-02T00:00:00"/>
    <n v="95"/>
    <n v="2300"/>
    <s v="1 Dap / 1 FDH / 1 HH / 1 Swing Arm / 1 Ground Rod"/>
    <x v="9"/>
  </r>
  <r>
    <s v="D-HTG401"/>
    <x v="52"/>
    <d v="2026-10-02T00:00:00"/>
    <m/>
    <m/>
    <s v="No Production"/>
    <x v="9"/>
  </r>
  <r>
    <s v="D-HSF402"/>
    <x v="28"/>
    <d v="2026-10-02T00:00:00"/>
    <n v="748"/>
    <m/>
    <m/>
    <x v="9"/>
  </r>
  <r>
    <s v="BHC-FSW-04-E"/>
    <x v="61"/>
    <d v="2026-10-02T00:00:00"/>
    <n v="100"/>
    <m/>
    <m/>
    <x v="9"/>
  </r>
  <r>
    <s v="D-HBR261"/>
    <x v="39"/>
    <d v="2026-10-02T00:00:00"/>
    <n v="20"/>
    <m/>
    <s v="1 HH / 5 Daps / 204 Splices"/>
    <x v="9"/>
  </r>
  <r>
    <s v="D-HBR262"/>
    <x v="39"/>
    <d v="2026-10-02T00:00:00"/>
    <n v="652"/>
    <m/>
    <m/>
    <x v="9"/>
  </r>
  <r>
    <s v="D-HLC510"/>
    <x v="60"/>
    <d v="2026-10-05T00:00:00"/>
    <n v="525"/>
    <m/>
    <m/>
    <x v="9"/>
  </r>
  <r>
    <s v="D-HLC514"/>
    <x v="30"/>
    <d v="2026-10-05T00:00:00"/>
    <n v="71"/>
    <m/>
    <m/>
    <x v="9"/>
  </r>
  <r>
    <s v="D-HLC516"/>
    <x v="36"/>
    <d v="2026-10-05T00:00:00"/>
    <n v="39"/>
    <m/>
    <m/>
    <x v="9"/>
  </r>
  <r>
    <s v="D-HLC517"/>
    <x v="60"/>
    <d v="2026-10-05T00:00:00"/>
    <m/>
    <m/>
    <s v="Proofing"/>
    <x v="9"/>
  </r>
  <r>
    <s v="D-HLC518"/>
    <x v="60"/>
    <d v="2026-10-05T00:00:00"/>
    <m/>
    <m/>
    <s v="Proofing"/>
    <x v="9"/>
  </r>
  <r>
    <s v="D-HLC538"/>
    <x v="30"/>
    <d v="2026-10-05T00:00:00"/>
    <m/>
    <m/>
    <s v="No Production--Locate Issue"/>
    <x v="9"/>
  </r>
  <r>
    <s v="D-HLC539"/>
    <x v="32"/>
    <d v="2026-10-05T00:00:00"/>
    <n v="1508"/>
    <m/>
    <m/>
    <x v="9"/>
  </r>
  <r>
    <s v="FB-HLC512"/>
    <x v="60"/>
    <d v="2026-10-05T00:00:00"/>
    <m/>
    <n v="14717"/>
    <s v="Stingray Paths To Multiple Distros"/>
    <x v="9"/>
  </r>
  <r>
    <s v="FB-HLC519"/>
    <x v="60"/>
    <d v="2026-10-05T00:00:00"/>
    <m/>
    <n v="2895"/>
    <s v="Stingray Paths To Multiple Distros"/>
    <x v="9"/>
  </r>
  <r>
    <s v="FB-HLC538"/>
    <x v="32"/>
    <d v="2026-10-05T00:00:00"/>
    <m/>
    <m/>
    <s v="No Production"/>
    <x v="9"/>
  </r>
  <r>
    <s v="D-HPP637"/>
    <x v="60"/>
    <d v="2026-10-05T00:00:00"/>
    <n v="400"/>
    <m/>
    <s v="3 Toby Boxes / 3 Daps / 6 Splices"/>
    <x v="9"/>
  </r>
  <r>
    <s v="FB-HPP612"/>
    <x v="5"/>
    <d v="2026-10-05T00:00:00"/>
    <m/>
    <n v="6602"/>
    <s v="5,190 Tracer Wire"/>
    <x v="9"/>
  </r>
  <r>
    <s v="D-HPP839"/>
    <x v="75"/>
    <d v="2026-10-05T00:00:00"/>
    <n v="1779"/>
    <m/>
    <m/>
    <x v="9"/>
  </r>
  <r>
    <s v="SFU-MNTE-4"/>
    <x v="30"/>
    <d v="2026-10-05T00:00:00"/>
    <n v="608"/>
    <m/>
    <m/>
    <x v="9"/>
  </r>
  <r>
    <s v="D-HLX101"/>
    <x v="25"/>
    <d v="2026-10-05T00:00:00"/>
    <n v="428"/>
    <m/>
    <m/>
    <x v="9"/>
  </r>
  <r>
    <s v="D-HPW350"/>
    <x v="68"/>
    <d v="2026-10-05T00:00:00"/>
    <n v="486"/>
    <m/>
    <m/>
    <x v="9"/>
  </r>
  <r>
    <s v="D-HPW361 "/>
    <x v="45"/>
    <d v="2026-10-05T00:00:00"/>
    <n v="182"/>
    <m/>
    <m/>
    <x v="9"/>
  </r>
  <r>
    <s v="BHC-FSW-04-E"/>
    <x v="61"/>
    <d v="2026-10-05T00:00:00"/>
    <n v="100"/>
    <m/>
    <m/>
    <x v="9"/>
  </r>
  <r>
    <s v="FB-HSW419"/>
    <x v="61"/>
    <d v="2026-10-05T00:00:00"/>
    <n v="282"/>
    <m/>
    <m/>
    <x v="9"/>
  </r>
  <r>
    <s v="D-HSW402"/>
    <x v="61"/>
    <d v="2026-10-05T00:00:00"/>
    <n v="282"/>
    <m/>
    <m/>
    <x v="9"/>
  </r>
  <r>
    <s v="D-HBR260"/>
    <x v="39"/>
    <d v="2026-10-05T00:00:00"/>
    <m/>
    <m/>
    <s v="1 HH / 1 FDH"/>
    <x v="9"/>
  </r>
  <r>
    <s v="D-HBR261"/>
    <x v="39"/>
    <d v="2026-10-05T00:00:00"/>
    <n v="70"/>
    <m/>
    <s v="8 Locate Markers / 10 Daps / 90 Splices"/>
    <x v="9"/>
  </r>
  <r>
    <s v="D-HBR262"/>
    <x v="39"/>
    <d v="2026-10-05T00:00:00"/>
    <n v="571"/>
    <m/>
    <m/>
    <x v="9"/>
  </r>
  <r>
    <s v="D-HPP637"/>
    <x v="60"/>
    <d v="2026-10-06T00:00:00"/>
    <m/>
    <m/>
    <s v="No Production"/>
    <x v="9"/>
  </r>
  <r>
    <s v="D-HLC510"/>
    <x v="60"/>
    <d v="2026-10-06T00:00:00"/>
    <n v="488"/>
    <m/>
    <s v="4 Toby Boxes / 4 Daps / 8 Splices"/>
    <x v="9"/>
  </r>
  <r>
    <s v="D-HLC517"/>
    <x v="60"/>
    <d v="2026-10-06T00:00:00"/>
    <m/>
    <m/>
    <s v="Proofing"/>
    <x v="9"/>
  </r>
  <r>
    <s v="D-HLC518"/>
    <x v="60"/>
    <d v="2026-10-06T00:00:00"/>
    <m/>
    <m/>
    <s v="Proofing"/>
    <x v="9"/>
  </r>
  <r>
    <s v="D-HPP839"/>
    <x v="75"/>
    <d v="2026-10-06T00:00:00"/>
    <n v="324"/>
    <m/>
    <m/>
    <x v="9"/>
  </r>
  <r>
    <s v="FB-HLC538"/>
    <x v="32"/>
    <d v="2026-10-06T00:00:00"/>
    <n v="1739"/>
    <m/>
    <m/>
    <x v="9"/>
  </r>
  <r>
    <s v="D-HAL113"/>
    <x v="25"/>
    <d v="2026-10-06T00:00:00"/>
    <m/>
    <m/>
    <s v="1 Vault / 1 FDH / 1 Ground Rod / 1 Maclean Switch"/>
    <x v="9"/>
  </r>
  <r>
    <s v="D-HLX101"/>
    <x v="25"/>
    <d v="2026-10-06T00:00:00"/>
    <n v="1278"/>
    <m/>
    <m/>
    <x v="9"/>
  </r>
  <r>
    <s v="D-HPW350"/>
    <x v="68"/>
    <d v="2026-10-06T00:00:00"/>
    <n v="670"/>
    <m/>
    <m/>
    <x v="9"/>
  </r>
  <r>
    <s v="D-HPW361 "/>
    <x v="45"/>
    <d v="2026-10-06T00:00:00"/>
    <n v="483"/>
    <m/>
    <m/>
    <x v="9"/>
  </r>
  <r>
    <s v="D-HSF402"/>
    <x v="28"/>
    <d v="2026-10-06T00:00:00"/>
    <n v="1602"/>
    <m/>
    <m/>
    <x v="9"/>
  </r>
  <r>
    <s v="D-HSF419"/>
    <x v="28"/>
    <d v="2026-10-06T00:00:00"/>
    <n v="78"/>
    <m/>
    <s v="6 Toby Boxes / 22 Daps / 58 Splices"/>
    <x v="9"/>
  </r>
  <r>
    <s v="BHC-FSW-04-E"/>
    <x v="61"/>
    <d v="2026-10-06T00:00:00"/>
    <n v="204"/>
    <m/>
    <m/>
    <x v="9"/>
  </r>
  <r>
    <s v="FB-HSW419"/>
    <x v="61"/>
    <d v="2026-10-06T00:00:00"/>
    <n v="365"/>
    <m/>
    <m/>
    <x v="9"/>
  </r>
  <r>
    <s v="D-HSW402"/>
    <x v="61"/>
    <d v="2026-10-06T00:00:00"/>
    <n v="365"/>
    <m/>
    <m/>
    <x v="9"/>
  </r>
  <r>
    <s v="D-HBR260"/>
    <x v="39"/>
    <d v="2026-10-06T00:00:00"/>
    <m/>
    <m/>
    <s v="No Production"/>
    <x v="9"/>
  </r>
  <r>
    <s v="D-HBR261"/>
    <x v="39"/>
    <d v="2026-10-06T00:00:00"/>
    <n v="30"/>
    <m/>
    <s v="3 Locate Markers / 3 Daps / 36 Splices"/>
    <x v="9"/>
  </r>
  <r>
    <s v="D-HBR262"/>
    <x v="39"/>
    <d v="2026-10-06T00:00:00"/>
    <n v="514"/>
    <m/>
    <m/>
    <x v="9"/>
  </r>
  <r>
    <s v="D-HPW350"/>
    <x v="68"/>
    <d v="2026-10-07T00:00:00"/>
    <n v="731"/>
    <m/>
    <m/>
    <x v="9"/>
  </r>
  <r>
    <s v="D-HPW361 "/>
    <x v="45"/>
    <d v="2026-10-07T00:00:00"/>
    <n v="271"/>
    <m/>
    <m/>
    <x v="9"/>
  </r>
  <r>
    <s v="D-HSF402"/>
    <x v="28"/>
    <d v="2026-10-07T00:00:00"/>
    <n v="190"/>
    <m/>
    <m/>
    <x v="9"/>
  </r>
  <r>
    <s v="D-HSF419"/>
    <x v="28"/>
    <d v="2026-10-07T00:00:00"/>
    <m/>
    <m/>
    <s v="21 Toby Boxes"/>
    <x v="9"/>
  </r>
  <r>
    <s v="D-HSF420"/>
    <x v="28"/>
    <d v="2026-10-07T00:00:00"/>
    <n v="904"/>
    <m/>
    <m/>
    <x v="9"/>
  </r>
  <r>
    <s v="BHC-FSW-04-E"/>
    <x v="61"/>
    <d v="2026-10-07T00:00:00"/>
    <m/>
    <m/>
    <s v="2 HH / 2 Ground Rods / 2 MacLean Switches"/>
    <x v="9"/>
  </r>
  <r>
    <s v="FB-HSW419"/>
    <x v="61"/>
    <d v="2026-10-07T00:00:00"/>
    <m/>
    <m/>
    <s v="No Production"/>
    <x v="9"/>
  </r>
  <r>
    <s v="D-HBR260"/>
    <x v="39"/>
    <d v="2026-10-07T00:00:00"/>
    <m/>
    <n v="1324"/>
    <m/>
    <x v="9"/>
  </r>
  <r>
    <s v="D-HBR261"/>
    <x v="39"/>
    <d v="2026-10-07T00:00:00"/>
    <m/>
    <n v="1310"/>
    <s v="1 Vault / 1 FDH / 1 Swing Arm"/>
    <x v="9"/>
  </r>
  <r>
    <s v="D-HLC507"/>
    <x v="47"/>
    <d v="2026-10-08T00:00:00"/>
    <n v="749"/>
    <m/>
    <m/>
    <x v="9"/>
  </r>
  <r>
    <s v="D-HLC508"/>
    <x v="47"/>
    <d v="2026-10-08T00:00:00"/>
    <m/>
    <m/>
    <s v="No Production"/>
    <x v="9"/>
  </r>
  <r>
    <s v="D-HLC510"/>
    <x v="79"/>
    <d v="2026-10-08T00:00:00"/>
    <n v="493"/>
    <m/>
    <s v="1 Toby Box / 1 Dap / 3 Splices"/>
    <x v="9"/>
  </r>
  <r>
    <s v="D-HLC517"/>
    <x v="47"/>
    <d v="2026-10-08T00:00:00"/>
    <m/>
    <m/>
    <s v="17 Toby Boxes / 17 Daps / 118 Splices"/>
    <x v="9"/>
  </r>
  <r>
    <s v="D-HLC517"/>
    <x v="79"/>
    <d v="2026-10-08T00:00:00"/>
    <n v="36"/>
    <m/>
    <s v="12 Toby Boxes / 12 Daps / 20 Splices"/>
    <x v="9"/>
  </r>
  <r>
    <s v="D-HLC522"/>
    <x v="36"/>
    <d v="2026-10-08T00:00:00"/>
    <m/>
    <m/>
    <s v="No Production--Weather Issue"/>
    <x v="9"/>
  </r>
  <r>
    <s v="D-HPW350"/>
    <x v="68"/>
    <d v="2026-10-08T00:00:00"/>
    <n v="843"/>
    <m/>
    <m/>
    <x v="9"/>
  </r>
  <r>
    <s v="D-HPW361 "/>
    <x v="45"/>
    <d v="2026-10-08T00:00:00"/>
    <n v="360"/>
    <m/>
    <m/>
    <x v="9"/>
  </r>
  <r>
    <s v="D-HSF420"/>
    <x v="28"/>
    <d v="2026-10-08T00:00:00"/>
    <n v="868"/>
    <m/>
    <m/>
    <x v="9"/>
  </r>
  <r>
    <s v="D-HSW402"/>
    <x v="61"/>
    <d v="2026-10-08T00:00:00"/>
    <n v="456"/>
    <m/>
    <m/>
    <x v="9"/>
  </r>
  <r>
    <s v="FB-HSW419"/>
    <x v="61"/>
    <d v="2026-10-08T00:00:00"/>
    <m/>
    <m/>
    <s v="4 HH / 4 Ground Rods / 4 MacLean Switches"/>
    <x v="9"/>
  </r>
  <r>
    <s v="D-HBR261"/>
    <x v="39"/>
    <d v="2026-10-08T00:00:00"/>
    <n v="74"/>
    <m/>
    <s v="8 Locate Markers / 9 Daps / 112 Splices"/>
    <x v="9"/>
  </r>
  <r>
    <s v="D-HBR262"/>
    <x v="39"/>
    <d v="2026-10-08T00:00:00"/>
    <n v="1291"/>
    <m/>
    <m/>
    <x v="9"/>
  </r>
  <r>
    <s v="D-HLC508"/>
    <x v="47"/>
    <d v="2026-10-09T00:00:00"/>
    <m/>
    <m/>
    <s v="No Production"/>
    <x v="9"/>
  </r>
  <r>
    <s v="D-HLC510"/>
    <x v="79"/>
    <d v="2026-10-09T00:00:00"/>
    <n v="725"/>
    <m/>
    <s v="8 Toby Boxes / 8 Daps / 15 Splices"/>
    <x v="9"/>
  </r>
  <r>
    <s v="FB-HPP854"/>
    <x v="5"/>
    <d v="2026-10-09T00:00:00"/>
    <n v="840"/>
    <m/>
    <m/>
    <x v="9"/>
  </r>
  <r>
    <s v="D-HPP854"/>
    <x v="5"/>
    <d v="2026-10-09T00:00:00"/>
    <n v="278"/>
    <m/>
    <m/>
    <x v="9"/>
  </r>
  <r>
    <s v="D-HPP637"/>
    <x v="72"/>
    <d v="2026-10-09T00:00:00"/>
    <n v="285"/>
    <m/>
    <s v="1 Toby Boxes / 1 Daps / 2 Splices"/>
    <x v="9"/>
  </r>
  <r>
    <s v="SFU-MNTE-4"/>
    <x v="25"/>
    <d v="2026-10-09T00:00:00"/>
    <n v="63"/>
    <m/>
    <s v="21 Toby Boxes / 21 Daps / 47 Splices"/>
    <x v="9"/>
  </r>
  <r>
    <s v="BHCD-FPW-03-E"/>
    <x v="40"/>
    <d v="2026-10-09T00:00:00"/>
    <n v="844"/>
    <m/>
    <m/>
    <x v="9"/>
  </r>
  <r>
    <s v="D-HPW361 "/>
    <x v="45"/>
    <d v="2026-10-09T00:00:00"/>
    <n v="282"/>
    <m/>
    <s v="2 Toby Boxes / 2 Daps / 4 Splices"/>
    <x v="9"/>
  </r>
  <r>
    <s v="D-HSF420"/>
    <x v="28"/>
    <d v="2026-10-09T00:00:00"/>
    <n v="315"/>
    <m/>
    <m/>
    <x v="9"/>
  </r>
  <r>
    <s v="D-HTG208"/>
    <x v="40"/>
    <d v="2026-10-09T00:00:00"/>
    <n v="504"/>
    <m/>
    <m/>
    <x v="9"/>
  </r>
  <r>
    <s v="D-HTG215"/>
    <x v="53"/>
    <d v="2026-10-09T00:00:00"/>
    <n v="62"/>
    <m/>
    <m/>
    <x v="9"/>
  </r>
  <r>
    <s v="D-HSW402"/>
    <x v="61"/>
    <d v="2026-10-09T00:00:00"/>
    <n v="374"/>
    <m/>
    <m/>
    <x v="9"/>
  </r>
  <r>
    <s v="BHC-FSW-04-E"/>
    <x v="61"/>
    <d v="2026-10-09T00:00:00"/>
    <m/>
    <m/>
    <s v="No Production"/>
    <x v="9"/>
  </r>
  <r>
    <s v="FB-HSW419"/>
    <x v="61"/>
    <d v="2026-10-09T00:00:00"/>
    <m/>
    <m/>
    <s v="4 HH / 4 Ground Rods / 4 MacLean Switches"/>
    <x v="9"/>
  </r>
  <r>
    <s v="D-HBR261"/>
    <x v="63"/>
    <d v="2026-10-09T00:00:00"/>
    <m/>
    <m/>
    <s v="No Production"/>
    <x v="9"/>
  </r>
  <r>
    <s v="D-HBR262"/>
    <x v="63"/>
    <d v="2026-10-09T00:00:00"/>
    <n v="969"/>
    <m/>
    <m/>
    <x v="9"/>
  </r>
  <r>
    <m/>
    <x v="15"/>
    <d v="2026-10-12T00:00:00"/>
    <m/>
    <m/>
    <m/>
    <x v="3"/>
  </r>
  <r>
    <m/>
    <x v="15"/>
    <m/>
    <m/>
    <m/>
    <m/>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s v="St Petersburg"/>
    <d v="2025-05-30T00:00:00"/>
    <m/>
    <x v="0"/>
    <m/>
    <x v="0"/>
    <m/>
    <m/>
    <m/>
    <m/>
    <m/>
    <m/>
    <m/>
    <m/>
    <x v="0"/>
    <s v="Locates Called"/>
  </r>
  <r>
    <x v="1"/>
    <s v="St Petersburg"/>
    <d v="2025-05-30T00:00:00"/>
    <m/>
    <x v="0"/>
    <m/>
    <x v="0"/>
    <m/>
    <m/>
    <m/>
    <m/>
    <m/>
    <m/>
    <m/>
    <m/>
    <x v="0"/>
    <s v="Locates Called"/>
  </r>
  <r>
    <x v="2"/>
    <s v="St Petersburg"/>
    <d v="2025-05-30T00:00:00"/>
    <m/>
    <x v="0"/>
    <m/>
    <x v="0"/>
    <m/>
    <m/>
    <m/>
    <m/>
    <m/>
    <m/>
    <m/>
    <m/>
    <x v="0"/>
    <s v="Locates Called"/>
  </r>
  <r>
    <x v="3"/>
    <s v="St Petersburg"/>
    <d v="2025-05-30T00:00:00"/>
    <m/>
    <x v="0"/>
    <m/>
    <x v="0"/>
    <m/>
    <m/>
    <m/>
    <m/>
    <m/>
    <m/>
    <m/>
    <m/>
    <x v="0"/>
    <s v="Locates Called"/>
  </r>
  <r>
    <x v="4"/>
    <s v="St Petersburg"/>
    <d v="2025-05-30T00:00:00"/>
    <m/>
    <x v="0"/>
    <m/>
    <x v="0"/>
    <m/>
    <m/>
    <m/>
    <m/>
    <m/>
    <m/>
    <m/>
    <m/>
    <x v="1"/>
    <s v="Hold "/>
  </r>
  <r>
    <x v="5"/>
    <s v="St Petersburg"/>
    <d v="2025-05-30T00:00:00"/>
    <m/>
    <x v="0"/>
    <m/>
    <x v="0"/>
    <m/>
    <m/>
    <m/>
    <m/>
    <m/>
    <m/>
    <m/>
    <m/>
    <x v="0"/>
    <s v="Locates Called"/>
  </r>
  <r>
    <x v="6"/>
    <s v="St Petersburg"/>
    <e v="#N/A"/>
    <m/>
    <x v="0"/>
    <m/>
    <x v="0"/>
    <m/>
    <m/>
    <m/>
    <m/>
    <m/>
    <m/>
    <m/>
    <m/>
    <x v="0"/>
    <s v="Not Started"/>
  </r>
  <r>
    <x v="7"/>
    <s v="St Petersburg"/>
    <d v="2025-05-30T00:00:00"/>
    <m/>
    <x v="0"/>
    <m/>
    <x v="0"/>
    <m/>
    <m/>
    <m/>
    <m/>
    <m/>
    <m/>
    <m/>
    <m/>
    <x v="0"/>
    <s v="Locates Called"/>
  </r>
  <r>
    <x v="8"/>
    <s v="St Petersburg"/>
    <e v="#N/A"/>
    <m/>
    <x v="0"/>
    <m/>
    <x v="0"/>
    <m/>
    <m/>
    <m/>
    <m/>
    <m/>
    <m/>
    <m/>
    <m/>
    <x v="0"/>
    <s v="Locates Called"/>
  </r>
  <r>
    <x v="9"/>
    <s v="St Petersburg"/>
    <e v="#N/A"/>
    <m/>
    <x v="0"/>
    <m/>
    <x v="0"/>
    <m/>
    <m/>
    <m/>
    <m/>
    <m/>
    <m/>
    <m/>
    <m/>
    <x v="0"/>
    <s v="Locates Called"/>
  </r>
  <r>
    <x v="10"/>
    <s v="St Petersburg"/>
    <d v="2025-05-30T00:00:00"/>
    <m/>
    <x v="0"/>
    <m/>
    <x v="0"/>
    <m/>
    <m/>
    <m/>
    <m/>
    <m/>
    <m/>
    <m/>
    <m/>
    <x v="0"/>
    <s v="Locates Called"/>
  </r>
  <r>
    <x v="11"/>
    <s v="St Petersburg"/>
    <e v="#N/A"/>
    <m/>
    <x v="0"/>
    <m/>
    <x v="0"/>
    <m/>
    <m/>
    <m/>
    <m/>
    <m/>
    <m/>
    <m/>
    <m/>
    <x v="0"/>
    <s v="Locates Called"/>
  </r>
  <r>
    <x v="12"/>
    <s v="St Petersburg"/>
    <e v="#N/A"/>
    <m/>
    <x v="0"/>
    <m/>
    <x v="0"/>
    <m/>
    <m/>
    <m/>
    <m/>
    <m/>
    <m/>
    <m/>
    <m/>
    <x v="0"/>
    <s v="Locates Called"/>
  </r>
  <r>
    <x v="13"/>
    <s v="St Petersburg"/>
    <e v="#N/A"/>
    <m/>
    <x v="1"/>
    <m/>
    <x v="0"/>
    <m/>
    <m/>
    <m/>
    <m/>
    <m/>
    <m/>
    <m/>
    <m/>
    <x v="2"/>
    <s v="Locates Called"/>
  </r>
  <r>
    <x v="14"/>
    <s v="St Petersburg"/>
    <d v="2025-05-30T00:00:00"/>
    <m/>
    <x v="1"/>
    <m/>
    <x v="0"/>
    <m/>
    <m/>
    <m/>
    <m/>
    <m/>
    <m/>
    <m/>
    <m/>
    <x v="3"/>
    <m/>
  </r>
  <r>
    <x v="15"/>
    <s v="St Petersburg"/>
    <e v="#N/A"/>
    <m/>
    <x v="1"/>
    <m/>
    <x v="1"/>
    <m/>
    <m/>
    <m/>
    <m/>
    <m/>
    <m/>
    <m/>
    <m/>
    <x v="2"/>
    <s v="Complete"/>
  </r>
  <r>
    <x v="16"/>
    <s v="St Petersburg"/>
    <e v="#N/A"/>
    <m/>
    <x v="1"/>
    <m/>
    <x v="1"/>
    <m/>
    <m/>
    <m/>
    <m/>
    <m/>
    <m/>
    <m/>
    <m/>
    <x v="2"/>
    <s v="Complete"/>
  </r>
  <r>
    <x v="17"/>
    <e v="#N/A"/>
    <d v="2025-05-30T00:00:00"/>
    <m/>
    <x v="1"/>
    <m/>
    <x v="0"/>
    <m/>
    <m/>
    <m/>
    <m/>
    <m/>
    <m/>
    <m/>
    <m/>
    <x v="2"/>
    <s v="In Process"/>
  </r>
  <r>
    <x v="18"/>
    <s v="St Petersburg"/>
    <e v="#N/A"/>
    <m/>
    <x v="1"/>
    <m/>
    <x v="1"/>
    <m/>
    <m/>
    <m/>
    <m/>
    <m/>
    <m/>
    <m/>
    <m/>
    <x v="2"/>
    <s v="Complete"/>
  </r>
  <r>
    <x v="19"/>
    <s v="St Petersburg"/>
    <e v="#N/A"/>
    <m/>
    <x v="1"/>
    <m/>
    <x v="0"/>
    <m/>
    <m/>
    <m/>
    <m/>
    <m/>
    <m/>
    <m/>
    <m/>
    <x v="2"/>
    <s v="In Process"/>
  </r>
  <r>
    <x v="20"/>
    <e v="#N/A"/>
    <d v="2025-02-28T00:00:00"/>
    <m/>
    <x v="1"/>
    <m/>
    <x v="0"/>
    <m/>
    <m/>
    <m/>
    <m/>
    <m/>
    <m/>
    <m/>
    <m/>
    <x v="4"/>
    <s v="In Process"/>
  </r>
  <r>
    <x v="21"/>
    <s v="St Petersburg"/>
    <d v="2025-04-25T00:00:00"/>
    <m/>
    <x v="1"/>
    <m/>
    <x v="0"/>
    <m/>
    <m/>
    <m/>
    <m/>
    <m/>
    <m/>
    <m/>
    <m/>
    <x v="4"/>
    <s v="In Process"/>
  </r>
  <r>
    <x v="22"/>
    <s v="St Petersburg"/>
    <d v="2025-04-25T00:00:00"/>
    <m/>
    <x v="1"/>
    <m/>
    <x v="0"/>
    <m/>
    <m/>
    <m/>
    <m/>
    <m/>
    <m/>
    <m/>
    <m/>
    <x v="4"/>
    <s v="In Process"/>
  </r>
  <r>
    <x v="23"/>
    <s v="St Petersburg"/>
    <d v="2025-04-25T00:00:00"/>
    <m/>
    <x v="1"/>
    <m/>
    <x v="0"/>
    <m/>
    <m/>
    <m/>
    <m/>
    <m/>
    <m/>
    <m/>
    <m/>
    <x v="4"/>
    <s v="In Process"/>
  </r>
  <r>
    <x v="24"/>
    <m/>
    <m/>
    <m/>
    <x v="1"/>
    <m/>
    <x v="0"/>
    <m/>
    <m/>
    <m/>
    <m/>
    <m/>
    <m/>
    <m/>
    <m/>
    <x v="4"/>
    <s v="In Process"/>
  </r>
  <r>
    <x v="25"/>
    <e v="#N/A"/>
    <e v="#N/A"/>
    <m/>
    <x v="1"/>
    <m/>
    <x v="0"/>
    <m/>
    <m/>
    <m/>
    <m/>
    <m/>
    <m/>
    <m/>
    <m/>
    <x v="2"/>
    <s v="In Process"/>
  </r>
  <r>
    <x v="26"/>
    <s v="St Petersburg"/>
    <d v="2025-04-25T00:00:00"/>
    <m/>
    <x v="1"/>
    <m/>
    <x v="1"/>
    <m/>
    <m/>
    <m/>
    <m/>
    <m/>
    <m/>
    <m/>
    <m/>
    <x v="2"/>
    <s v="Complete"/>
  </r>
  <r>
    <x v="27"/>
    <s v="St Petersburg"/>
    <d v="2025-04-25T00:00:00"/>
    <m/>
    <x v="1"/>
    <m/>
    <x v="1"/>
    <m/>
    <m/>
    <m/>
    <m/>
    <m/>
    <m/>
    <m/>
    <m/>
    <x v="2"/>
    <s v="Complete"/>
  </r>
  <r>
    <x v="28"/>
    <s v="St Petersburg"/>
    <d v="2025-04-25T00:00:00"/>
    <m/>
    <x v="1"/>
    <m/>
    <x v="1"/>
    <m/>
    <m/>
    <m/>
    <m/>
    <m/>
    <m/>
    <m/>
    <m/>
    <x v="2"/>
    <s v="Complete"/>
  </r>
  <r>
    <x v="29"/>
    <s v="St Petersburg"/>
    <d v="2025-06-23T00:00:00"/>
    <m/>
    <x v="1"/>
    <m/>
    <x v="0"/>
    <m/>
    <m/>
    <m/>
    <m/>
    <m/>
    <m/>
    <m/>
    <m/>
    <x v="2"/>
    <s v="In Process"/>
  </r>
  <r>
    <x v="30"/>
    <s v="St Petersburg"/>
    <d v="2025-06-23T00:00:00"/>
    <m/>
    <x v="1"/>
    <m/>
    <x v="0"/>
    <m/>
    <m/>
    <m/>
    <m/>
    <m/>
    <m/>
    <m/>
    <m/>
    <x v="2"/>
    <s v="In Process"/>
  </r>
  <r>
    <x v="31"/>
    <s v="St Petersburg"/>
    <d v="2025-06-23T00:00:00"/>
    <m/>
    <x v="1"/>
    <m/>
    <x v="0"/>
    <m/>
    <m/>
    <m/>
    <m/>
    <m/>
    <m/>
    <m/>
    <m/>
    <x v="2"/>
    <s v="In Process"/>
  </r>
  <r>
    <x v="32"/>
    <s v="St Petersburg"/>
    <d v="2025-04-25T00:00:00"/>
    <m/>
    <x v="1"/>
    <m/>
    <x v="1"/>
    <m/>
    <m/>
    <m/>
    <m/>
    <m/>
    <m/>
    <m/>
    <m/>
    <x v="2"/>
    <s v="Complete"/>
  </r>
  <r>
    <x v="33"/>
    <s v="St Petersburg"/>
    <d v="2025-06-23T00:00:00"/>
    <m/>
    <x v="1"/>
    <m/>
    <x v="0"/>
    <m/>
    <m/>
    <m/>
    <m/>
    <m/>
    <m/>
    <m/>
    <m/>
    <x v="2"/>
    <s v="In Process"/>
  </r>
  <r>
    <x v="34"/>
    <s v="St Petersburg"/>
    <d v="2025-06-23T00:00:00"/>
    <m/>
    <x v="1"/>
    <m/>
    <x v="0"/>
    <m/>
    <m/>
    <m/>
    <m/>
    <m/>
    <m/>
    <m/>
    <m/>
    <x v="2"/>
    <s v="In Process"/>
  </r>
  <r>
    <x v="35"/>
    <e v="#N/A"/>
    <e v="#N/A"/>
    <m/>
    <x v="1"/>
    <m/>
    <x v="1"/>
    <m/>
    <m/>
    <m/>
    <m/>
    <m/>
    <m/>
    <m/>
    <m/>
    <x v="2"/>
    <s v="Complete"/>
  </r>
  <r>
    <x v="36"/>
    <s v="St Petersburg"/>
    <d v="2025-06-23T00:00:00"/>
    <m/>
    <x v="1"/>
    <m/>
    <x v="0"/>
    <m/>
    <m/>
    <m/>
    <m/>
    <m/>
    <m/>
    <m/>
    <m/>
    <x v="2"/>
    <s v="In Process"/>
  </r>
  <r>
    <x v="37"/>
    <s v="St Petersburg"/>
    <d v="2025-05-30T00:00:00"/>
    <m/>
    <x v="0"/>
    <m/>
    <x v="0"/>
    <m/>
    <m/>
    <m/>
    <m/>
    <m/>
    <m/>
    <m/>
    <m/>
    <x v="0"/>
    <s v="Not Started"/>
  </r>
  <r>
    <x v="38"/>
    <s v="St Petersburg"/>
    <d v="2025-05-30T00:00:00"/>
    <m/>
    <x v="0"/>
    <m/>
    <x v="0"/>
    <m/>
    <m/>
    <m/>
    <m/>
    <m/>
    <m/>
    <m/>
    <m/>
    <x v="0"/>
    <s v="In Process"/>
  </r>
  <r>
    <x v="39"/>
    <s v="St Petersburg"/>
    <d v="2025-05-30T00:00:00"/>
    <m/>
    <x v="0"/>
    <m/>
    <x v="0"/>
    <m/>
    <m/>
    <m/>
    <m/>
    <m/>
    <m/>
    <m/>
    <m/>
    <x v="0"/>
    <s v="Not Started"/>
  </r>
  <r>
    <x v="40"/>
    <s v="St Petersburg"/>
    <d v="2025-05-30T00:00:00"/>
    <m/>
    <x v="0"/>
    <m/>
    <x v="0"/>
    <m/>
    <m/>
    <m/>
    <m/>
    <m/>
    <m/>
    <m/>
    <m/>
    <x v="3"/>
    <s v="In Process"/>
  </r>
  <r>
    <x v="41"/>
    <s v="St Petersburg"/>
    <d v="2025-05-30T00:00:00"/>
    <m/>
    <x v="1"/>
    <m/>
    <x v="0"/>
    <m/>
    <m/>
    <m/>
    <m/>
    <m/>
    <m/>
    <m/>
    <m/>
    <x v="2"/>
    <s v="Not Started"/>
  </r>
  <r>
    <x v="42"/>
    <s v="St Petersburg"/>
    <d v="2025-05-30T00:00:00"/>
    <m/>
    <x v="1"/>
    <m/>
    <x v="0"/>
    <m/>
    <m/>
    <m/>
    <m/>
    <m/>
    <m/>
    <m/>
    <m/>
    <x v="2"/>
    <s v="Not Started"/>
  </r>
  <r>
    <x v="43"/>
    <s v="St Petersburg"/>
    <d v="2025-05-30T00:00:00"/>
    <m/>
    <x v="1"/>
    <m/>
    <x v="0"/>
    <m/>
    <m/>
    <m/>
    <m/>
    <m/>
    <m/>
    <m/>
    <m/>
    <x v="1"/>
    <s v="Not Started"/>
  </r>
  <r>
    <x v="44"/>
    <s v="St Petersburg"/>
    <d v="2025-05-30T00:00:00"/>
    <m/>
    <x v="1"/>
    <m/>
    <x v="1"/>
    <m/>
    <m/>
    <m/>
    <m/>
    <m/>
    <m/>
    <m/>
    <m/>
    <x v="5"/>
    <s v="Complete"/>
  </r>
  <r>
    <x v="45"/>
    <s v="Lakeland"/>
    <d v="2025-04-25T00:00:00"/>
    <m/>
    <x v="1"/>
    <m/>
    <x v="1"/>
    <m/>
    <m/>
    <m/>
    <m/>
    <m/>
    <m/>
    <m/>
    <m/>
    <x v="5"/>
    <s v="Complete"/>
  </r>
  <r>
    <x v="46"/>
    <s v="Lakeland"/>
    <d v="2025-04-25T00:00:00"/>
    <m/>
    <x v="1"/>
    <m/>
    <x v="1"/>
    <m/>
    <m/>
    <m/>
    <m/>
    <m/>
    <m/>
    <m/>
    <m/>
    <x v="5"/>
    <s v="Complete"/>
  </r>
  <r>
    <x v="47"/>
    <e v="#N/A"/>
    <e v="#N/A"/>
    <m/>
    <x v="1"/>
    <m/>
    <x v="1"/>
    <m/>
    <m/>
    <m/>
    <m/>
    <m/>
    <m/>
    <m/>
    <m/>
    <x v="5"/>
    <s v="Complete"/>
  </r>
  <r>
    <x v="48"/>
    <s v="Lakeland"/>
    <d v="2025-09-25T00:00:00"/>
    <m/>
    <x v="0"/>
    <m/>
    <x v="0"/>
    <m/>
    <m/>
    <m/>
    <m/>
    <m/>
    <m/>
    <m/>
    <m/>
    <x v="0"/>
    <s v="In Process"/>
  </r>
  <r>
    <x v="49"/>
    <s v="Lakeland"/>
    <d v="2025-09-25T00:00:00"/>
    <m/>
    <x v="0"/>
    <m/>
    <x v="0"/>
    <m/>
    <m/>
    <m/>
    <m/>
    <m/>
    <m/>
    <m/>
    <m/>
    <x v="0"/>
    <s v="In Process"/>
  </r>
  <r>
    <x v="50"/>
    <s v="Lakeland"/>
    <d v="2025-09-25T00:00:00"/>
    <m/>
    <x v="0"/>
    <m/>
    <x v="0"/>
    <m/>
    <m/>
    <m/>
    <m/>
    <m/>
    <m/>
    <m/>
    <m/>
    <x v="0"/>
    <s v="In Process"/>
  </r>
  <r>
    <x v="51"/>
    <s v="Lakeland"/>
    <d v="2025-07-24T00:00:00"/>
    <m/>
    <x v="0"/>
    <m/>
    <x v="0"/>
    <m/>
    <m/>
    <m/>
    <m/>
    <m/>
    <m/>
    <m/>
    <m/>
    <x v="1"/>
    <s v="Not Started"/>
  </r>
  <r>
    <x v="52"/>
    <m/>
    <e v="#N/A"/>
    <m/>
    <x v="0"/>
    <m/>
    <x v="0"/>
    <m/>
    <m/>
    <m/>
    <m/>
    <m/>
    <m/>
    <m/>
    <m/>
    <x v="6"/>
    <s v="Not Started"/>
  </r>
  <r>
    <x v="53"/>
    <s v="Lakeland"/>
    <d v="2025-05-10T00:00:00"/>
    <m/>
    <x v="0"/>
    <m/>
    <x v="0"/>
    <m/>
    <m/>
    <m/>
    <m/>
    <m/>
    <m/>
    <m/>
    <m/>
    <x v="1"/>
    <s v="Not Started "/>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D-HPP630"/>
    <s v="Clearwater"/>
    <d v="2026-10-30T00:00:00"/>
    <x v="0"/>
    <d v="2026-05-29T00:00:00"/>
    <s v="Marcelo Zaldivar"/>
    <m/>
    <n v="67"/>
    <s v="On Track"/>
    <s v="Received"/>
    <m/>
    <m/>
    <s v="Yes"/>
    <n v="100866"/>
    <s v="Yes"/>
    <s v="Completed"/>
    <d v="2026-06-02T00:00:00"/>
    <m/>
    <m/>
    <m/>
    <m/>
    <n v="9021"/>
    <n v="8341"/>
    <n v="680"/>
    <n v="0.92462033034031699"/>
    <d v="2026-06-22T00:00:00"/>
    <d v="2026-07-27T00:00:00"/>
    <n v="0"/>
    <n v="0"/>
    <n v="0"/>
  </r>
  <r>
    <s v="D-HPP631"/>
    <s v="Clearwater"/>
    <d v="2026-10-30T00:00:00"/>
    <x v="0"/>
    <d v="2026-05-28T00:00:00"/>
    <s v="Treyvon Tillman"/>
    <m/>
    <n v="93"/>
    <s v="On Track"/>
    <s v="Received"/>
    <m/>
    <m/>
    <s v="Yes"/>
    <n v="104934"/>
    <s v="Yes"/>
    <s v="Completed"/>
    <d v="2026-06-03T00:00:00"/>
    <m/>
    <m/>
    <m/>
    <m/>
    <n v="8701"/>
    <n v="7811"/>
    <n v="890"/>
    <n v="0.89771290656246405"/>
    <d v="2026-06-18T00:00:00"/>
    <d v="2026-08-27T00:00:00"/>
    <n v="0"/>
    <n v="0"/>
    <n v="0"/>
  </r>
  <r>
    <s v="D-HPP637"/>
    <s v="Clearwater"/>
    <d v="2026-10-30T00:00:00"/>
    <x v="1"/>
    <d v="2026-05-29T00:00:00"/>
    <s v="Treyvon Tillman"/>
    <m/>
    <n v="40"/>
    <s v="On Track"/>
    <s v="Received"/>
    <m/>
    <d v="2026-06-09T00:00:00"/>
    <s v="Yes"/>
    <n v="91774"/>
    <s v="Yes"/>
    <s v="In Process"/>
    <d v="2026-05-29T00:00:00"/>
    <m/>
    <m/>
    <m/>
    <m/>
    <n v="7530"/>
    <n v="7204"/>
    <n v="326"/>
    <n v="0.95670650730411688"/>
    <d v="2026-07-14T00:00:00"/>
    <m/>
    <n v="0"/>
    <n v="0"/>
    <n v="0"/>
  </r>
  <r>
    <s v="FB-HPP612-2"/>
    <s v="Clearwater"/>
    <d v="2026-10-10T00:00:00"/>
    <x v="2"/>
    <m/>
    <s v="Anthony Adum"/>
    <m/>
    <n v="0"/>
    <s v="On Track"/>
    <s v="Received"/>
    <m/>
    <m/>
    <s v="No"/>
    <n v="649"/>
    <s v="Yes"/>
    <s v="Not Started"/>
    <m/>
    <m/>
    <m/>
    <m/>
    <m/>
    <n v="0"/>
    <m/>
    <n v="0"/>
    <n v="0"/>
    <m/>
    <m/>
    <n v="0"/>
    <n v="0"/>
    <n v="0"/>
  </r>
  <r>
    <s v="D-HNP108/D-H0102E"/>
    <s v="St Petersburg"/>
    <d v="2026-02-27T00:00:00"/>
    <x v="3"/>
    <d v="2025-12-27T00:00:00"/>
    <s v="Johnnie Williams"/>
    <s v="PPM91941"/>
    <n v="89"/>
    <s v="On Track"/>
    <s v="Received"/>
    <m/>
    <d v="2026-01-06T00:00:00"/>
    <s v="Yes"/>
    <n v="72131.5"/>
    <s v="Yes"/>
    <s v="In Process"/>
    <d v="2025-12-23T00:00:00"/>
    <m/>
    <m/>
    <m/>
    <m/>
    <n v="6182"/>
    <n v="5899"/>
    <n v="283"/>
    <n v="0.95422193464898086"/>
    <d v="2025-08-22T00:00:00"/>
    <m/>
    <n v="0"/>
    <n v="0"/>
    <n v="0"/>
  </r>
  <r>
    <m/>
    <m/>
    <m/>
    <x v="2"/>
    <m/>
    <m/>
    <m/>
    <m/>
    <m/>
    <m/>
    <m/>
    <m/>
    <m/>
    <m/>
    <m/>
    <m/>
    <m/>
    <m/>
    <m/>
    <m/>
    <m/>
    <m/>
    <m/>
    <m/>
    <m/>
    <m/>
    <m/>
    <m/>
    <m/>
    <m/>
  </r>
  <r>
    <m/>
    <m/>
    <m/>
    <x v="2"/>
    <m/>
    <m/>
    <m/>
    <m/>
    <m/>
    <m/>
    <m/>
    <m/>
    <m/>
    <m/>
    <m/>
    <m/>
    <m/>
    <m/>
    <m/>
    <m/>
    <m/>
    <m/>
    <m/>
    <m/>
    <m/>
    <m/>
    <m/>
    <m/>
    <m/>
    <m/>
  </r>
  <r>
    <s v="Market 1 NTP Number Pinellas"/>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LC505"/>
    <s v="Pinellas"/>
    <d v="2026-10-25T00:00:00"/>
    <x v="0"/>
    <d v="2026-09-30T00:00:00"/>
    <s v="Joshua Pacheco"/>
    <m/>
    <n v="41"/>
    <s v="On Track"/>
    <s v="Received"/>
    <s v="Pending Locates"/>
    <d v="2026-07-22T00:00:00"/>
    <s v="Yes"/>
    <n v="78963.5"/>
    <s v="Yes"/>
    <s v="Locates Called"/>
    <d v="2026-07-22T00:00:00"/>
    <m/>
    <m/>
    <m/>
    <m/>
    <n v="5973"/>
    <m/>
    <n v="5973"/>
    <n v="0"/>
    <m/>
    <m/>
    <n v="0"/>
    <n v="0"/>
    <n v="0"/>
  </r>
  <r>
    <s v="D-HLC508"/>
    <s v="Pinellas"/>
    <d v="2026-09-25T00:00:00"/>
    <x v="5"/>
    <d v="2026-07-20T00:00:00"/>
    <s v="Danny Combs"/>
    <m/>
    <n v="69"/>
    <s v="Completed -Missed TSD"/>
    <s v="Received"/>
    <m/>
    <m/>
    <s v="Yes"/>
    <n v="84458.5"/>
    <s v="Yes"/>
    <s v="Completed"/>
    <d v="2026-07-27T00:00:00"/>
    <m/>
    <m/>
    <m/>
    <m/>
    <n v="6831"/>
    <n v="5274"/>
    <n v="1557"/>
    <n v="0.77206851119894593"/>
    <d v="2026-09-16T00:00:00"/>
    <d v="2026-10-01T00:00:00"/>
    <n v="1"/>
    <n v="1"/>
    <n v="0"/>
  </r>
  <r>
    <s v="D-HLC509"/>
    <s v="Pinellas"/>
    <d v="2026-10-30T00:00:00"/>
    <x v="0"/>
    <d v="2026-09-23T00:00:00"/>
    <s v="Anthony Adum"/>
    <m/>
    <n v="72"/>
    <s v="On Track"/>
    <s v="Received"/>
    <s v="Pending Locates"/>
    <m/>
    <s v="No"/>
    <n v="69525.5"/>
    <s v="Yes"/>
    <s v="Locates Called"/>
    <d v="2026-09-23T00:00:00"/>
    <m/>
    <m/>
    <m/>
    <m/>
    <n v="5407"/>
    <m/>
    <n v="5407"/>
    <n v="0"/>
    <m/>
    <m/>
    <n v="0"/>
    <n v="0"/>
    <n v="0"/>
  </r>
  <r>
    <s v="D-HLC510"/>
    <s v="Pinellas"/>
    <d v="2026-10-25T00:00:00"/>
    <x v="1"/>
    <d v="2026-07-20T00:00:00"/>
    <s v="Treyvon Tillman"/>
    <m/>
    <n v="102"/>
    <s v="On Track"/>
    <s v="Received"/>
    <m/>
    <d v="2026-07-21T00:00:00"/>
    <s v="Yes"/>
    <n v="59181"/>
    <s v="Yes"/>
    <s v="In Process"/>
    <d v="2026-07-27T00:00:00"/>
    <m/>
    <m/>
    <m/>
    <m/>
    <n v="4718"/>
    <n v="3520"/>
    <n v="1198"/>
    <n v="0.74607884696905469"/>
    <d v="2026-09-18T00:00:00"/>
    <m/>
    <n v="0"/>
    <n v="0"/>
    <n v="0"/>
  </r>
  <r>
    <s v="D-HLC514"/>
    <s v="Pinellas"/>
    <d v="2026-09-25T00:00:00"/>
    <x v="6"/>
    <d v="2026-07-16T00:00:00"/>
    <s v="Joshua Pacheco"/>
    <s v="PPM112724"/>
    <n v="83"/>
    <s v="Completed"/>
    <s v="Received"/>
    <s v="Pending Locates"/>
    <d v="2026-07-20T00:00:00"/>
    <s v="Yes"/>
    <n v="87651"/>
    <s v="Yes"/>
    <s v="Completed"/>
    <d v="2026-07-20T00:00:00"/>
    <m/>
    <m/>
    <m/>
    <m/>
    <n v="7199"/>
    <n v="6948"/>
    <n v="251"/>
    <n v="0.96513404639533273"/>
    <d v="2026-09-22T00:00:00"/>
    <d v="2026-10-01T00:00:00"/>
    <n v="1"/>
    <n v="1"/>
    <n v="0"/>
  </r>
  <r>
    <s v="D-HLC515"/>
    <s v="Pinellas"/>
    <d v="2026-09-25T00:00:00"/>
    <x v="7"/>
    <d v="2026-08-07T00:00:00"/>
    <s v="Joshua Pacheco"/>
    <m/>
    <n v="18"/>
    <s v="Completed"/>
    <s v="Received"/>
    <s v="Pending Locates"/>
    <d v="2026-08-12T00:00:00"/>
    <s v="Yes"/>
    <n v="80560"/>
    <s v="Yes"/>
    <s v="Completed"/>
    <d v="2026-08-12T00:00:00"/>
    <m/>
    <m/>
    <m/>
    <m/>
    <n v="6416"/>
    <n v="6040"/>
    <n v="376"/>
    <n v="0.94139650872817959"/>
    <d v="2026-09-10T00:00:00"/>
    <d v="2026-09-24T00:00:00"/>
    <n v="1"/>
    <n v="1"/>
    <n v="0"/>
  </r>
  <r>
    <s v="D-HLC516"/>
    <s v="Pinellas"/>
    <d v="2026-09-25T00:00:00"/>
    <x v="8"/>
    <d v="2026-08-07T00:00:00"/>
    <s v="Joshua Pacheco"/>
    <m/>
    <n v="90"/>
    <s v="Completed"/>
    <s v="Received"/>
    <s v="Pending Locates"/>
    <d v="2026-08-03T00:00:00"/>
    <s v="Yes"/>
    <n v="113855.5"/>
    <s v="Yes"/>
    <s v="Completed"/>
    <d v="2026-08-26T00:00:00"/>
    <m/>
    <m/>
    <m/>
    <m/>
    <n v="8970"/>
    <n v="8050"/>
    <n v="920"/>
    <n v="0.89743589743589747"/>
    <d v="2026-09-09T00:00:00"/>
    <d v="2026-10-05T00:00:00"/>
    <n v="1"/>
    <n v="1"/>
    <n v="0"/>
  </r>
  <r>
    <s v="D-HLC520"/>
    <s v="Pinellas"/>
    <d v="2026-10-27T00:00:00"/>
    <x v="9"/>
    <d v="2026-10-06T00:00:00"/>
    <s v="Johnnie Williams"/>
    <m/>
    <n v="101"/>
    <s v="On Track"/>
    <s v="Received"/>
    <s v="Pending Locates"/>
    <d v="2026-09-10T00:00:00"/>
    <s v="Yes"/>
    <n v="72023"/>
    <s v="Yes"/>
    <s v="Not Started"/>
    <m/>
    <m/>
    <m/>
    <m/>
    <m/>
    <n v="5644"/>
    <m/>
    <n v="5644"/>
    <n v="0"/>
    <m/>
    <m/>
    <n v="0"/>
    <n v="0"/>
    <n v="0"/>
  </r>
  <r>
    <s v="D-HLC521"/>
    <s v="Pinellas"/>
    <d v="2026-10-27T00:00:00"/>
    <x v="8"/>
    <d v="2026-09-02T00:00:00"/>
    <s v="Joshua Pacheco"/>
    <m/>
    <n v="108"/>
    <s v="On Track"/>
    <s v="Received"/>
    <s v="Pending Locates"/>
    <m/>
    <s v="Yes"/>
    <n v="105904.5"/>
    <s v="Yes"/>
    <s v="Locates Called"/>
    <d v="2026-09-08T00:00:00"/>
    <m/>
    <m/>
    <m/>
    <m/>
    <n v="8808"/>
    <m/>
    <n v="8808"/>
    <n v="0"/>
    <m/>
    <m/>
    <n v="0"/>
    <n v="0"/>
    <n v="0"/>
  </r>
  <r>
    <s v="D-HLC522"/>
    <s v="Pinellas"/>
    <d v="2026-10-27T00:00:00"/>
    <x v="8"/>
    <d v="2026-09-02T00:00:00"/>
    <s v="Joshua Pacheco"/>
    <m/>
    <n v="71"/>
    <s v="On Track"/>
    <s v="Received"/>
    <s v="Pending Locates"/>
    <m/>
    <s v="Yes"/>
    <n v="79435.5"/>
    <s v="Yes"/>
    <s v="Locates Called"/>
    <d v="2026-09-09T00:00:00"/>
    <m/>
    <m/>
    <m/>
    <m/>
    <n v="6374"/>
    <m/>
    <n v="6374"/>
    <n v="0"/>
    <m/>
    <m/>
    <n v="0"/>
    <n v="0"/>
    <n v="0"/>
  </r>
  <r>
    <s v="D-HLC523"/>
    <s v="Pinellas"/>
    <d v="2026-10-27T00:00:00"/>
    <x v="10"/>
    <d v="2026-09-04T00:00:00"/>
    <s v="Johnnie Williams"/>
    <m/>
    <n v="92"/>
    <s v="On Track"/>
    <s v="Received"/>
    <s v="Pending Locates"/>
    <m/>
    <s v="Yes"/>
    <n v="66908"/>
    <s v="Yes"/>
    <s v="Locates Called"/>
    <d v="2026-09-26T00:00:00"/>
    <m/>
    <m/>
    <m/>
    <m/>
    <n v="5350"/>
    <m/>
    <n v="5350"/>
    <n v="0"/>
    <m/>
    <m/>
    <n v="0"/>
    <n v="0"/>
    <n v="0"/>
  </r>
  <r>
    <s v="D-HLC524"/>
    <s v="Pinellas"/>
    <d v="2026-10-27T00:00:00"/>
    <x v="7"/>
    <d v="2026-09-03T00:00:00"/>
    <s v="Joshua Pacheco"/>
    <m/>
    <n v="89"/>
    <s v="On Track"/>
    <s v="Received"/>
    <s v="Pending Locates"/>
    <m/>
    <s v="Yes"/>
    <n v="86487"/>
    <s v="Yes"/>
    <s v="Locates Called"/>
    <d v="2026-09-16T00:00:00"/>
    <m/>
    <m/>
    <m/>
    <m/>
    <n v="7078"/>
    <m/>
    <n v="7078"/>
    <n v="0"/>
    <d v="2026-10-08T00:00:00"/>
    <m/>
    <n v="0"/>
    <n v="0"/>
    <n v="0"/>
  </r>
  <r>
    <s v="D-HLC525"/>
    <s v="Pinellas"/>
    <d v="2026-10-30T00:00:00"/>
    <x v="2"/>
    <m/>
    <m/>
    <m/>
    <n v="77"/>
    <s v="On Track"/>
    <s v="Received"/>
    <m/>
    <m/>
    <s v="Yes"/>
    <n v="92514.5"/>
    <s v="Yes"/>
    <s v="Not Started"/>
    <m/>
    <m/>
    <m/>
    <m/>
    <m/>
    <n v="7434"/>
    <m/>
    <n v="7434"/>
    <n v="0"/>
    <m/>
    <m/>
    <n v="0"/>
    <n v="0"/>
    <n v="0"/>
  </r>
  <r>
    <s v="D-HLC527"/>
    <s v="Pinellas"/>
    <d v="2026-10-30T00:00:00"/>
    <x v="2"/>
    <m/>
    <m/>
    <m/>
    <n v="69"/>
    <s v="On Track"/>
    <s v="Received"/>
    <m/>
    <m/>
    <s v="Yes"/>
    <n v="41647.5"/>
    <s v="Yes"/>
    <s v="Not Started"/>
    <m/>
    <m/>
    <m/>
    <m/>
    <m/>
    <n v="3170"/>
    <m/>
    <n v="3170"/>
    <n v="0"/>
    <m/>
    <m/>
    <n v="0"/>
    <n v="0"/>
    <n v="0"/>
  </r>
  <r>
    <s v="D-HLC538"/>
    <s v="Pinellas"/>
    <d v="2026-10-27T00:00:00"/>
    <x v="6"/>
    <d v="2026-09-23T00:00:00"/>
    <s v="Johnnie Williams"/>
    <m/>
    <n v="37"/>
    <s v="On Track"/>
    <s v="Received"/>
    <s v="Pending Locates"/>
    <m/>
    <s v="Yes"/>
    <n v="105048"/>
    <s v="Yes"/>
    <s v="Locates Called"/>
    <d v="2026-09-23T00:00:00"/>
    <m/>
    <m/>
    <m/>
    <m/>
    <n v="8401"/>
    <m/>
    <n v="8401"/>
    <n v="0"/>
    <m/>
    <m/>
    <n v="0"/>
    <n v="0"/>
    <n v="0"/>
  </r>
  <r>
    <s v="D-HLC540"/>
    <s v="Pinellas"/>
    <d v="2026-10-27T00:00:00"/>
    <x v="11"/>
    <d v="2026-10-02T00:00:00"/>
    <s v="Matthew Nunes"/>
    <m/>
    <n v="110"/>
    <s v="On Track"/>
    <s v="Received"/>
    <m/>
    <m/>
    <s v="Yes"/>
    <n v="54275"/>
    <s v="Yes"/>
    <s v="Locates Called"/>
    <d v="2026-10-02T00:00:00"/>
    <m/>
    <m/>
    <m/>
    <m/>
    <n v="4386"/>
    <m/>
    <n v="4386"/>
    <n v="0"/>
    <m/>
    <m/>
    <n v="0"/>
    <n v="0"/>
    <n v="0"/>
  </r>
  <r>
    <s v="D-HLC541"/>
    <s v="Pinellas"/>
    <d v="2026-10-30T00:00:00"/>
    <x v="2"/>
    <m/>
    <m/>
    <m/>
    <n v="50"/>
    <s v="On Track"/>
    <s v="Received"/>
    <m/>
    <m/>
    <s v="Yes"/>
    <n v="82194.5"/>
    <s v="Yes"/>
    <s v="Not Started"/>
    <m/>
    <m/>
    <m/>
    <m/>
    <m/>
    <n v="6948"/>
    <m/>
    <n v="6948"/>
    <n v="0"/>
    <m/>
    <m/>
    <n v="0"/>
    <n v="0"/>
    <n v="0"/>
  </r>
  <r>
    <s v="D-HLC547"/>
    <s v="Pinellas"/>
    <d v="2026-10-27T00:00:00"/>
    <x v="5"/>
    <d v="2026-10-02T00:00:00"/>
    <s v="Matthew Nunes"/>
    <m/>
    <n v="51"/>
    <s v="On Track"/>
    <s v="Received"/>
    <m/>
    <m/>
    <s v="Yes"/>
    <n v="53744.5"/>
    <s v="Yes"/>
    <s v="Locates Called"/>
    <d v="2026-10-02T00:00:00"/>
    <m/>
    <m/>
    <m/>
    <m/>
    <n v="4212"/>
    <m/>
    <n v="4212"/>
    <n v="0"/>
    <m/>
    <m/>
    <n v="0"/>
    <n v="0"/>
    <n v="0"/>
  </r>
  <r>
    <s v="D-HPP837"/>
    <s v="Pinellas"/>
    <d v="2026-10-27T00:00:00"/>
    <x v="12"/>
    <d v="2026-09-03T00:00:00"/>
    <s v="Danny Combs"/>
    <m/>
    <n v="23"/>
    <s v="On Track"/>
    <s v="Received"/>
    <m/>
    <m/>
    <s v="Yes"/>
    <n v="62033"/>
    <s v="Yes"/>
    <s v="Locates Called"/>
    <d v="2026-09-08T00:00:00"/>
    <m/>
    <m/>
    <m/>
    <m/>
    <n v="4828"/>
    <m/>
    <n v="4828"/>
    <n v="0"/>
    <m/>
    <m/>
    <n v="0"/>
    <n v="0"/>
    <n v="0"/>
  </r>
  <r>
    <s v="D-HPP838"/>
    <s v="Pinellas"/>
    <d v="2026-10-27T00:00:00"/>
    <x v="12"/>
    <d v="2026-09-03T00:00:00"/>
    <s v="Danny Combs"/>
    <m/>
    <n v="77"/>
    <s v="On Track"/>
    <s v="Received"/>
    <s v="Pending Locates"/>
    <m/>
    <s v="Yes"/>
    <n v="64431"/>
    <s v="Yes"/>
    <s v="Locates Called"/>
    <d v="2026-09-08T00:00:00"/>
    <m/>
    <m/>
    <m/>
    <m/>
    <n v="4931"/>
    <m/>
    <n v="4931"/>
    <n v="0"/>
    <m/>
    <m/>
    <n v="0"/>
    <n v="0"/>
    <n v="0"/>
  </r>
  <r>
    <s v="D-HPP839"/>
    <s v="Pinellas"/>
    <d v="2026-10-27T00:00:00"/>
    <x v="12"/>
    <d v="2026-09-03T00:00:00"/>
    <s v="Danny Combs"/>
    <m/>
    <n v="65"/>
    <s v="On Track"/>
    <s v="Received"/>
    <s v="Pending Locates"/>
    <m/>
    <s v="Yes"/>
    <n v="80031"/>
    <s v="Yes"/>
    <s v="In Process"/>
    <d v="2026-09-08T00:00:00"/>
    <m/>
    <m/>
    <m/>
    <m/>
    <n v="6185"/>
    <n v="5196"/>
    <n v="6185"/>
    <n v="0.84009700889248184"/>
    <d v="2026-09-29T00:00:00"/>
    <m/>
    <n v="0"/>
    <n v="0"/>
    <n v="0"/>
  </r>
  <r>
    <s v="D-HPP852"/>
    <s v="Pinellas"/>
    <d v="2026-10-27T00:00:00"/>
    <x v="9"/>
    <d v="2026-10-07T00:00:00"/>
    <s v="Treyvon Tillman"/>
    <m/>
    <n v="62"/>
    <s v="On Track"/>
    <s v="Received"/>
    <s v="Pending Locates"/>
    <m/>
    <s v="Yes"/>
    <n v="95912"/>
    <s v="Yes"/>
    <s v="Locates Called"/>
    <d v="2026-10-06T00:00:00"/>
    <m/>
    <m/>
    <m/>
    <m/>
    <n v="7541"/>
    <m/>
    <n v="7541"/>
    <n v="0"/>
    <m/>
    <m/>
    <n v="0"/>
    <n v="0"/>
    <n v="0"/>
  </r>
  <r>
    <s v="D-HPP853"/>
    <s v="Pinellas"/>
    <d v="2026-10-27T00:00:00"/>
    <x v="9"/>
    <d v="2026-08-27T00:00:00"/>
    <s v="Treyvon Tillman"/>
    <m/>
    <n v="44"/>
    <s v="On Track"/>
    <s v="Received"/>
    <s v="Pending Locates"/>
    <m/>
    <s v="Yes"/>
    <n v="89669"/>
    <s v="Yes"/>
    <s v="Locates Called"/>
    <d v="2026-10-09T00:00:00"/>
    <m/>
    <m/>
    <m/>
    <m/>
    <n v="7072"/>
    <m/>
    <n v="7072"/>
    <n v="0"/>
    <m/>
    <m/>
    <n v="0"/>
    <n v="0"/>
    <n v="0"/>
  </r>
  <r>
    <s v="D-HPP855"/>
    <s v="Pinellas"/>
    <d v="2026-10-27T00:00:00"/>
    <x v="9"/>
    <d v="2026-08-27T00:00:00"/>
    <s v="Treyvon Tillman"/>
    <m/>
    <n v="110"/>
    <s v="On Track"/>
    <s v="Received"/>
    <s v="Pending Locates"/>
    <m/>
    <s v="Yes"/>
    <n v="96644.5"/>
    <s v="Yes"/>
    <s v="Locates Called"/>
    <d v="2026-10-06T00:00:00"/>
    <m/>
    <m/>
    <m/>
    <m/>
    <n v="8090"/>
    <m/>
    <n v="8090"/>
    <n v="0"/>
    <m/>
    <m/>
    <n v="0"/>
    <n v="0"/>
    <n v="0"/>
  </r>
  <r>
    <s v="D-HPP856"/>
    <s v="Pinellas"/>
    <d v="2026-10-27T00:00:00"/>
    <x v="0"/>
    <d v="2026-09-23T00:00:00"/>
    <s v="Treyvon Tillman"/>
    <m/>
    <n v="45"/>
    <s v="On Track"/>
    <s v="Received"/>
    <s v="Pending Locates"/>
    <m/>
    <s v="Yes"/>
    <n v="99698.5"/>
    <s v="Yes"/>
    <s v="Locates Called"/>
    <d v="2026-09-24T00:00:00"/>
    <m/>
    <m/>
    <m/>
    <m/>
    <n v="8469"/>
    <m/>
    <n v="8469"/>
    <n v="0"/>
    <m/>
    <m/>
    <n v="0"/>
    <n v="0"/>
    <n v="0"/>
  </r>
  <r>
    <s v="D-HPP857"/>
    <s v="Pinellas"/>
    <d v="2026-10-27T00:00:00"/>
    <x v="13"/>
    <d v="2026-09-23T00:00:00"/>
    <s v="Treyvon Tillman"/>
    <m/>
    <n v="90"/>
    <s v="On Track"/>
    <s v="Received"/>
    <s v="Pending Locates"/>
    <m/>
    <s v="Yes"/>
    <n v="111605.5"/>
    <s v="Yes"/>
    <s v="Locates Called"/>
    <d v="2026-09-29T00:00:00"/>
    <m/>
    <m/>
    <m/>
    <m/>
    <n v="9260"/>
    <m/>
    <n v="9260"/>
    <n v="0"/>
    <m/>
    <m/>
    <n v="0"/>
    <n v="0"/>
    <n v="0"/>
  </r>
  <r>
    <s v="D-HPP860"/>
    <s v="Pinellas"/>
    <d v="2026-10-27T00:00:00"/>
    <x v="0"/>
    <d v="2026-08-27T00:00:00"/>
    <s v="Anthony Adum"/>
    <m/>
    <n v="95"/>
    <s v="On Track"/>
    <s v="Received"/>
    <s v="Pending Locates"/>
    <d v="2026-09-02T00:00:00"/>
    <s v="Yes"/>
    <n v="69986"/>
    <s v="Yes"/>
    <s v="Locates Called"/>
    <d v="2026-09-19T00:00:00"/>
    <m/>
    <m/>
    <m/>
    <m/>
    <n v="5310"/>
    <m/>
    <n v="5310"/>
    <n v="0"/>
    <m/>
    <m/>
    <n v="0"/>
    <n v="0"/>
    <n v="0"/>
  </r>
  <r>
    <s v="D-HPP882"/>
    <s v="Pinellas"/>
    <d v="2026-10-27T00:00:00"/>
    <x v="9"/>
    <d v="2026-08-28T00:00:00"/>
    <s v="Danny Combs"/>
    <m/>
    <n v="64"/>
    <s v="On Track"/>
    <s v="Received"/>
    <s v="Pending Locates"/>
    <m/>
    <s v="Yes"/>
    <n v="69701"/>
    <s v="Yes"/>
    <s v="Locates Called"/>
    <d v="2026-10-09T00:00:00"/>
    <m/>
    <m/>
    <m/>
    <m/>
    <n v="5357"/>
    <m/>
    <n v="5357"/>
    <n v="0"/>
    <m/>
    <m/>
    <n v="0"/>
    <n v="0"/>
    <n v="0"/>
  </r>
  <r>
    <s v="D-HPP883"/>
    <s v="Pinellas"/>
    <d v="2026-10-27T00:00:00"/>
    <x v="9"/>
    <d v="2026-08-28T00:00:00"/>
    <s v="Danny Combs"/>
    <m/>
    <n v="90"/>
    <s v="On Track"/>
    <s v="Received"/>
    <s v="Pending Locates"/>
    <m/>
    <s v="Yes"/>
    <n v="92174.5"/>
    <s v="Yes"/>
    <s v="Locates Called"/>
    <d v="2026-10-09T00:00:00"/>
    <m/>
    <m/>
    <m/>
    <m/>
    <n v="7153"/>
    <n v="2088"/>
    <n v="7153"/>
    <n v="0.29190549419823852"/>
    <d v="2026-09-22T00:00:00"/>
    <m/>
    <n v="0"/>
    <n v="0"/>
    <n v="0"/>
  </r>
  <r>
    <s v="D-HPP884"/>
    <s v="Pinellas"/>
    <d v="2026-10-27T00:00:00"/>
    <x v="12"/>
    <d v="2026-09-17T00:00:00"/>
    <s v="Danny Combs"/>
    <m/>
    <n v="72"/>
    <s v="On Track"/>
    <s v="Received"/>
    <s v="Pending Locates"/>
    <m/>
    <s v="Yes"/>
    <n v="105926.5"/>
    <s v="Yes"/>
    <s v="Locates Called"/>
    <d v="2026-10-01T00:00:00"/>
    <m/>
    <m/>
    <m/>
    <m/>
    <n v="8767"/>
    <m/>
    <n v="8767"/>
    <n v="0"/>
    <m/>
    <m/>
    <n v="0"/>
    <n v="0"/>
    <n v="0"/>
  </r>
  <r>
    <s v="FB-HLC521"/>
    <s v="Pinellas"/>
    <d v="2026-10-27T00:00:00"/>
    <x v="8"/>
    <d v="2026-09-02T00:00:00"/>
    <s v="Joshua Pacheco"/>
    <m/>
    <n v="0"/>
    <s v="On Track"/>
    <s v="Received"/>
    <m/>
    <m/>
    <s v="Yes"/>
    <n v="2524"/>
    <s v="Yes"/>
    <s v="Locates Called"/>
    <d v="2026-09-08T00:00:00"/>
    <m/>
    <m/>
    <m/>
    <m/>
    <n v="184"/>
    <m/>
    <n v="184"/>
    <n v="0"/>
    <m/>
    <m/>
    <n v="0"/>
    <n v="0"/>
    <n v="0"/>
  </r>
  <r>
    <s v="FB-HLC524"/>
    <s v="Pinellas"/>
    <d v="2026-10-27T00:00:00"/>
    <x v="9"/>
    <d v="2026-09-04T00:00:00"/>
    <s v="Johnnie Williams"/>
    <m/>
    <n v="0"/>
    <s v="On Track"/>
    <s v="Received"/>
    <m/>
    <m/>
    <s v="Yes"/>
    <n v="16946.900000000001"/>
    <s v="Yes"/>
    <s v="Locates Called"/>
    <d v="2026-09-05T00:00:00"/>
    <m/>
    <m/>
    <m/>
    <m/>
    <n v="1294"/>
    <m/>
    <n v="1294"/>
    <n v="0"/>
    <m/>
    <m/>
    <n v="0"/>
    <n v="0"/>
    <n v="0"/>
  </r>
  <r>
    <s v="FB-HLC538"/>
    <s v="Pinellas"/>
    <d v="2026-11-27T00:00:00"/>
    <x v="11"/>
    <d v="2026-09-18T00:00:00"/>
    <s v="Johnnie Williams"/>
    <m/>
    <n v="0"/>
    <s v="On Track"/>
    <s v="Received"/>
    <m/>
    <m/>
    <s v="Yes"/>
    <n v="41225.599999999999"/>
    <s v="Yes"/>
    <s v="In Process"/>
    <d v="2026-09-22T00:00:00"/>
    <m/>
    <m/>
    <m/>
    <m/>
    <n v="3216"/>
    <n v="1739"/>
    <n v="3216"/>
    <n v="0.54073383084577109"/>
    <d v="2026-10-06T00:00:00"/>
    <m/>
    <n v="0"/>
    <n v="0"/>
    <n v="0"/>
  </r>
  <r>
    <s v="FB-HPP854"/>
    <s v="Pinellas"/>
    <d v="2026-10-27T00:00:00"/>
    <x v="0"/>
    <d v="2026-08-27T00:00:00"/>
    <s v="Anthony Adum"/>
    <m/>
    <n v="0"/>
    <s v="On Track"/>
    <s v="Received"/>
    <s v="Pending Locates"/>
    <d v="2026-09-02T00:00:00"/>
    <s v="Yes"/>
    <n v="77452.2"/>
    <s v="Yes"/>
    <s v="Locates Called"/>
    <d v="2026-09-21T00:00:00"/>
    <m/>
    <m/>
    <m/>
    <m/>
    <n v="6142"/>
    <n v="1679"/>
    <n v="4463"/>
    <n v="0.27336372517095409"/>
    <d v="2026-09-29T00:00:00"/>
    <m/>
    <n v="0"/>
    <n v="0"/>
    <n v="0"/>
  </r>
  <r>
    <m/>
    <m/>
    <m/>
    <x v="2"/>
    <m/>
    <m/>
    <m/>
    <m/>
    <m/>
    <m/>
    <m/>
    <m/>
    <m/>
    <m/>
    <m/>
    <m/>
    <m/>
    <m/>
    <m/>
    <m/>
    <m/>
    <m/>
    <m/>
    <m/>
    <m/>
    <m/>
    <m/>
    <m/>
    <m/>
    <m/>
  </r>
  <r>
    <m/>
    <m/>
    <m/>
    <x v="2"/>
    <m/>
    <m/>
    <m/>
    <m/>
    <m/>
    <m/>
    <m/>
    <m/>
    <m/>
    <m/>
    <m/>
    <m/>
    <m/>
    <m/>
    <m/>
    <m/>
    <m/>
    <m/>
    <m/>
    <m/>
    <m/>
    <m/>
    <m/>
    <m/>
    <m/>
    <m/>
  </r>
  <r>
    <s v="Market 2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FB-HWP376"/>
    <s v="Lakeland"/>
    <d v="2025-12-15T00:00:00"/>
    <x v="0"/>
    <d v="2025-10-06T00:00:00"/>
    <s v="Miguel Herrero"/>
    <s v="PLK102584"/>
    <n v="0"/>
    <s v="On Track"/>
    <s v="Received"/>
    <s v="On Hold Per Tillman"/>
    <s v="N/A"/>
    <s v="Yes"/>
    <n v="54857.5"/>
    <s v="Yes"/>
    <s v="In Process"/>
    <d v="2025-10-03T00:00:00"/>
    <m/>
    <m/>
    <m/>
    <m/>
    <n v="4104"/>
    <n v="3928"/>
    <n v="176"/>
    <n v="0.9571150097465887"/>
    <d v="2025-10-08T00:00:00"/>
    <m/>
    <n v="0"/>
    <n v="0"/>
    <n v="0"/>
  </r>
  <r>
    <s v="FB-HWP881"/>
    <s v="Lakeland"/>
    <d v="2026-04-30T00:00:00"/>
    <x v="14"/>
    <m/>
    <s v="Eric"/>
    <s v="PLK105476"/>
    <n v="0"/>
    <s v="On Track"/>
    <s v="Received"/>
    <s v="On Hold Per Tillman"/>
    <m/>
    <s v="Yes"/>
    <n v="255.05"/>
    <s v="Yes"/>
    <s v="Locates Called"/>
    <m/>
    <m/>
    <m/>
    <m/>
    <m/>
    <n v="3"/>
    <m/>
    <n v="3"/>
    <n v="0"/>
    <m/>
    <m/>
    <n v="0"/>
    <n v="0"/>
    <n v="0"/>
  </r>
  <r>
    <m/>
    <m/>
    <m/>
    <x v="2"/>
    <m/>
    <m/>
    <m/>
    <m/>
    <m/>
    <m/>
    <m/>
    <m/>
    <m/>
    <m/>
    <m/>
    <m/>
    <m/>
    <m/>
    <m/>
    <m/>
    <m/>
    <m/>
    <m/>
    <m/>
    <m/>
    <m/>
    <m/>
    <m/>
    <m/>
    <m/>
  </r>
  <r>
    <m/>
    <m/>
    <m/>
    <x v="2"/>
    <m/>
    <m/>
    <m/>
    <m/>
    <m/>
    <m/>
    <m/>
    <m/>
    <m/>
    <m/>
    <m/>
    <m/>
    <m/>
    <m/>
    <m/>
    <m/>
    <m/>
    <m/>
    <m/>
    <m/>
    <m/>
    <m/>
    <m/>
    <m/>
    <m/>
    <m/>
  </r>
  <r>
    <s v="Market 3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LX101"/>
    <s v="Bradenton"/>
    <d v="2026-11-18T00:00:00"/>
    <x v="15"/>
    <d v="2026-09-27T00:00:00"/>
    <s v="Allen Johns"/>
    <m/>
    <n v="75"/>
    <s v="On Track"/>
    <s v="Received"/>
    <m/>
    <d v="2026-09-27T00:00:00"/>
    <s v="Yes"/>
    <n v="73339.600000000006"/>
    <s v="Yes"/>
    <s v="In Process"/>
    <d v="2026-09-27T00:00:00"/>
    <m/>
    <m/>
    <m/>
    <m/>
    <n v="5791"/>
    <n v="1706"/>
    <n v="4085"/>
    <n v="0.2945950613020204"/>
    <d v="2026-10-05T00:00:00"/>
    <m/>
    <n v="0"/>
    <n v="0"/>
    <n v="0"/>
  </r>
  <r>
    <s v="D-HLX102"/>
    <s v="Bradenton"/>
    <d v="2026-11-18T00:00:00"/>
    <x v="15"/>
    <m/>
    <s v="Allen Johns"/>
    <m/>
    <n v="75"/>
    <s v="On Track"/>
    <s v="Received"/>
    <m/>
    <m/>
    <s v="No"/>
    <m/>
    <s v="Yes"/>
    <s v="Not Started"/>
    <m/>
    <m/>
    <m/>
    <m/>
    <m/>
    <n v="5465"/>
    <m/>
    <n v="5465"/>
    <n v="0"/>
    <m/>
    <m/>
    <n v="0"/>
    <n v="0"/>
    <n v="0"/>
  </r>
  <r>
    <s v="D-HLX103"/>
    <s v="Bradenton"/>
    <d v="2026-11-18T00:00:00"/>
    <x v="15"/>
    <m/>
    <s v="Allen Johns"/>
    <m/>
    <n v="86"/>
    <s v="On Track"/>
    <s v="Received"/>
    <m/>
    <m/>
    <s v="No"/>
    <m/>
    <s v="Yes"/>
    <s v="Not Started"/>
    <m/>
    <m/>
    <m/>
    <m/>
    <m/>
    <n v="5520"/>
    <m/>
    <n v="5520"/>
    <n v="0"/>
    <m/>
    <m/>
    <n v="0"/>
    <n v="0"/>
    <n v="0"/>
  </r>
  <r>
    <s v="D-HLX104"/>
    <s v="Bradenton"/>
    <d v="2026-11-18T00:00:00"/>
    <x v="15"/>
    <m/>
    <s v="Allen Johns"/>
    <m/>
    <n v="83"/>
    <s v="On Track"/>
    <s v="Received"/>
    <m/>
    <m/>
    <s v="No"/>
    <m/>
    <s v="Yes"/>
    <s v="Not Started"/>
    <m/>
    <m/>
    <m/>
    <m/>
    <m/>
    <n v="6204"/>
    <m/>
    <n v="6204"/>
    <n v="0"/>
    <m/>
    <m/>
    <n v="0"/>
    <n v="0"/>
    <n v="0"/>
  </r>
  <r>
    <s v="D-HLX105"/>
    <s v="Bradenton"/>
    <d v="2026-11-18T00:00:00"/>
    <x v="15"/>
    <m/>
    <s v="Allen Johns"/>
    <m/>
    <n v="36"/>
    <s v="On Track"/>
    <s v="Received"/>
    <m/>
    <m/>
    <s v="No"/>
    <m/>
    <s v="Yes"/>
    <s v="Not Started"/>
    <m/>
    <m/>
    <m/>
    <m/>
    <m/>
    <n v="3700"/>
    <m/>
    <n v="3700"/>
    <n v="0"/>
    <m/>
    <m/>
    <n v="0"/>
    <n v="0"/>
    <n v="0"/>
  </r>
  <r>
    <s v="D-HLX106"/>
    <s v="Bradenton"/>
    <d v="2026-11-18T00:00:00"/>
    <x v="15"/>
    <m/>
    <s v="Allen Johns"/>
    <m/>
    <n v="67"/>
    <s v="On Track"/>
    <s v="Received"/>
    <m/>
    <m/>
    <s v="No"/>
    <m/>
    <s v="Yes"/>
    <s v="Not Started"/>
    <m/>
    <m/>
    <m/>
    <m/>
    <m/>
    <n v="5013"/>
    <m/>
    <n v="5013"/>
    <n v="0"/>
    <m/>
    <m/>
    <n v="0"/>
    <n v="0"/>
    <n v="0"/>
  </r>
  <r>
    <s v="D-HLX107"/>
    <s v="Bradenton"/>
    <d v="2026-11-18T00:00:00"/>
    <x v="15"/>
    <m/>
    <s v="Allen Johns"/>
    <m/>
    <n v="47"/>
    <s v="On Track"/>
    <s v="Received"/>
    <m/>
    <m/>
    <s v="No"/>
    <m/>
    <s v="Yes"/>
    <s v="Not Started"/>
    <m/>
    <m/>
    <m/>
    <m/>
    <m/>
    <n v="4414"/>
    <m/>
    <n v="4414"/>
    <n v="0"/>
    <m/>
    <m/>
    <n v="0"/>
    <n v="0"/>
    <n v="0"/>
  </r>
  <r>
    <s v="D-HLX108"/>
    <s v="Bradenton"/>
    <d v="2026-11-18T00:00:00"/>
    <x v="15"/>
    <m/>
    <s v="Allen Johns"/>
    <m/>
    <n v="69"/>
    <s v="On Track"/>
    <s v="Received"/>
    <m/>
    <m/>
    <s v="Yes"/>
    <n v="65485.9"/>
    <s v="Yes"/>
    <s v="Locates Called"/>
    <d v="2026-09-22T00:00:00"/>
    <m/>
    <m/>
    <m/>
    <m/>
    <n v="4613"/>
    <m/>
    <n v="4613"/>
    <n v="0"/>
    <m/>
    <m/>
    <n v="0"/>
    <n v="0"/>
    <n v="0"/>
  </r>
  <r>
    <s v="FB-HOE179"/>
    <s v="Bradenton"/>
    <d v="2026-01-18T00:00:00"/>
    <x v="15"/>
    <d v="2026-04-13T00:00:00"/>
    <s v="Cody"/>
    <s v="MAN104758"/>
    <n v="0"/>
    <s v="On Track"/>
    <s v="Received"/>
    <m/>
    <m/>
    <s v="Yes"/>
    <n v="18171.599999999999"/>
    <s v="Yes"/>
    <s v="Locates Called"/>
    <d v="2026-04-14T00:00:00"/>
    <m/>
    <m/>
    <m/>
    <m/>
    <n v="1514"/>
    <m/>
    <n v="1514"/>
    <n v="0"/>
    <m/>
    <m/>
    <n v="0"/>
    <n v="0"/>
    <n v="0"/>
  </r>
  <r>
    <s v="FB-HLX101"/>
    <s v="Bradenton"/>
    <d v="2026-11-18T00:00:00"/>
    <x v="2"/>
    <m/>
    <m/>
    <m/>
    <n v="0"/>
    <s v="On Track"/>
    <s v="Received"/>
    <m/>
    <m/>
    <s v="Yes"/>
    <n v="21152.35"/>
    <s v="Yes"/>
    <s v="Not Started"/>
    <m/>
    <m/>
    <m/>
    <m/>
    <m/>
    <n v="1469"/>
    <m/>
    <n v="1469"/>
    <n v="0"/>
    <m/>
    <m/>
    <n v="0"/>
    <n v="0"/>
    <n v="0"/>
  </r>
  <r>
    <s v="Plantation Bay - 4"/>
    <s v="Bradenton"/>
    <d v="2026-07-30T00:00:00"/>
    <x v="16"/>
    <d v="2026-08-17T00:00:00"/>
    <s v="Brenton Copelin"/>
    <s v="FM112414"/>
    <n v="88"/>
    <s v="On Track"/>
    <s v="Not Required"/>
    <m/>
    <d v="2026-08-17T00:00:00"/>
    <s v="Yes"/>
    <n v="101036.5"/>
    <s v="Yes"/>
    <s v="In Process"/>
    <d v="2026-07-21T00:00:00"/>
    <m/>
    <m/>
    <m/>
    <m/>
    <n v="9133"/>
    <n v="8984"/>
    <n v="149"/>
    <n v="0.98368553596846597"/>
    <d v="2026-09-10T00:00:00"/>
    <m/>
    <n v="1"/>
    <n v="1"/>
    <n v="0"/>
  </r>
  <r>
    <s v="BHCD-FPW-03-E"/>
    <s v="Fort Myers"/>
    <d v="2026-07-30T00:00:00"/>
    <x v="17"/>
    <d v="2026-06-23T00:00:00"/>
    <s v="Joshua"/>
    <m/>
    <n v="0"/>
    <s v="On Track"/>
    <s v="Received"/>
    <m/>
    <m/>
    <s v="Yes"/>
    <n v="43061.3"/>
    <s v="Yes"/>
    <s v="In Process"/>
    <d v="2026-04-14T00:00:00"/>
    <m/>
    <m/>
    <m/>
    <m/>
    <n v="11789"/>
    <n v="10232"/>
    <n v="1557"/>
    <n v="0.8679277292391212"/>
    <d v="2026-07-07T00:00:00"/>
    <m/>
    <n v="0"/>
    <n v="0"/>
    <n v="0"/>
  </r>
  <r>
    <s v="D-HDF708"/>
    <s v="Fort Myers"/>
    <d v="2026-02-28T00:00:00"/>
    <x v="18"/>
    <d v="2026-01-16T00:00:00"/>
    <s v="Joshua"/>
    <s v="MAN104766"/>
    <n v="88"/>
    <s v="On Track"/>
    <s v="Pending"/>
    <s v="Permits"/>
    <d v="2025-12-30T00:00:00"/>
    <s v="Yes"/>
    <n v="79638"/>
    <s v="Yes"/>
    <s v="In Process"/>
    <d v="2026-01-06T00:00:00"/>
    <m/>
    <m/>
    <m/>
    <m/>
    <n v="6613"/>
    <n v="6302"/>
    <n v="311"/>
    <n v="0.95297141993043999"/>
    <d v="2026-01-20T00:00:00"/>
    <m/>
    <n v="0"/>
    <n v="0"/>
    <n v="0"/>
  </r>
  <r>
    <s v="D-HDF709"/>
    <s v="Fort Myers"/>
    <d v="2026-11-18T00:00:00"/>
    <x v="2"/>
    <m/>
    <m/>
    <m/>
    <n v="80"/>
    <s v="On Track"/>
    <s v="Received"/>
    <m/>
    <m/>
    <s v="Yes"/>
    <n v="71500"/>
    <s v="Yes"/>
    <s v="Not Started"/>
    <m/>
    <m/>
    <m/>
    <m/>
    <m/>
    <n v="5625"/>
    <m/>
    <n v="5625"/>
    <n v="0"/>
    <m/>
    <m/>
    <m/>
    <m/>
    <m/>
  </r>
  <r>
    <s v="D-HDF712"/>
    <s v="Fort Myers"/>
    <d v="2026-02-28T00:00:00"/>
    <x v="18"/>
    <d v="2026-02-02T00:00:00"/>
    <s v="Joshua"/>
    <s v="MAN108516"/>
    <n v="86"/>
    <s v="On Track"/>
    <s v="Pending"/>
    <s v="Permits"/>
    <d v="2026-02-03T00:00:00"/>
    <s v="Yes"/>
    <n v="97494"/>
    <s v="Yes"/>
    <s v="In Process"/>
    <d v="2026-02-09T00:00:00"/>
    <m/>
    <m/>
    <m/>
    <m/>
    <n v="8265"/>
    <n v="8140"/>
    <n v="125"/>
    <n v="0.98487598306110102"/>
    <d v="2026-02-11T00:00:00"/>
    <m/>
    <n v="0"/>
    <n v="0"/>
    <n v="0"/>
  </r>
  <r>
    <s v="D-HDF717"/>
    <s v="Fort Myers"/>
    <d v="2026-10-30T00:00:00"/>
    <x v="19"/>
    <d v="2026-10-09T00:00:00"/>
    <s v="Scott"/>
    <m/>
    <n v="86"/>
    <s v="On Track"/>
    <s v="Received"/>
    <m/>
    <d v="2026-09-29T00:00:00"/>
    <s v="Yes"/>
    <n v="83702"/>
    <s v="Yes"/>
    <s v="Locates Called"/>
    <d v="2026-10-06T00:00:00"/>
    <m/>
    <m/>
    <m/>
    <m/>
    <n v="6907"/>
    <m/>
    <n v="6907"/>
    <n v="0"/>
    <m/>
    <m/>
    <n v="0"/>
    <n v="0"/>
    <n v="0"/>
  </r>
  <r>
    <s v="D-HDF740"/>
    <s v="Fort Myers"/>
    <d v="2026-05-29T00:00:00"/>
    <x v="18"/>
    <d v="2026-01-21T00:00:00"/>
    <s v="Joshua"/>
    <s v="MAN104770"/>
    <n v="26"/>
    <s v="On Track"/>
    <s v="Pending"/>
    <s v="Permits"/>
    <m/>
    <s v="Yes"/>
    <n v="35576"/>
    <s v="Yes"/>
    <s v="In Process"/>
    <d v="2026-01-06T00:00:00"/>
    <m/>
    <m/>
    <m/>
    <m/>
    <n v="3150"/>
    <n v="2970"/>
    <n v="180"/>
    <n v="0.94285714285714284"/>
    <d v="2026-01-21T00:00:00"/>
    <m/>
    <n v="0"/>
    <n v="0"/>
    <n v="0"/>
  </r>
  <r>
    <s v="D-HPW326"/>
    <s v="Fort Myers"/>
    <d v="2026-09-30T00:00:00"/>
    <x v="17"/>
    <d v="2026-08-21T00:00:00"/>
    <s v="Joshua"/>
    <s v="FM113100"/>
    <n v="81"/>
    <s v="On Track"/>
    <s v="Received"/>
    <m/>
    <m/>
    <s v="Yes"/>
    <n v="77302"/>
    <s v="Yes"/>
    <s v="Locates Called"/>
    <d v="2026-09-11T00:00:00"/>
    <m/>
    <m/>
    <m/>
    <m/>
    <n v="6384"/>
    <m/>
    <n v="6384"/>
    <n v="0"/>
    <m/>
    <m/>
    <n v="0"/>
    <n v="0"/>
    <n v="0"/>
  </r>
  <r>
    <s v="D-HPW327"/>
    <s v="Fort Myers"/>
    <d v="2026-09-30T00:00:00"/>
    <x v="17"/>
    <d v="2026-08-21T00:00:00"/>
    <s v="Joshua"/>
    <s v="FM113101"/>
    <n v="85"/>
    <s v="On Track"/>
    <s v="Received"/>
    <m/>
    <m/>
    <s v="Yes"/>
    <n v="78787"/>
    <s v="Yes"/>
    <s v="Locates Called"/>
    <d v="2026-09-03T00:00:00"/>
    <m/>
    <m/>
    <m/>
    <m/>
    <n v="6242"/>
    <m/>
    <n v="6242"/>
    <n v="0"/>
    <m/>
    <m/>
    <n v="0"/>
    <n v="0"/>
    <n v="0"/>
  </r>
  <r>
    <s v="D-HPW328"/>
    <s v="Fort Myers"/>
    <d v="2026-09-30T00:00:00"/>
    <x v="17"/>
    <d v="2026-08-21T00:00:00"/>
    <s v="Joshua"/>
    <s v="FM113102"/>
    <n v="84"/>
    <s v="On Track"/>
    <s v="Received"/>
    <m/>
    <m/>
    <s v="Yes"/>
    <n v="45941.5"/>
    <s v="Yes"/>
    <s v="Locates Called"/>
    <d v="2026-09-10T00:00:00"/>
    <m/>
    <m/>
    <m/>
    <m/>
    <n v="3794"/>
    <m/>
    <n v="3794"/>
    <n v="0"/>
    <m/>
    <m/>
    <n v="0"/>
    <n v="0"/>
    <n v="0"/>
  </r>
  <r>
    <s v="D-HPW329"/>
    <s v="Fort Myers"/>
    <d v="2026-09-30T00:00:00"/>
    <x v="17"/>
    <d v="2026-08-21T00:00:00"/>
    <s v="Joshua"/>
    <s v="FM113103"/>
    <n v="71"/>
    <s v="On Track"/>
    <s v="Received"/>
    <m/>
    <m/>
    <s v="Yes"/>
    <n v="71012.5"/>
    <s v="Yes"/>
    <s v="Locates Called"/>
    <d v="2026-09-03T00:00:00"/>
    <m/>
    <m/>
    <m/>
    <m/>
    <n v="5739"/>
    <m/>
    <n v="5739"/>
    <n v="0"/>
    <m/>
    <m/>
    <n v="0"/>
    <n v="0"/>
    <n v="0"/>
  </r>
  <r>
    <s v="D-HPW330"/>
    <s v="Fort Myers"/>
    <d v="2026-09-30T00:00:00"/>
    <x v="17"/>
    <d v="2026-08-21T00:00:00"/>
    <s v="Joshua"/>
    <s v="FM113104"/>
    <n v="80"/>
    <s v="On Track"/>
    <s v="Received"/>
    <m/>
    <m/>
    <s v="Yes"/>
    <n v="78742"/>
    <s v="Yes"/>
    <s v="In Process"/>
    <d v="2026-08-12T00:00:00"/>
    <m/>
    <m/>
    <m/>
    <m/>
    <n v="6179"/>
    <n v="2958"/>
    <n v="3221"/>
    <n v="0.47871823919728113"/>
    <d v="2026-08-27T00:00:00"/>
    <m/>
    <n v="0"/>
    <n v="0"/>
    <n v="0"/>
  </r>
  <r>
    <s v="D-HPW349"/>
    <s v="Fort Myers"/>
    <d v="2026-08-26T00:00:00"/>
    <x v="20"/>
    <d v="2026-09-09T00:00:00"/>
    <s v="Scott"/>
    <s v="FM112767"/>
    <n v="80"/>
    <s v="On Track"/>
    <s v="Received"/>
    <m/>
    <m/>
    <s v="Yes"/>
    <n v="77657.7"/>
    <s v="Yes"/>
    <s v="Locates Called"/>
    <d v="2026-09-29T00:00:00"/>
    <m/>
    <m/>
    <m/>
    <m/>
    <n v="6243"/>
    <m/>
    <n v="6243"/>
    <n v="0"/>
    <m/>
    <m/>
    <n v="0"/>
    <n v="0"/>
    <n v="0"/>
  </r>
  <r>
    <s v="D-HPW350"/>
    <s v="Fort Myers"/>
    <d v="2026-09-30T00:00:00"/>
    <x v="21"/>
    <d v="2026-09-23T00:00:00"/>
    <s v="Scott"/>
    <s v="FM113097"/>
    <n v="76"/>
    <s v="On Track"/>
    <s v="Received"/>
    <m/>
    <m/>
    <s v="Yes"/>
    <n v="88272"/>
    <s v="Yes"/>
    <s v="Locates Called"/>
    <d v="2026-09-26T00:00:00"/>
    <m/>
    <m/>
    <m/>
    <m/>
    <n v="7206"/>
    <n v="2730"/>
    <n v="4476"/>
    <n v="0.37885095753538717"/>
    <d v="2026-10-05T00:00:00"/>
    <m/>
    <n v="0"/>
    <n v="0"/>
    <n v="0"/>
  </r>
  <r>
    <s v="D-HPW351"/>
    <s v="Fort Myers"/>
    <d v="2026-09-30T00:00:00"/>
    <x v="22"/>
    <d v="2026-09-23T00:00:00"/>
    <s v="Joshua"/>
    <s v="FM113098"/>
    <n v="83"/>
    <s v="On Track"/>
    <s v="Received"/>
    <m/>
    <m/>
    <s v="Yes"/>
    <n v="57368"/>
    <s v="Yes"/>
    <s v="Locates Called"/>
    <d v="2026-09-29T00:00:00"/>
    <m/>
    <m/>
    <m/>
    <m/>
    <n v="4517"/>
    <m/>
    <n v="4517"/>
    <n v="0"/>
    <m/>
    <m/>
    <n v="0"/>
    <n v="0"/>
    <n v="0"/>
  </r>
  <r>
    <s v="D-HPW361"/>
    <s v="Fort Myers"/>
    <d v="2026-07-26T00:00:00"/>
    <x v="20"/>
    <d v="2026-08-20T00:00:00"/>
    <s v="Scott"/>
    <s v="FM113099"/>
    <n v="82"/>
    <s v="On Track"/>
    <s v="Received"/>
    <m/>
    <m/>
    <s v="Yes"/>
    <n v="85513"/>
    <s v="Yes"/>
    <s v="In Process"/>
    <d v="2026-09-21T00:00:00"/>
    <m/>
    <m/>
    <m/>
    <m/>
    <n v="6678"/>
    <n v="3060"/>
    <n v="3618"/>
    <n v="0.4582210242587601"/>
    <d v="2026-09-09T00:00:00"/>
    <m/>
    <n v="0"/>
    <n v="0"/>
    <n v="0"/>
  </r>
  <r>
    <s v="D-HTG208"/>
    <s v="Fort Myers"/>
    <d v="2026-06-30T00:00:00"/>
    <x v="17"/>
    <d v="2026-04-29T00:00:00"/>
    <s v="Joshua"/>
    <m/>
    <n v="74"/>
    <s v="On Track"/>
    <s v="Received"/>
    <m/>
    <m/>
    <s v="Yes"/>
    <n v="92274"/>
    <s v="Yes"/>
    <s v="In Process"/>
    <d v="2026-04-30T00:00:00"/>
    <m/>
    <m/>
    <m/>
    <m/>
    <n v="8145"/>
    <n v="8102"/>
    <n v="43"/>
    <n v="0.99472068753836707"/>
    <d v="2026-05-07T00:00:00"/>
    <m/>
    <n v="0"/>
    <n v="0"/>
    <n v="0"/>
  </r>
  <r>
    <s v="D-HTG211"/>
    <s v="Fort Myers"/>
    <d v="2026-11-18T00:00:00"/>
    <x v="21"/>
    <d v="2026-10-09T00:00:00"/>
    <s v="Scott"/>
    <m/>
    <n v="68"/>
    <s v="On Track"/>
    <s v="Received"/>
    <m/>
    <m/>
    <s v="No"/>
    <n v="76637.05"/>
    <s v="Yes"/>
    <s v="Not Started"/>
    <m/>
    <m/>
    <m/>
    <m/>
    <m/>
    <n v="6224"/>
    <m/>
    <n v="6224"/>
    <n v="0"/>
    <m/>
    <m/>
    <n v="0"/>
    <n v="0"/>
    <n v="0"/>
  </r>
  <r>
    <s v="D-HTG212"/>
    <s v="Fort Myers"/>
    <d v="2026-08-30T00:00:00"/>
    <x v="23"/>
    <d v="2026-07-28T00:00:00"/>
    <s v="Joshua"/>
    <s v="FM112875"/>
    <n v="85"/>
    <s v="On Track"/>
    <s v="Received"/>
    <m/>
    <m/>
    <s v="Yes"/>
    <n v="64416.5"/>
    <s v="Yes"/>
    <s v="In Process"/>
    <d v="2026-07-29T00:00:00"/>
    <m/>
    <m/>
    <m/>
    <m/>
    <n v="5445"/>
    <n v="4690"/>
    <n v="755"/>
    <n v="0.86134067952249771"/>
    <d v="2026-08-11T00:00:00"/>
    <m/>
    <n v="0"/>
    <n v="0"/>
    <n v="0"/>
  </r>
  <r>
    <s v="D-HTG213"/>
    <s v="Fort Myers"/>
    <d v="2026-09-30T00:00:00"/>
    <x v="24"/>
    <d v="2026-07-28T00:00:00"/>
    <s v="Joshua"/>
    <s v="FM112877"/>
    <n v="46"/>
    <s v="On Track"/>
    <s v="Received"/>
    <m/>
    <m/>
    <s v="Yes"/>
    <n v="54627.5"/>
    <s v="Yes"/>
    <s v="In Process"/>
    <d v="2026-07-29T00:00:00"/>
    <m/>
    <m/>
    <m/>
    <m/>
    <n v="4834"/>
    <n v="4752"/>
    <n v="82"/>
    <n v="0.98303682250724034"/>
    <d v="2026-08-13T00:00:00"/>
    <m/>
    <n v="0"/>
    <n v="0"/>
    <n v="0"/>
  </r>
  <r>
    <s v="D-HTG214"/>
    <s v="Fort Myers"/>
    <d v="2026-09-30T00:00:00"/>
    <x v="24"/>
    <d v="2026-07-28T00:00:00"/>
    <s v="Joshua"/>
    <s v="FM112878"/>
    <n v="82"/>
    <s v="On Track"/>
    <s v="Received"/>
    <m/>
    <m/>
    <s v="Yes"/>
    <n v="77688.5"/>
    <s v="Yes"/>
    <s v="Locates Called"/>
    <d v="2026-07-29T00:00:00"/>
    <m/>
    <m/>
    <m/>
    <m/>
    <n v="6136"/>
    <m/>
    <n v="6136"/>
    <n v="0"/>
    <m/>
    <m/>
    <n v="0"/>
    <n v="0"/>
    <n v="0"/>
  </r>
  <r>
    <s v="D-HTG215"/>
    <s v="Fort Myers"/>
    <d v="2026-08-30T00:00:00"/>
    <x v="23"/>
    <d v="2026-07-16T00:00:00"/>
    <s v="Joshua"/>
    <s v="FM112727"/>
    <n v="56"/>
    <s v="On Track"/>
    <s v="Received"/>
    <m/>
    <m/>
    <s v="Yes"/>
    <n v="55008"/>
    <s v="Yes"/>
    <s v="In Process"/>
    <d v="2026-07-17T00:00:00"/>
    <m/>
    <m/>
    <m/>
    <m/>
    <n v="4625"/>
    <n v="4596"/>
    <n v="29"/>
    <n v="0.99372972972972973"/>
    <d v="2026-07-28T00:00:00"/>
    <m/>
    <n v="0"/>
    <n v="0"/>
    <n v="0"/>
  </r>
  <r>
    <s v="D-HTG217"/>
    <s v="Fort Myers"/>
    <d v="2026-09-30T00:00:00"/>
    <x v="17"/>
    <d v="2026-07-28T00:00:00"/>
    <s v="Joshua"/>
    <s v="FM112881"/>
    <n v="77"/>
    <s v="On Track"/>
    <s v="Received"/>
    <m/>
    <m/>
    <s v="Yes"/>
    <n v="76557.5"/>
    <s v="Yes"/>
    <s v="In Process"/>
    <d v="2026-07-29T00:00:00"/>
    <m/>
    <m/>
    <m/>
    <m/>
    <n v="6200"/>
    <n v="6081"/>
    <n v="119"/>
    <n v="0.98080645161290325"/>
    <d v="2026-08-11T00:00:00"/>
    <m/>
    <n v="0"/>
    <n v="0"/>
    <n v="0"/>
  </r>
  <r>
    <s v="D-HTG230"/>
    <s v="Fort Myers"/>
    <d v="2026-07-30T00:00:00"/>
    <x v="22"/>
    <d v="2026-07-16T00:00:00"/>
    <s v="Joshua"/>
    <s v="FM112752"/>
    <n v="79"/>
    <s v="On Track"/>
    <s v="Received"/>
    <m/>
    <m/>
    <s v="Yes"/>
    <n v="89293.95"/>
    <s v="Yes"/>
    <s v="In Process"/>
    <d v="2026-07-17T00:00:00"/>
    <m/>
    <m/>
    <m/>
    <m/>
    <n v="7494"/>
    <n v="7415"/>
    <n v="79"/>
    <n v="0.98945823325326931"/>
    <d v="2026-07-28T00:00:00"/>
    <m/>
    <n v="0"/>
    <n v="0"/>
    <n v="0"/>
  </r>
  <r>
    <s v="D-HTG231"/>
    <s v="Fort Myers"/>
    <d v="2026-08-30T00:00:00"/>
    <x v="22"/>
    <d v="2026-07-28T00:00:00"/>
    <s v="Joshua"/>
    <s v="FM112883"/>
    <n v="90"/>
    <s v="On Track"/>
    <s v="Received"/>
    <m/>
    <m/>
    <s v="Yes"/>
    <n v="90888"/>
    <s v="Yes"/>
    <s v="In Process"/>
    <d v="2026-07-29T00:00:00"/>
    <m/>
    <m/>
    <m/>
    <m/>
    <n v="7881"/>
    <n v="6923"/>
    <n v="958"/>
    <n v="0.87844182210379396"/>
    <d v="2026-08-12T00:00:00"/>
    <m/>
    <n v="0"/>
    <n v="0"/>
    <n v="0"/>
  </r>
  <r>
    <s v="D-HTG242"/>
    <s v="Fort Myers"/>
    <d v="2026-12-30T00:00:00"/>
    <x v="25"/>
    <d v="2026-10-09T00:00:00"/>
    <s v="Joshua"/>
    <m/>
    <n v="66"/>
    <s v="On Track"/>
    <s v="Received"/>
    <m/>
    <m/>
    <s v="Yes"/>
    <n v="38841"/>
    <s v="Yes"/>
    <s v="Not Started"/>
    <m/>
    <m/>
    <m/>
    <m/>
    <m/>
    <n v="3106"/>
    <m/>
    <n v="3106"/>
    <n v="0"/>
    <m/>
    <m/>
    <n v="0"/>
    <n v="0"/>
    <n v="0"/>
  </r>
  <r>
    <s v="D-HTG307"/>
    <s v="Fort Myers"/>
    <d v="2026-06-30T00:00:00"/>
    <x v="17"/>
    <d v="2026-06-11T00:00:00"/>
    <s v="Joshua"/>
    <m/>
    <n v="62"/>
    <s v="On Track"/>
    <s v="Received"/>
    <m/>
    <m/>
    <s v="Yes"/>
    <n v="48766"/>
    <s v="Yes"/>
    <s v="In Process"/>
    <d v="2026-06-12T00:00:00"/>
    <m/>
    <m/>
    <m/>
    <m/>
    <n v="4009"/>
    <n v="3230"/>
    <n v="779"/>
    <n v="0.80568720379146919"/>
    <d v="2026-09-16T00:00:00"/>
    <m/>
    <n v="0"/>
    <n v="0"/>
    <n v="0"/>
  </r>
  <r>
    <s v="FB-HTG285"/>
    <s v="Fort Myers"/>
    <d v="2026-10-30T00:00:00"/>
    <x v="19"/>
    <d v="2026-10-08T00:00:00"/>
    <s v="Scott"/>
    <m/>
    <n v="0"/>
    <s v="On Track"/>
    <s v="Received"/>
    <m/>
    <s v="na"/>
    <s v="Yes"/>
    <n v="1721.7"/>
    <s v="Yes"/>
    <s v="Not Started"/>
    <d v="2026-10-08T00:00:00"/>
    <m/>
    <m/>
    <m/>
    <m/>
    <n v="79"/>
    <m/>
    <n v="79"/>
    <n v="0"/>
    <m/>
    <m/>
    <n v="0"/>
    <n v="0"/>
    <n v="0"/>
  </r>
  <r>
    <s v="FB-HTG288"/>
    <s v="Fort Myers"/>
    <d v="2026-06-30T00:00:00"/>
    <x v="20"/>
    <d v="2026-06-11T00:00:00"/>
    <s v="Joshua"/>
    <m/>
    <n v="0"/>
    <s v="On Track"/>
    <s v="Received"/>
    <m/>
    <m/>
    <s v="Yes"/>
    <n v="75219.199999999997"/>
    <s v="Yes"/>
    <s v="In Process"/>
    <d v="2026-06-16T00:00:00"/>
    <m/>
    <m/>
    <m/>
    <m/>
    <n v="5902"/>
    <n v="5737"/>
    <n v="165"/>
    <n v="0.97204337512707562"/>
    <d v="2026-07-07T00:00:00"/>
    <m/>
    <n v="0"/>
    <n v="0"/>
    <n v="0"/>
  </r>
  <r>
    <s v="FB-HTG302"/>
    <s v="Fort Myers"/>
    <d v="2026-10-30T00:00:00"/>
    <x v="19"/>
    <d v="2026-10-08T00:00:00"/>
    <s v="Scott"/>
    <m/>
    <n v="0"/>
    <s v="On Track"/>
    <s v="Received"/>
    <m/>
    <s v="na"/>
    <s v="Yes"/>
    <n v="1549.65"/>
    <s v="Yes"/>
    <s v="Not Started"/>
    <d v="2026-10-08T00:00:00"/>
    <m/>
    <m/>
    <m/>
    <m/>
    <n v="82"/>
    <m/>
    <n v="82"/>
    <n v="0"/>
    <m/>
    <m/>
    <n v="0"/>
    <n v="0"/>
    <n v="0"/>
  </r>
  <r>
    <s v="Promenades At The Forum"/>
    <s v="Fort Myers"/>
    <d v="2026-05-30T00:00:00"/>
    <x v="26"/>
    <m/>
    <m/>
    <m/>
    <n v="402"/>
    <s v="On Track"/>
    <s v="Not Required"/>
    <m/>
    <d v="2026-03-11T00:00:00"/>
    <s v="Yes"/>
    <n v="438978.5"/>
    <s v="Yes"/>
    <s v="Locates Called"/>
    <d v="2026-03-10T00:00:00"/>
    <m/>
    <m/>
    <m/>
    <m/>
    <n v="30807"/>
    <m/>
    <n v="30807"/>
    <n v="0"/>
    <m/>
    <m/>
    <n v="0"/>
    <n v="0"/>
    <n v="0"/>
  </r>
  <r>
    <s v="D-HSF401"/>
    <s v="Port Charlotte"/>
    <d v="2026-09-30T00:00:00"/>
    <x v="24"/>
    <d v="2026-08-20T00:00:00"/>
    <s v="Joshua"/>
    <s v="FM113091"/>
    <n v="79"/>
    <s v="On Track"/>
    <s v="Received"/>
    <m/>
    <m/>
    <s v="Yes"/>
    <n v="75443.75"/>
    <s v="Yes"/>
    <s v="In Process"/>
    <d v="2026-08-25T00:00:00"/>
    <m/>
    <m/>
    <m/>
    <m/>
    <n v="5953"/>
    <n v="1603"/>
    <n v="4350"/>
    <n v="0.26927599529648916"/>
    <d v="2026-09-25T00:00:00"/>
    <m/>
    <n v="0"/>
    <n v="0"/>
    <n v="0"/>
  </r>
  <r>
    <s v="D-HSF420"/>
    <s v="Port Charlotte"/>
    <d v="2026-09-30T00:00:00"/>
    <x v="18"/>
    <d v="2026-08-20T00:00:00"/>
    <s v="Brenton Copelin"/>
    <s v="FM113095"/>
    <n v="49"/>
    <s v="On Track"/>
    <s v="Received"/>
    <m/>
    <m/>
    <s v="Yes"/>
    <n v="58273.5"/>
    <s v="No"/>
    <s v="In Process"/>
    <d v="2026-09-09T00:00:00"/>
    <m/>
    <m/>
    <m/>
    <m/>
    <n v="4709"/>
    <n v="4362"/>
    <n v="347"/>
    <n v="0.92631131875132722"/>
    <d v="2026-09-23T00:00:00"/>
    <m/>
    <n v="0"/>
    <n v="0"/>
    <n v="0"/>
  </r>
  <r>
    <s v="FB-HSF606"/>
    <s v="Port Charlotte"/>
    <d v="2026-03-30T00:00:00"/>
    <x v="2"/>
    <m/>
    <m/>
    <m/>
    <n v="0"/>
    <s v="On Track"/>
    <s v="Pending"/>
    <s v="SOW Pending"/>
    <m/>
    <s v="No"/>
    <m/>
    <s v="No"/>
    <s v="Not Started"/>
    <m/>
    <m/>
    <m/>
    <m/>
    <m/>
    <m/>
    <m/>
    <n v="0"/>
    <n v="0"/>
    <m/>
    <m/>
    <n v="0"/>
    <n v="0"/>
    <n v="0"/>
  </r>
  <r>
    <s v="FB-HSF675"/>
    <s v="Port Charlotte"/>
    <d v="2026-03-30T00:00:00"/>
    <x v="2"/>
    <m/>
    <m/>
    <m/>
    <n v="0"/>
    <s v="On Track"/>
    <s v="Pending"/>
    <s v="SOW Pending"/>
    <m/>
    <s v="No"/>
    <m/>
    <s v="No"/>
    <s v="Not Started"/>
    <m/>
    <m/>
    <m/>
    <m/>
    <m/>
    <m/>
    <m/>
    <n v="0"/>
    <n v="0"/>
    <m/>
    <m/>
    <n v="0"/>
    <n v="0"/>
    <n v="0"/>
  </r>
  <r>
    <m/>
    <m/>
    <m/>
    <x v="2"/>
    <m/>
    <m/>
    <m/>
    <m/>
    <m/>
    <m/>
    <m/>
    <m/>
    <m/>
    <m/>
    <m/>
    <m/>
    <m/>
    <m/>
    <m/>
    <m/>
    <m/>
    <m/>
    <m/>
    <m/>
    <m/>
    <m/>
    <m/>
    <m/>
    <m/>
    <m/>
  </r>
  <r>
    <m/>
    <m/>
    <m/>
    <x v="2"/>
    <m/>
    <m/>
    <m/>
    <m/>
    <m/>
    <m/>
    <m/>
    <m/>
    <m/>
    <m/>
    <m/>
    <m/>
    <m/>
    <m/>
    <m/>
    <m/>
    <m/>
    <m/>
    <m/>
    <m/>
    <m/>
    <m/>
    <m/>
    <m/>
    <m/>
    <m/>
  </r>
  <r>
    <s v="Market 4 NTP Number"/>
    <s v="AREA"/>
    <s v="SOW TSD Date"/>
    <x v="4"/>
    <s v="Date Assigned"/>
    <s v="Assigned Supervisor"/>
    <s v="Penguin ID"/>
    <s v="HHP"/>
    <s v="On Track or In Jeopardy"/>
    <s v="Permit Status"/>
    <s v="Blockers/Risks"/>
    <s v="Door Tag Date"/>
    <s v="SOW Received"/>
    <s v="SOW Estimated Cost"/>
    <s v="NTP Received"/>
    <s v="Constuction Status"/>
    <s v="Locate Date"/>
    <s v="Restoration Completed"/>
    <s v="QC Requested Date"/>
    <s v="QC Sheet Phase 1 Received "/>
    <s v="QC Sheet Phase 2 Received "/>
    <s v="Footage UG"/>
    <s v="Actual Redline Completed Footage UG"/>
    <s v="Footage Remaining"/>
    <s v="UG Percentage Complete"/>
    <s v="Construction Start Date"/>
    <s v="Construction End Date"/>
    <s v="Fiber Placement  Percentage Complete"/>
    <s v="Splicing Percentage Complete"/>
    <s v="Fiber Placement and Splice Only Footage "/>
  </r>
  <r>
    <s v="D-HEF115"/>
    <s v="Lee"/>
    <d v="2026-11-18T00:00:00"/>
    <x v="2"/>
    <m/>
    <m/>
    <m/>
    <n v="74"/>
    <s v="On Track"/>
    <s v="Received"/>
    <m/>
    <m/>
    <s v="No"/>
    <n v="42924"/>
    <s v="Yes"/>
    <s v="Not Started"/>
    <m/>
    <m/>
    <m/>
    <m/>
    <m/>
    <n v="3159"/>
    <m/>
    <n v="3159"/>
    <n v="0"/>
    <m/>
    <m/>
    <n v="0"/>
    <n v="0"/>
    <n v="0"/>
  </r>
  <r>
    <s v="D-HEF116"/>
    <s v="Lee"/>
    <d v="2026-11-18T00:00:00"/>
    <x v="2"/>
    <m/>
    <m/>
    <m/>
    <n v="87"/>
    <s v="On Track"/>
    <s v="Received"/>
    <m/>
    <m/>
    <s v="No"/>
    <n v="73538"/>
    <s v="Yes"/>
    <s v="Not Started"/>
    <m/>
    <m/>
    <m/>
    <m/>
    <m/>
    <n v="5678"/>
    <m/>
    <n v="5678"/>
    <n v="0"/>
    <m/>
    <m/>
    <n v="0"/>
    <n v="0"/>
    <n v="0"/>
  </r>
  <r>
    <s v="D-HLP401"/>
    <s v="Collier"/>
    <m/>
    <x v="2"/>
    <m/>
    <s v="Aldo Layedra"/>
    <m/>
    <n v="85"/>
    <s v="On Track"/>
    <s v="Pending"/>
    <s v="NTP Pending"/>
    <m/>
    <s v="No"/>
    <m/>
    <s v="No"/>
    <s v="Not Started"/>
    <m/>
    <m/>
    <m/>
    <m/>
    <m/>
    <n v="14927"/>
    <n v="0"/>
    <n v="14927"/>
    <n v="0"/>
    <m/>
    <m/>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32">
  <r>
    <x v="0"/>
    <x v="0"/>
    <x v="0"/>
    <n v="2677"/>
    <m/>
    <m/>
  </r>
  <r>
    <x v="1"/>
    <x v="1"/>
    <x v="0"/>
    <m/>
    <m/>
    <s v="4 Toby Boxes"/>
  </r>
  <r>
    <x v="2"/>
    <x v="2"/>
    <x v="1"/>
    <n v="202"/>
    <m/>
    <m/>
  </r>
  <r>
    <x v="1"/>
    <x v="1"/>
    <x v="1"/>
    <n v="241"/>
    <m/>
    <m/>
  </r>
  <r>
    <x v="3"/>
    <x v="3"/>
    <x v="1"/>
    <n v="1990"/>
    <m/>
    <m/>
  </r>
  <r>
    <x v="4"/>
    <x v="4"/>
    <x v="1"/>
    <n v="534"/>
    <m/>
    <m/>
  </r>
  <r>
    <x v="1"/>
    <x v="1"/>
    <x v="2"/>
    <n v="366"/>
    <m/>
    <m/>
  </r>
  <r>
    <x v="3"/>
    <x v="4"/>
    <x v="2"/>
    <n v="1045"/>
    <m/>
    <m/>
  </r>
  <r>
    <x v="4"/>
    <x v="4"/>
    <x v="2"/>
    <n v="460"/>
    <m/>
    <m/>
  </r>
  <r>
    <x v="5"/>
    <x v="5"/>
    <x v="2"/>
    <n v="1426"/>
    <m/>
    <m/>
  </r>
  <r>
    <x v="1"/>
    <x v="1"/>
    <x v="3"/>
    <n v="202"/>
    <m/>
    <m/>
  </r>
  <r>
    <x v="6"/>
    <x v="1"/>
    <x v="3"/>
    <n v="106"/>
    <m/>
    <m/>
  </r>
  <r>
    <x v="4"/>
    <x v="4"/>
    <x v="3"/>
    <n v="886"/>
    <m/>
    <m/>
  </r>
  <r>
    <x v="5"/>
    <x v="5"/>
    <x v="3"/>
    <n v="1190"/>
    <m/>
    <m/>
  </r>
  <r>
    <x v="1"/>
    <x v="1"/>
    <x v="4"/>
    <n v="120"/>
    <m/>
    <m/>
  </r>
  <r>
    <x v="4"/>
    <x v="4"/>
    <x v="4"/>
    <n v="202"/>
    <m/>
    <m/>
  </r>
  <r>
    <x v="5"/>
    <x v="5"/>
    <x v="4"/>
    <n v="23"/>
    <m/>
    <m/>
  </r>
  <r>
    <x v="7"/>
    <x v="6"/>
    <x v="4"/>
    <n v="1049"/>
    <m/>
    <m/>
  </r>
  <r>
    <x v="1"/>
    <x v="1"/>
    <x v="5"/>
    <n v="283"/>
    <m/>
    <m/>
  </r>
  <r>
    <x v="4"/>
    <x v="4"/>
    <x v="5"/>
    <n v="383"/>
    <m/>
    <m/>
  </r>
  <r>
    <x v="8"/>
    <x v="7"/>
    <x v="6"/>
    <m/>
    <m/>
    <s v="30-Toby Boxes"/>
  </r>
  <r>
    <x v="4"/>
    <x v="4"/>
    <x v="6"/>
    <n v="1017"/>
    <m/>
    <m/>
  </r>
  <r>
    <x v="9"/>
    <x v="2"/>
    <x v="6"/>
    <n v="300"/>
    <m/>
    <m/>
  </r>
  <r>
    <x v="10"/>
    <x v="0"/>
    <x v="6"/>
    <n v="1240"/>
    <m/>
    <m/>
  </r>
  <r>
    <x v="11"/>
    <x v="5"/>
    <x v="6"/>
    <n v="1050"/>
    <m/>
    <s v="12 Toby Boxes/FDH"/>
  </r>
  <r>
    <x v="2"/>
    <x v="2"/>
    <x v="7"/>
    <m/>
    <m/>
    <s v="7 Toby Boxes"/>
  </r>
  <r>
    <x v="0"/>
    <x v="0"/>
    <x v="7"/>
    <n v="1319"/>
    <m/>
    <m/>
  </r>
  <r>
    <x v="1"/>
    <x v="1"/>
    <x v="7"/>
    <n v="732"/>
    <m/>
    <m/>
  </r>
  <r>
    <x v="4"/>
    <x v="4"/>
    <x v="7"/>
    <n v="242"/>
    <m/>
    <m/>
  </r>
  <r>
    <x v="9"/>
    <x v="2"/>
    <x v="7"/>
    <n v="696"/>
    <m/>
    <m/>
  </r>
  <r>
    <x v="10"/>
    <x v="0"/>
    <x v="7"/>
    <n v="1978"/>
    <m/>
    <s v="10 Toby Boxes"/>
  </r>
  <r>
    <x v="12"/>
    <x v="8"/>
    <x v="7"/>
    <n v="1606"/>
    <m/>
    <m/>
  </r>
  <r>
    <x v="2"/>
    <x v="2"/>
    <x v="8"/>
    <n v="23"/>
    <m/>
    <s v="9 Toby Boxes"/>
  </r>
  <r>
    <x v="1"/>
    <x v="1"/>
    <x v="8"/>
    <n v="309"/>
    <m/>
    <s v="2 Toby Boxes"/>
  </r>
  <r>
    <x v="4"/>
    <x v="4"/>
    <x v="8"/>
    <n v="424"/>
    <m/>
    <m/>
  </r>
  <r>
    <x v="7"/>
    <x v="6"/>
    <x v="8"/>
    <n v="547"/>
    <m/>
    <s v="6 Toby Boxes"/>
  </r>
  <r>
    <x v="9"/>
    <x v="2"/>
    <x v="8"/>
    <n v="227"/>
    <m/>
    <m/>
  </r>
  <r>
    <x v="10"/>
    <x v="0"/>
    <x v="8"/>
    <n v="851"/>
    <m/>
    <s v="20 Toby Boxes"/>
  </r>
  <r>
    <x v="12"/>
    <x v="8"/>
    <x v="8"/>
    <n v="1334"/>
    <m/>
    <m/>
  </r>
  <r>
    <x v="13"/>
    <x v="7"/>
    <x v="8"/>
    <n v="1400"/>
    <m/>
    <m/>
  </r>
  <r>
    <x v="14"/>
    <x v="7"/>
    <x v="8"/>
    <n v="1806"/>
    <m/>
    <m/>
  </r>
  <r>
    <x v="15"/>
    <x v="8"/>
    <x v="8"/>
    <n v="47"/>
    <m/>
    <m/>
  </r>
  <r>
    <x v="2"/>
    <x v="2"/>
    <x v="9"/>
    <n v="24"/>
    <m/>
    <s v="5 Toby Boxes"/>
  </r>
  <r>
    <x v="16"/>
    <x v="0"/>
    <x v="9"/>
    <m/>
    <m/>
    <s v="Sponge Testing"/>
  </r>
  <r>
    <x v="6"/>
    <x v="1"/>
    <x v="9"/>
    <n v="21"/>
    <m/>
    <s v="6 Toby Boxes"/>
  </r>
  <r>
    <x v="4"/>
    <x v="4"/>
    <x v="9"/>
    <n v="19"/>
    <m/>
    <s v="8 Toby Boxes"/>
  </r>
  <r>
    <x v="5"/>
    <x v="5"/>
    <x v="9"/>
    <n v="823"/>
    <m/>
    <s v="6 Toby Boxes"/>
  </r>
  <r>
    <x v="7"/>
    <x v="6"/>
    <x v="9"/>
    <n v="792"/>
    <m/>
    <s v="6 Toby Boxes"/>
  </r>
  <r>
    <x v="9"/>
    <x v="2"/>
    <x v="9"/>
    <n v="333"/>
    <m/>
    <m/>
  </r>
  <r>
    <x v="14"/>
    <x v="7"/>
    <x v="9"/>
    <n v="345"/>
    <m/>
    <m/>
  </r>
  <r>
    <x v="15"/>
    <x v="8"/>
    <x v="9"/>
    <n v="1494"/>
    <m/>
    <m/>
  </r>
  <r>
    <x v="17"/>
    <x v="5"/>
    <x v="9"/>
    <n v="1095"/>
    <m/>
    <s v="6 Toby Boxes"/>
  </r>
  <r>
    <x v="13"/>
    <x v="7"/>
    <x v="9"/>
    <n v="1462"/>
    <m/>
    <s v="4 Toby Boxes"/>
  </r>
  <r>
    <x v="18"/>
    <x v="8"/>
    <x v="9"/>
    <n v="2989"/>
    <m/>
    <m/>
  </r>
  <r>
    <x v="1"/>
    <x v="1"/>
    <x v="10"/>
    <n v="73"/>
    <m/>
    <m/>
  </r>
  <r>
    <x v="15"/>
    <x v="8"/>
    <x v="10"/>
    <n v="2087"/>
    <m/>
    <s v="29 Toby Boxes"/>
  </r>
  <r>
    <x v="19"/>
    <x v="9"/>
    <x v="10"/>
    <n v="555"/>
    <m/>
    <m/>
  </r>
  <r>
    <x v="2"/>
    <x v="2"/>
    <x v="11"/>
    <m/>
    <m/>
    <s v="1 Toby Boxes"/>
  </r>
  <r>
    <x v="0"/>
    <x v="0"/>
    <x v="11"/>
    <m/>
    <m/>
    <m/>
  </r>
  <r>
    <x v="8"/>
    <x v="7"/>
    <x v="11"/>
    <m/>
    <m/>
    <m/>
  </r>
  <r>
    <x v="16"/>
    <x v="0"/>
    <x v="11"/>
    <m/>
    <m/>
    <m/>
  </r>
  <r>
    <x v="3"/>
    <x v="1"/>
    <x v="11"/>
    <n v="74"/>
    <m/>
    <m/>
  </r>
  <r>
    <x v="20"/>
    <x v="10"/>
    <x v="11"/>
    <m/>
    <m/>
    <m/>
  </r>
  <r>
    <x v="21"/>
    <x v="10"/>
    <x v="11"/>
    <m/>
    <m/>
    <m/>
  </r>
  <r>
    <x v="6"/>
    <x v="1"/>
    <x v="11"/>
    <m/>
    <m/>
    <m/>
  </r>
  <r>
    <x v="22"/>
    <x v="5"/>
    <x v="11"/>
    <m/>
    <m/>
    <m/>
  </r>
  <r>
    <x v="4"/>
    <x v="4"/>
    <x v="11"/>
    <n v="236"/>
    <m/>
    <s v="11 Toby Boxes"/>
  </r>
  <r>
    <x v="23"/>
    <x v="5"/>
    <x v="11"/>
    <m/>
    <m/>
    <m/>
  </r>
  <r>
    <x v="24"/>
    <x v="8"/>
    <x v="11"/>
    <n v="214"/>
    <m/>
    <m/>
  </r>
  <r>
    <x v="5"/>
    <x v="5"/>
    <x v="11"/>
    <m/>
    <m/>
    <m/>
  </r>
  <r>
    <x v="7"/>
    <x v="6"/>
    <x v="11"/>
    <n v="1277"/>
    <m/>
    <s v="12 Toby Boxes"/>
  </r>
  <r>
    <x v="9"/>
    <x v="2"/>
    <x v="11"/>
    <n v="800"/>
    <m/>
    <s v="2 Toby Boxes"/>
  </r>
  <r>
    <x v="10"/>
    <x v="0"/>
    <x v="11"/>
    <m/>
    <m/>
    <m/>
  </r>
  <r>
    <x v="11"/>
    <x v="5"/>
    <x v="11"/>
    <m/>
    <m/>
    <m/>
  </r>
  <r>
    <x v="12"/>
    <x v="8"/>
    <x v="11"/>
    <m/>
    <m/>
    <m/>
  </r>
  <r>
    <x v="13"/>
    <x v="7"/>
    <x v="11"/>
    <m/>
    <m/>
    <m/>
  </r>
  <r>
    <x v="14"/>
    <x v="7"/>
    <x v="11"/>
    <m/>
    <m/>
    <m/>
  </r>
  <r>
    <x v="17"/>
    <x v="5"/>
    <x v="11"/>
    <n v="860"/>
    <m/>
    <m/>
  </r>
  <r>
    <x v="18"/>
    <x v="8"/>
    <x v="11"/>
    <n v="967"/>
    <m/>
    <m/>
  </r>
  <r>
    <x v="25"/>
    <x v="11"/>
    <x v="11"/>
    <n v="956"/>
    <m/>
    <m/>
  </r>
  <r>
    <x v="26"/>
    <x v="2"/>
    <x v="11"/>
    <m/>
    <m/>
    <s v="2 splice locations"/>
  </r>
  <r>
    <x v="2"/>
    <x v="2"/>
    <x v="12"/>
    <m/>
    <m/>
    <m/>
  </r>
  <r>
    <x v="0"/>
    <x v="0"/>
    <x v="12"/>
    <m/>
    <m/>
    <m/>
  </r>
  <r>
    <x v="1"/>
    <x v="1"/>
    <x v="12"/>
    <n v="25"/>
    <m/>
    <m/>
  </r>
  <r>
    <x v="8"/>
    <x v="7"/>
    <x v="12"/>
    <m/>
    <m/>
    <m/>
  </r>
  <r>
    <x v="16"/>
    <x v="0"/>
    <x v="12"/>
    <m/>
    <m/>
    <m/>
  </r>
  <r>
    <x v="3"/>
    <x v="1"/>
    <x v="12"/>
    <n v="671"/>
    <m/>
    <m/>
  </r>
  <r>
    <x v="20"/>
    <x v="10"/>
    <x v="12"/>
    <m/>
    <m/>
    <m/>
  </r>
  <r>
    <x v="21"/>
    <x v="10"/>
    <x v="12"/>
    <m/>
    <m/>
    <m/>
  </r>
  <r>
    <x v="6"/>
    <x v="1"/>
    <x v="12"/>
    <m/>
    <m/>
    <m/>
  </r>
  <r>
    <x v="22"/>
    <x v="5"/>
    <x v="12"/>
    <m/>
    <m/>
    <m/>
  </r>
  <r>
    <x v="4"/>
    <x v="4"/>
    <x v="12"/>
    <m/>
    <m/>
    <s v="1 Toby Box"/>
  </r>
  <r>
    <x v="23"/>
    <x v="5"/>
    <x v="12"/>
    <m/>
    <m/>
    <s v="1 Toby Box"/>
  </r>
  <r>
    <x v="24"/>
    <x v="8"/>
    <x v="12"/>
    <m/>
    <m/>
    <m/>
  </r>
  <r>
    <x v="5"/>
    <x v="5"/>
    <x v="12"/>
    <m/>
    <m/>
    <m/>
  </r>
  <r>
    <x v="7"/>
    <x v="6"/>
    <x v="12"/>
    <n v="1721"/>
    <m/>
    <s v="13 Toby Boxes"/>
  </r>
  <r>
    <x v="9"/>
    <x v="2"/>
    <x v="12"/>
    <n v="208"/>
    <m/>
    <m/>
  </r>
  <r>
    <x v="10"/>
    <x v="0"/>
    <x v="12"/>
    <m/>
    <m/>
    <m/>
  </r>
  <r>
    <x v="11"/>
    <x v="5"/>
    <x v="12"/>
    <m/>
    <m/>
    <m/>
  </r>
  <r>
    <x v="12"/>
    <x v="8"/>
    <x v="12"/>
    <n v="992"/>
    <m/>
    <m/>
  </r>
  <r>
    <x v="13"/>
    <x v="7"/>
    <x v="12"/>
    <m/>
    <m/>
    <m/>
  </r>
  <r>
    <x v="14"/>
    <x v="7"/>
    <x v="12"/>
    <n v="400"/>
    <m/>
    <s v="2 Toby Boxes"/>
  </r>
  <r>
    <x v="15"/>
    <x v="8"/>
    <x v="12"/>
    <m/>
    <m/>
    <m/>
  </r>
  <r>
    <x v="17"/>
    <x v="5"/>
    <x v="12"/>
    <n v="1540"/>
    <m/>
    <s v="6  Toby Boxes"/>
  </r>
  <r>
    <x v="18"/>
    <x v="8"/>
    <x v="12"/>
    <n v="1708"/>
    <m/>
    <m/>
  </r>
  <r>
    <x v="19"/>
    <x v="9"/>
    <x v="12"/>
    <m/>
    <m/>
    <m/>
  </r>
  <r>
    <x v="25"/>
    <x v="11"/>
    <x v="12"/>
    <m/>
    <m/>
    <m/>
  </r>
  <r>
    <x v="26"/>
    <x v="2"/>
    <x v="12"/>
    <m/>
    <m/>
    <m/>
  </r>
  <r>
    <x v="27"/>
    <x v="11"/>
    <x v="12"/>
    <n v="1090"/>
    <m/>
    <m/>
  </r>
  <r>
    <x v="28"/>
    <x v="4"/>
    <x v="12"/>
    <n v="120"/>
    <m/>
    <s v="1 Toby Box"/>
  </r>
  <r>
    <x v="29"/>
    <x v="12"/>
    <x v="12"/>
    <n v="399"/>
    <m/>
    <s v=" "/>
  </r>
  <r>
    <x v="30"/>
    <x v="13"/>
    <x v="12"/>
    <n v="891"/>
    <m/>
    <s v="6 Toby Boxes"/>
  </r>
  <r>
    <x v="2"/>
    <x v="2"/>
    <x v="13"/>
    <m/>
    <m/>
    <m/>
  </r>
  <r>
    <x v="0"/>
    <x v="0"/>
    <x v="13"/>
    <m/>
    <m/>
    <m/>
  </r>
  <r>
    <x v="1"/>
    <x v="1"/>
    <x v="13"/>
    <m/>
    <m/>
    <s v="Sponge Testing / Proofing Conduits"/>
  </r>
  <r>
    <x v="8"/>
    <x v="7"/>
    <x v="13"/>
    <n v="437"/>
    <m/>
    <s v="4 Toby Boxes / 8 Splices"/>
  </r>
  <r>
    <x v="16"/>
    <x v="0"/>
    <x v="13"/>
    <m/>
    <m/>
    <m/>
  </r>
  <r>
    <x v="3"/>
    <x v="1"/>
    <x v="13"/>
    <m/>
    <m/>
    <m/>
  </r>
  <r>
    <x v="20"/>
    <x v="10"/>
    <x v="13"/>
    <m/>
    <m/>
    <m/>
  </r>
  <r>
    <x v="21"/>
    <x v="10"/>
    <x v="13"/>
    <m/>
    <m/>
    <m/>
  </r>
  <r>
    <x v="6"/>
    <x v="1"/>
    <x v="13"/>
    <m/>
    <m/>
    <s v="Proofing Conduits"/>
  </r>
  <r>
    <x v="22"/>
    <x v="5"/>
    <x v="13"/>
    <m/>
    <m/>
    <s v=" "/>
  </r>
  <r>
    <x v="4"/>
    <x v="4"/>
    <x v="13"/>
    <m/>
    <m/>
    <s v="Proofing Conduits"/>
  </r>
  <r>
    <x v="23"/>
    <x v="5"/>
    <x v="13"/>
    <m/>
    <m/>
    <s v="Proofing Conduits"/>
  </r>
  <r>
    <x v="24"/>
    <x v="8"/>
    <x v="13"/>
    <m/>
    <m/>
    <s v=" "/>
  </r>
  <r>
    <x v="5"/>
    <x v="5"/>
    <x v="13"/>
    <n v="1422"/>
    <m/>
    <s v="11 Toby Boxes"/>
  </r>
  <r>
    <x v="7"/>
    <x v="6"/>
    <x v="13"/>
    <n v="670"/>
    <m/>
    <s v="4 Toby Boxes"/>
  </r>
  <r>
    <x v="9"/>
    <x v="2"/>
    <x v="13"/>
    <n v="529"/>
    <m/>
    <m/>
  </r>
  <r>
    <x v="10"/>
    <x v="0"/>
    <x v="13"/>
    <m/>
    <m/>
    <s v=" "/>
  </r>
  <r>
    <x v="11"/>
    <x v="5"/>
    <x v="13"/>
    <m/>
    <m/>
    <s v=" "/>
  </r>
  <r>
    <x v="12"/>
    <x v="8"/>
    <x v="13"/>
    <n v="513"/>
    <m/>
    <s v="4 Toby Boxes"/>
  </r>
  <r>
    <x v="13"/>
    <x v="7"/>
    <x v="13"/>
    <m/>
    <m/>
    <s v=" "/>
  </r>
  <r>
    <x v="14"/>
    <x v="7"/>
    <x v="13"/>
    <m/>
    <m/>
    <s v=" "/>
  </r>
  <r>
    <x v="15"/>
    <x v="8"/>
    <x v="13"/>
    <m/>
    <m/>
    <s v=" "/>
  </r>
  <r>
    <x v="17"/>
    <x v="5"/>
    <x v="13"/>
    <n v="1360"/>
    <m/>
    <s v="6 Toby Boxes"/>
  </r>
  <r>
    <x v="18"/>
    <x v="8"/>
    <x v="13"/>
    <m/>
    <m/>
    <s v=" "/>
  </r>
  <r>
    <x v="19"/>
    <x v="9"/>
    <x v="13"/>
    <n v="577"/>
    <m/>
    <s v="4 Toby Boxes"/>
  </r>
  <r>
    <x v="25"/>
    <x v="11"/>
    <x v="13"/>
    <n v="1168"/>
    <m/>
    <s v="1-HH, 1 Swing Arm"/>
  </r>
  <r>
    <x v="26"/>
    <x v="2"/>
    <x v="13"/>
    <m/>
    <m/>
    <s v=" "/>
  </r>
  <r>
    <x v="27"/>
    <x v="11"/>
    <x v="13"/>
    <n v="840"/>
    <m/>
    <m/>
  </r>
  <r>
    <x v="28"/>
    <x v="4"/>
    <x v="13"/>
    <m/>
    <m/>
    <s v=" "/>
  </r>
  <r>
    <x v="29"/>
    <x v="12"/>
    <x v="13"/>
    <n v="335"/>
    <m/>
    <s v="2 Toby Boxes"/>
  </r>
  <r>
    <x v="30"/>
    <x v="13"/>
    <x v="13"/>
    <n v="1213"/>
    <m/>
    <s v="6 Toby Boxes"/>
  </r>
  <r>
    <x v="2"/>
    <x v="2"/>
    <x v="14"/>
    <n v="9"/>
    <m/>
    <s v="6 Toby Boxes"/>
  </r>
  <r>
    <x v="0"/>
    <x v="0"/>
    <x v="14"/>
    <s v=" "/>
    <m/>
    <m/>
  </r>
  <r>
    <x v="1"/>
    <x v="1"/>
    <x v="14"/>
    <m/>
    <m/>
    <s v="Sponge Testing / Proofing Conduits"/>
  </r>
  <r>
    <x v="8"/>
    <x v="7"/>
    <x v="14"/>
    <s v=" "/>
    <m/>
    <m/>
  </r>
  <r>
    <x v="16"/>
    <x v="0"/>
    <x v="14"/>
    <s v=" "/>
    <m/>
    <m/>
  </r>
  <r>
    <x v="3"/>
    <x v="1"/>
    <x v="14"/>
    <s v=" "/>
    <m/>
    <m/>
  </r>
  <r>
    <x v="20"/>
    <x v="10"/>
    <x v="14"/>
    <s v=" "/>
    <m/>
    <m/>
  </r>
  <r>
    <x v="21"/>
    <x v="10"/>
    <x v="14"/>
    <s v=" "/>
    <m/>
    <m/>
  </r>
  <r>
    <x v="6"/>
    <x v="1"/>
    <x v="14"/>
    <n v="3"/>
    <m/>
    <s v="2 Toby Boxes / Proffing Conduits"/>
  </r>
  <r>
    <x v="22"/>
    <x v="5"/>
    <x v="14"/>
    <s v=" "/>
    <m/>
    <m/>
  </r>
  <r>
    <x v="4"/>
    <x v="4"/>
    <x v="14"/>
    <s v=" "/>
    <m/>
    <m/>
  </r>
  <r>
    <x v="23"/>
    <x v="5"/>
    <x v="14"/>
    <s v=" "/>
    <m/>
    <m/>
  </r>
  <r>
    <x v="24"/>
    <x v="8"/>
    <x v="14"/>
    <s v=" "/>
    <m/>
    <m/>
  </r>
  <r>
    <x v="5"/>
    <x v="5"/>
    <x v="14"/>
    <n v="946"/>
    <m/>
    <s v="6 Toby Boxes"/>
  </r>
  <r>
    <x v="7"/>
    <x v="6"/>
    <x v="14"/>
    <s v=" "/>
    <m/>
    <m/>
  </r>
  <r>
    <x v="9"/>
    <x v="2"/>
    <x v="14"/>
    <n v="327"/>
    <m/>
    <m/>
  </r>
  <r>
    <x v="10"/>
    <x v="0"/>
    <x v="14"/>
    <n v="54"/>
    <m/>
    <s v="Sponging / Proofing Conduits"/>
  </r>
  <r>
    <x v="11"/>
    <x v="5"/>
    <x v="14"/>
    <s v=" "/>
    <m/>
    <m/>
  </r>
  <r>
    <x v="12"/>
    <x v="8"/>
    <x v="14"/>
    <s v=" "/>
    <m/>
    <m/>
  </r>
  <r>
    <x v="13"/>
    <x v="7"/>
    <x v="14"/>
    <n v="886"/>
    <m/>
    <s v="8 Toby Boxes"/>
  </r>
  <r>
    <x v="14"/>
    <x v="7"/>
    <x v="14"/>
    <n v="384"/>
    <m/>
    <s v="5 Toby Boxes"/>
  </r>
  <r>
    <x v="15"/>
    <x v="8"/>
    <x v="14"/>
    <s v=" "/>
    <m/>
    <m/>
  </r>
  <r>
    <x v="17"/>
    <x v="5"/>
    <x v="14"/>
    <s v=" "/>
    <m/>
    <m/>
  </r>
  <r>
    <x v="18"/>
    <x v="8"/>
    <x v="14"/>
    <n v="229"/>
    <m/>
    <m/>
  </r>
  <r>
    <x v="19"/>
    <x v="9"/>
    <x v="14"/>
    <n v="239"/>
    <m/>
    <s v="8 Toby Boxes"/>
  </r>
  <r>
    <x v="25"/>
    <x v="11"/>
    <x v="14"/>
    <s v=" "/>
    <m/>
    <m/>
  </r>
  <r>
    <x v="26"/>
    <x v="2"/>
    <x v="14"/>
    <s v=" "/>
    <m/>
    <m/>
  </r>
  <r>
    <x v="27"/>
    <x v="11"/>
    <x v="14"/>
    <n v="530"/>
    <m/>
    <m/>
  </r>
  <r>
    <x v="31"/>
    <x v="4"/>
    <x v="14"/>
    <s v=" "/>
    <m/>
    <m/>
  </r>
  <r>
    <x v="29"/>
    <x v="12"/>
    <x v="14"/>
    <n v="1339"/>
    <m/>
    <s v="15 Toby Boxes"/>
  </r>
  <r>
    <x v="30"/>
    <x v="13"/>
    <x v="14"/>
    <n v="1054"/>
    <m/>
    <m/>
  </r>
  <r>
    <x v="2"/>
    <x v="2"/>
    <x v="15"/>
    <s v=" "/>
    <m/>
    <m/>
  </r>
  <r>
    <x v="0"/>
    <x v="0"/>
    <x v="15"/>
    <s v=" "/>
    <m/>
    <m/>
  </r>
  <r>
    <x v="1"/>
    <x v="1"/>
    <x v="15"/>
    <s v=" "/>
    <m/>
    <m/>
  </r>
  <r>
    <x v="8"/>
    <x v="7"/>
    <x v="15"/>
    <s v=" "/>
    <m/>
    <m/>
  </r>
  <r>
    <x v="16"/>
    <x v="0"/>
    <x v="15"/>
    <s v=" "/>
    <m/>
    <m/>
  </r>
  <r>
    <x v="3"/>
    <x v="1"/>
    <x v="15"/>
    <n v="363"/>
    <m/>
    <m/>
  </r>
  <r>
    <x v="20"/>
    <x v="10"/>
    <x v="15"/>
    <s v=" "/>
    <m/>
    <m/>
  </r>
  <r>
    <x v="21"/>
    <x v="10"/>
    <x v="15"/>
    <s v=" "/>
    <m/>
    <m/>
  </r>
  <r>
    <x v="6"/>
    <x v="1"/>
    <x v="15"/>
    <s v=" "/>
    <m/>
    <m/>
  </r>
  <r>
    <x v="22"/>
    <x v="5"/>
    <x v="15"/>
    <s v=" "/>
    <m/>
    <m/>
  </r>
  <r>
    <x v="4"/>
    <x v="4"/>
    <x v="15"/>
    <s v=" "/>
    <m/>
    <m/>
  </r>
  <r>
    <x v="23"/>
    <x v="5"/>
    <x v="15"/>
    <s v=" "/>
    <m/>
    <m/>
  </r>
  <r>
    <x v="24"/>
    <x v="8"/>
    <x v="15"/>
    <s v=" "/>
    <m/>
    <m/>
  </r>
  <r>
    <x v="5"/>
    <x v="5"/>
    <x v="15"/>
    <s v=" "/>
    <m/>
    <m/>
  </r>
  <r>
    <x v="7"/>
    <x v="6"/>
    <x v="15"/>
    <s v=" "/>
    <m/>
    <m/>
  </r>
  <r>
    <x v="9"/>
    <x v="2"/>
    <x v="15"/>
    <n v="286"/>
    <m/>
    <m/>
  </r>
  <r>
    <x v="10"/>
    <x v="0"/>
    <x v="15"/>
    <s v=" "/>
    <m/>
    <m/>
  </r>
  <r>
    <x v="11"/>
    <x v="5"/>
    <x v="15"/>
    <s v=" "/>
    <m/>
    <m/>
  </r>
  <r>
    <x v="12"/>
    <x v="8"/>
    <x v="15"/>
    <s v=" "/>
    <m/>
    <m/>
  </r>
  <r>
    <x v="13"/>
    <x v="7"/>
    <x v="15"/>
    <n v="134"/>
    <m/>
    <m/>
  </r>
  <r>
    <x v="14"/>
    <x v="7"/>
    <x v="15"/>
    <m/>
    <m/>
    <s v="12 Toby Boxes"/>
  </r>
  <r>
    <x v="15"/>
    <x v="8"/>
    <x v="15"/>
    <s v=" "/>
    <m/>
    <m/>
  </r>
  <r>
    <x v="17"/>
    <x v="5"/>
    <x v="15"/>
    <n v="1460"/>
    <m/>
    <s v="9 Toby Boxes"/>
  </r>
  <r>
    <x v="18"/>
    <x v="8"/>
    <x v="15"/>
    <n v="182"/>
    <m/>
    <m/>
  </r>
  <r>
    <x v="19"/>
    <x v="9"/>
    <x v="15"/>
    <s v=" "/>
    <m/>
    <m/>
  </r>
  <r>
    <x v="25"/>
    <x v="11"/>
    <x v="15"/>
    <s v=" "/>
    <m/>
    <m/>
  </r>
  <r>
    <x v="26"/>
    <x v="2"/>
    <x v="15"/>
    <s v=" "/>
    <m/>
    <m/>
  </r>
  <r>
    <x v="27"/>
    <x v="11"/>
    <x v="15"/>
    <s v=" "/>
    <m/>
    <m/>
  </r>
  <r>
    <x v="28"/>
    <x v="4"/>
    <x v="15"/>
    <s v=" "/>
    <m/>
    <m/>
  </r>
  <r>
    <x v="29"/>
    <x v="12"/>
    <x v="15"/>
    <n v="1292"/>
    <m/>
    <s v="8 Toby Boxes"/>
  </r>
  <r>
    <x v="30"/>
    <x v="13"/>
    <x v="15"/>
    <s v=" "/>
    <m/>
    <m/>
  </r>
  <r>
    <x v="32"/>
    <x v="13"/>
    <x v="15"/>
    <s v=" "/>
    <m/>
    <m/>
  </r>
  <r>
    <x v="33"/>
    <x v="5"/>
    <x v="15"/>
    <n v="1454"/>
    <m/>
    <s v="8 Toby Boxes / 1 Flower Pot"/>
  </r>
  <r>
    <x v="34"/>
    <x v="9"/>
    <x v="15"/>
    <n v="2215"/>
    <m/>
    <s v="19 Toby Boxes"/>
  </r>
  <r>
    <x v="2"/>
    <x v="2"/>
    <x v="16"/>
    <s v=" "/>
    <m/>
    <m/>
  </r>
  <r>
    <x v="1"/>
    <x v="1"/>
    <x v="16"/>
    <n v="414"/>
    <m/>
    <m/>
  </r>
  <r>
    <x v="3"/>
    <x v="1"/>
    <x v="16"/>
    <n v="171"/>
    <m/>
    <m/>
  </r>
  <r>
    <x v="4"/>
    <x v="4"/>
    <x v="16"/>
    <m/>
    <m/>
    <s v="27 Toby Boxes  / Proofing Conduits"/>
  </r>
  <r>
    <x v="7"/>
    <x v="6"/>
    <x v="16"/>
    <m/>
    <m/>
    <s v="Vault / Swing Arm / Groundrod"/>
  </r>
  <r>
    <x v="9"/>
    <x v="2"/>
    <x v="16"/>
    <n v="358"/>
    <m/>
    <m/>
  </r>
  <r>
    <x v="13"/>
    <x v="7"/>
    <x v="16"/>
    <n v="408"/>
    <m/>
    <s v="1 Toby Box"/>
  </r>
  <r>
    <x v="14"/>
    <x v="7"/>
    <x v="16"/>
    <n v="840"/>
    <m/>
    <s v="28 Toby Boxes / 46 Splices"/>
  </r>
  <r>
    <x v="17"/>
    <x v="5"/>
    <x v="16"/>
    <n v="970"/>
    <m/>
    <s v="6 Toby Boxes"/>
  </r>
  <r>
    <x v="29"/>
    <x v="12"/>
    <x v="16"/>
    <n v="1022"/>
    <m/>
    <s v="8 Toby Boxes"/>
  </r>
  <r>
    <x v="30"/>
    <x v="13"/>
    <x v="16"/>
    <s v=" "/>
    <m/>
    <m/>
  </r>
  <r>
    <x v="32"/>
    <x v="13"/>
    <x v="16"/>
    <n v="1570"/>
    <m/>
    <s v="9 Toby Boxes"/>
  </r>
  <r>
    <x v="33"/>
    <x v="5"/>
    <x v="16"/>
    <n v="1360"/>
    <m/>
    <s v="6 Toby Boxes / 1 Flower Pot"/>
  </r>
  <r>
    <x v="34"/>
    <x v="9"/>
    <x v="16"/>
    <s v=" "/>
    <m/>
    <m/>
  </r>
  <r>
    <x v="35"/>
    <x v="1"/>
    <x v="16"/>
    <n v="285"/>
    <m/>
    <m/>
  </r>
  <r>
    <x v="2"/>
    <x v="2"/>
    <x v="17"/>
    <n v="0"/>
    <m/>
    <m/>
  </r>
  <r>
    <x v="0"/>
    <x v="0"/>
    <x v="17"/>
    <n v="0"/>
    <m/>
    <m/>
  </r>
  <r>
    <x v="1"/>
    <x v="1"/>
    <x v="17"/>
    <n v="367"/>
    <m/>
    <m/>
  </r>
  <r>
    <x v="8"/>
    <x v="7"/>
    <x v="17"/>
    <n v="0"/>
    <m/>
    <m/>
  </r>
  <r>
    <x v="16"/>
    <x v="0"/>
    <x v="17"/>
    <n v="0"/>
    <m/>
    <m/>
  </r>
  <r>
    <x v="3"/>
    <x v="1"/>
    <x v="17"/>
    <n v="0"/>
    <m/>
    <m/>
  </r>
  <r>
    <x v="20"/>
    <x v="10"/>
    <x v="17"/>
    <n v="0"/>
    <m/>
    <m/>
  </r>
  <r>
    <x v="21"/>
    <x v="10"/>
    <x v="17"/>
    <n v="0"/>
    <m/>
    <m/>
  </r>
  <r>
    <x v="6"/>
    <x v="1"/>
    <x v="17"/>
    <n v="0"/>
    <m/>
    <s v="Re-Built FDH"/>
  </r>
  <r>
    <x v="22"/>
    <x v="5"/>
    <x v="17"/>
    <n v="0"/>
    <m/>
    <m/>
  </r>
  <r>
    <x v="4"/>
    <x v="4"/>
    <x v="17"/>
    <n v="0"/>
    <m/>
    <m/>
  </r>
  <r>
    <x v="23"/>
    <x v="5"/>
    <x v="17"/>
    <n v="0"/>
    <m/>
    <m/>
  </r>
  <r>
    <x v="24"/>
    <x v="8"/>
    <x v="17"/>
    <n v="32"/>
    <m/>
    <m/>
  </r>
  <r>
    <x v="5"/>
    <x v="5"/>
    <x v="17"/>
    <n v="0"/>
    <m/>
    <m/>
  </r>
  <r>
    <x v="7"/>
    <x v="6"/>
    <x v="17"/>
    <n v="0"/>
    <m/>
    <m/>
  </r>
  <r>
    <x v="9"/>
    <x v="2"/>
    <x v="17"/>
    <n v="0"/>
    <m/>
    <m/>
  </r>
  <r>
    <x v="10"/>
    <x v="0"/>
    <x v="17"/>
    <n v="0"/>
    <m/>
    <m/>
  </r>
  <r>
    <x v="11"/>
    <x v="5"/>
    <x v="17"/>
    <n v="0"/>
    <m/>
    <m/>
  </r>
  <r>
    <x v="12"/>
    <x v="8"/>
    <x v="17"/>
    <n v="0"/>
    <m/>
    <m/>
  </r>
  <r>
    <x v="13"/>
    <x v="7"/>
    <x v="17"/>
    <n v="452"/>
    <m/>
    <s v="6 Toby Boxes 20 Splices"/>
  </r>
  <r>
    <x v="14"/>
    <x v="7"/>
    <x v="17"/>
    <n v="0"/>
    <m/>
    <m/>
  </r>
  <r>
    <x v="15"/>
    <x v="8"/>
    <x v="17"/>
    <n v="0"/>
    <m/>
    <m/>
  </r>
  <r>
    <x v="17"/>
    <x v="5"/>
    <x v="17"/>
    <n v="430"/>
    <m/>
    <s v="2 Toby Boxes / 1 HH"/>
  </r>
  <r>
    <x v="18"/>
    <x v="8"/>
    <x v="17"/>
    <n v="0"/>
    <m/>
    <m/>
  </r>
  <r>
    <x v="19"/>
    <x v="9"/>
    <x v="17"/>
    <n v="0"/>
    <m/>
    <m/>
  </r>
  <r>
    <x v="25"/>
    <x v="11"/>
    <x v="17"/>
    <n v="0"/>
    <m/>
    <m/>
  </r>
  <r>
    <x v="26"/>
    <x v="2"/>
    <x v="17"/>
    <n v="0"/>
    <m/>
    <m/>
  </r>
  <r>
    <x v="27"/>
    <x v="11"/>
    <x v="17"/>
    <n v="372"/>
    <m/>
    <s v="1 Toby Box / 3 Splices"/>
  </r>
  <r>
    <x v="28"/>
    <x v="4"/>
    <x v="17"/>
    <n v="0"/>
    <m/>
    <m/>
  </r>
  <r>
    <x v="29"/>
    <x v="12"/>
    <x v="17"/>
    <n v="1246"/>
    <m/>
    <s v="10 Toby Boxes / Vault / Swing Arm / Groundrod"/>
  </r>
  <r>
    <x v="30"/>
    <x v="13"/>
    <x v="17"/>
    <n v="0"/>
    <m/>
    <m/>
  </r>
  <r>
    <x v="32"/>
    <x v="13"/>
    <x v="17"/>
    <n v="461"/>
    <m/>
    <s v="3 Toby Boxes"/>
  </r>
  <r>
    <x v="33"/>
    <x v="5"/>
    <x v="17"/>
    <n v="1263"/>
    <m/>
    <s v="9 Toby Boxes / 1 Flower Pot / 1 HH / 1 Swing Arm / 1 FDH"/>
  </r>
  <r>
    <x v="34"/>
    <x v="9"/>
    <x v="17"/>
    <n v="0"/>
    <m/>
    <m/>
  </r>
  <r>
    <x v="36"/>
    <x v="1"/>
    <x v="17"/>
    <n v="617"/>
    <m/>
    <m/>
  </r>
  <r>
    <x v="37"/>
    <x v="5"/>
    <x v="17"/>
    <n v="700"/>
    <m/>
    <s v="6 Toby Boxes"/>
  </r>
  <r>
    <x v="38"/>
    <x v="1"/>
    <x v="17"/>
    <n v="200"/>
    <m/>
    <m/>
  </r>
  <r>
    <x v="2"/>
    <x v="2"/>
    <x v="18"/>
    <n v="0"/>
    <m/>
    <m/>
  </r>
  <r>
    <x v="0"/>
    <x v="0"/>
    <x v="18"/>
    <n v="0"/>
    <m/>
    <m/>
  </r>
  <r>
    <x v="1"/>
    <x v="1"/>
    <x v="18"/>
    <n v="245"/>
    <m/>
    <s v="11 Toby Boxes"/>
  </r>
  <r>
    <x v="8"/>
    <x v="7"/>
    <x v="18"/>
    <n v="0"/>
    <m/>
    <m/>
  </r>
  <r>
    <x v="16"/>
    <x v="0"/>
    <x v="18"/>
    <n v="0"/>
    <m/>
    <m/>
  </r>
  <r>
    <x v="3"/>
    <x v="1"/>
    <x v="18"/>
    <n v="397"/>
    <m/>
    <s v="8 Splices"/>
  </r>
  <r>
    <x v="39"/>
    <x v="10"/>
    <x v="18"/>
    <n v="0"/>
    <m/>
    <m/>
  </r>
  <r>
    <x v="21"/>
    <x v="10"/>
    <x v="18"/>
    <n v="0"/>
    <m/>
    <m/>
  </r>
  <r>
    <x v="6"/>
    <x v="1"/>
    <x v="18"/>
    <n v="0"/>
    <m/>
    <m/>
  </r>
  <r>
    <x v="22"/>
    <x v="5"/>
    <x v="18"/>
    <n v="35"/>
    <m/>
    <m/>
  </r>
  <r>
    <x v="4"/>
    <x v="4"/>
    <x v="18"/>
    <n v="0"/>
    <m/>
    <m/>
  </r>
  <r>
    <x v="23"/>
    <x v="5"/>
    <x v="18"/>
    <n v="0"/>
    <m/>
    <m/>
  </r>
  <r>
    <x v="24"/>
    <x v="8"/>
    <x v="18"/>
    <n v="85"/>
    <m/>
    <m/>
  </r>
  <r>
    <x v="5"/>
    <x v="5"/>
    <x v="18"/>
    <n v="0"/>
    <m/>
    <m/>
  </r>
  <r>
    <x v="7"/>
    <x v="6"/>
    <x v="18"/>
    <n v="0"/>
    <m/>
    <m/>
  </r>
  <r>
    <x v="9"/>
    <x v="2"/>
    <x v="18"/>
    <n v="32"/>
    <m/>
    <s v="12 Toby Boxes"/>
  </r>
  <r>
    <x v="10"/>
    <x v="0"/>
    <x v="18"/>
    <n v="0"/>
    <m/>
    <m/>
  </r>
  <r>
    <x v="11"/>
    <x v="5"/>
    <x v="18"/>
    <n v="0"/>
    <m/>
    <m/>
  </r>
  <r>
    <x v="12"/>
    <x v="8"/>
    <x v="18"/>
    <n v="0"/>
    <m/>
    <m/>
  </r>
  <r>
    <x v="13"/>
    <x v="7"/>
    <x v="18"/>
    <n v="0"/>
    <m/>
    <m/>
  </r>
  <r>
    <x v="14"/>
    <x v="7"/>
    <x v="18"/>
    <n v="0"/>
    <m/>
    <m/>
  </r>
  <r>
    <x v="15"/>
    <x v="8"/>
    <x v="18"/>
    <n v="0"/>
    <m/>
    <m/>
  </r>
  <r>
    <x v="17"/>
    <x v="5"/>
    <x v="18"/>
    <n v="0"/>
    <m/>
    <m/>
  </r>
  <r>
    <x v="18"/>
    <x v="8"/>
    <x v="18"/>
    <n v="0"/>
    <m/>
    <m/>
  </r>
  <r>
    <x v="19"/>
    <x v="9"/>
    <x v="18"/>
    <n v="0"/>
    <m/>
    <m/>
  </r>
  <r>
    <x v="25"/>
    <x v="11"/>
    <x v="18"/>
    <n v="0"/>
    <m/>
    <m/>
  </r>
  <r>
    <x v="26"/>
    <x v="2"/>
    <x v="18"/>
    <n v="0"/>
    <m/>
    <m/>
  </r>
  <r>
    <x v="27"/>
    <x v="11"/>
    <x v="18"/>
    <n v="0"/>
    <m/>
    <m/>
  </r>
  <r>
    <x v="28"/>
    <x v="4"/>
    <x v="18"/>
    <n v="0"/>
    <m/>
    <m/>
  </r>
  <r>
    <x v="29"/>
    <x v="12"/>
    <x v="18"/>
    <n v="0"/>
    <m/>
    <m/>
  </r>
  <r>
    <x v="30"/>
    <x v="13"/>
    <x v="18"/>
    <n v="0"/>
    <m/>
    <m/>
  </r>
  <r>
    <x v="32"/>
    <x v="13"/>
    <x v="18"/>
    <n v="1109"/>
    <m/>
    <s v="16 Toby Boxes"/>
  </r>
  <r>
    <x v="33"/>
    <x v="5"/>
    <x v="18"/>
    <n v="0"/>
    <m/>
    <m/>
  </r>
  <r>
    <x v="34"/>
    <x v="9"/>
    <x v="18"/>
    <n v="0"/>
    <m/>
    <m/>
  </r>
  <r>
    <x v="36"/>
    <x v="1"/>
    <x v="18"/>
    <n v="286"/>
    <m/>
    <m/>
  </r>
  <r>
    <x v="37"/>
    <x v="5"/>
    <x v="18"/>
    <n v="1590"/>
    <m/>
    <s v="10 Toby Boxes"/>
  </r>
  <r>
    <x v="38"/>
    <x v="1"/>
    <x v="18"/>
    <n v="489"/>
    <m/>
    <s v="1 HH / 3 Toby Boxes"/>
  </r>
  <r>
    <x v="40"/>
    <x v="7"/>
    <x v="18"/>
    <n v="884"/>
    <m/>
    <s v="9 Toby Boxes / 25 Splices"/>
  </r>
  <r>
    <x v="41"/>
    <x v="5"/>
    <x v="18"/>
    <n v="1357"/>
    <m/>
    <s v="13 Toby Boxes"/>
  </r>
  <r>
    <x v="42"/>
    <x v="13"/>
    <x v="18"/>
    <n v="874"/>
    <m/>
    <m/>
  </r>
  <r>
    <x v="2"/>
    <x v="2"/>
    <x v="19"/>
    <n v="0"/>
    <m/>
    <m/>
  </r>
  <r>
    <x v="0"/>
    <x v="0"/>
    <x v="19"/>
    <n v="0"/>
    <m/>
    <m/>
  </r>
  <r>
    <x v="1"/>
    <x v="1"/>
    <x v="19"/>
    <n v="0"/>
    <m/>
    <s v="Sponging"/>
  </r>
  <r>
    <x v="8"/>
    <x v="7"/>
    <x v="19"/>
    <n v="0"/>
    <m/>
    <m/>
  </r>
  <r>
    <x v="16"/>
    <x v="0"/>
    <x v="19"/>
    <n v="0"/>
    <m/>
    <m/>
  </r>
  <r>
    <x v="3"/>
    <x v="1"/>
    <x v="19"/>
    <n v="88"/>
    <m/>
    <m/>
  </r>
  <r>
    <x v="20"/>
    <x v="10"/>
    <x v="19"/>
    <n v="0"/>
    <m/>
    <m/>
  </r>
  <r>
    <x v="21"/>
    <x v="10"/>
    <x v="19"/>
    <n v="0"/>
    <m/>
    <m/>
  </r>
  <r>
    <x v="6"/>
    <x v="1"/>
    <x v="19"/>
    <n v="0"/>
    <m/>
    <m/>
  </r>
  <r>
    <x v="22"/>
    <x v="5"/>
    <x v="19"/>
    <n v="0"/>
    <m/>
    <m/>
  </r>
  <r>
    <x v="4"/>
    <x v="4"/>
    <x v="19"/>
    <n v="0"/>
    <m/>
    <m/>
  </r>
  <r>
    <x v="23"/>
    <x v="5"/>
    <x v="19"/>
    <n v="0"/>
    <m/>
    <m/>
  </r>
  <r>
    <x v="24"/>
    <x v="8"/>
    <x v="19"/>
    <n v="0"/>
    <m/>
    <m/>
  </r>
  <r>
    <x v="5"/>
    <x v="5"/>
    <x v="19"/>
    <n v="0"/>
    <m/>
    <m/>
  </r>
  <r>
    <x v="7"/>
    <x v="6"/>
    <x v="19"/>
    <n v="0"/>
    <m/>
    <m/>
  </r>
  <r>
    <x v="9"/>
    <x v="2"/>
    <x v="19"/>
    <n v="9"/>
    <m/>
    <s v="6 Toby Boxes"/>
  </r>
  <r>
    <x v="10"/>
    <x v="0"/>
    <x v="19"/>
    <n v="0"/>
    <m/>
    <m/>
  </r>
  <r>
    <x v="11"/>
    <x v="5"/>
    <x v="19"/>
    <n v="0"/>
    <m/>
    <m/>
  </r>
  <r>
    <x v="12"/>
    <x v="8"/>
    <x v="19"/>
    <n v="201"/>
    <m/>
    <s v="25 Toby Boxes"/>
  </r>
  <r>
    <x v="13"/>
    <x v="7"/>
    <x v="19"/>
    <n v="875"/>
    <m/>
    <s v="13 Toby Boxes / 10 Splices"/>
  </r>
  <r>
    <x v="14"/>
    <x v="7"/>
    <x v="19"/>
    <n v="0"/>
    <m/>
    <m/>
  </r>
  <r>
    <x v="15"/>
    <x v="8"/>
    <x v="19"/>
    <n v="0"/>
    <m/>
    <m/>
  </r>
  <r>
    <x v="17"/>
    <x v="5"/>
    <x v="19"/>
    <n v="0"/>
    <m/>
    <s v="1 Hand Hole / 1 Swing Arm"/>
  </r>
  <r>
    <x v="18"/>
    <x v="8"/>
    <x v="19"/>
    <n v="0"/>
    <m/>
    <m/>
  </r>
  <r>
    <x v="19"/>
    <x v="9"/>
    <x v="19"/>
    <n v="0"/>
    <m/>
    <m/>
  </r>
  <r>
    <x v="25"/>
    <x v="11"/>
    <x v="19"/>
    <n v="0"/>
    <m/>
    <m/>
  </r>
  <r>
    <x v="26"/>
    <x v="2"/>
    <x v="19"/>
    <n v="0"/>
    <m/>
    <m/>
  </r>
  <r>
    <x v="27"/>
    <x v="11"/>
    <x v="19"/>
    <n v="0"/>
    <m/>
    <m/>
  </r>
  <r>
    <x v="28"/>
    <x v="4"/>
    <x v="19"/>
    <n v="0"/>
    <m/>
    <m/>
  </r>
  <r>
    <x v="29"/>
    <x v="12"/>
    <x v="19"/>
    <n v="288"/>
    <m/>
    <s v="1 Toby Box / 5 Splices"/>
  </r>
  <r>
    <x v="30"/>
    <x v="13"/>
    <x v="19"/>
    <n v="0"/>
    <m/>
    <m/>
  </r>
  <r>
    <x v="32"/>
    <x v="13"/>
    <x v="19"/>
    <n v="980"/>
    <m/>
    <s v="9 Toby Boxes"/>
  </r>
  <r>
    <x v="33"/>
    <x v="5"/>
    <x v="19"/>
    <n v="0"/>
    <m/>
    <m/>
  </r>
  <r>
    <x v="34"/>
    <x v="9"/>
    <x v="19"/>
    <n v="0"/>
    <m/>
    <m/>
  </r>
  <r>
    <x v="36"/>
    <x v="1"/>
    <x v="19"/>
    <n v="0"/>
    <m/>
    <s v="1 HH"/>
  </r>
  <r>
    <x v="37"/>
    <x v="5"/>
    <x v="19"/>
    <n v="1370"/>
    <m/>
    <s v="8 Toby Boxes"/>
  </r>
  <r>
    <x v="38"/>
    <x v="1"/>
    <x v="19"/>
    <n v="0"/>
    <m/>
    <m/>
  </r>
  <r>
    <x v="40"/>
    <x v="7"/>
    <x v="19"/>
    <n v="738"/>
    <m/>
    <s v="6 Toby Boxes / 12 Splices"/>
  </r>
  <r>
    <x v="41"/>
    <x v="5"/>
    <x v="19"/>
    <n v="0"/>
    <m/>
    <m/>
  </r>
  <r>
    <x v="42"/>
    <x v="13"/>
    <x v="19"/>
    <n v="1602"/>
    <m/>
    <s v="6 Toby Boxes"/>
  </r>
  <r>
    <x v="43"/>
    <x v="1"/>
    <x v="19"/>
    <n v="20"/>
    <m/>
    <m/>
  </r>
  <r>
    <x v="2"/>
    <x v="2"/>
    <x v="20"/>
    <n v="0"/>
    <m/>
    <m/>
  </r>
  <r>
    <x v="0"/>
    <x v="0"/>
    <x v="20"/>
    <n v="0"/>
    <m/>
    <m/>
  </r>
  <r>
    <x v="1"/>
    <x v="1"/>
    <x v="20"/>
    <n v="0"/>
    <m/>
    <s v="FDH / Restoration"/>
  </r>
  <r>
    <x v="8"/>
    <x v="7"/>
    <x v="20"/>
    <n v="0"/>
    <m/>
    <m/>
  </r>
  <r>
    <x v="16"/>
    <x v="0"/>
    <x v="20"/>
    <n v="0"/>
    <m/>
    <m/>
  </r>
  <r>
    <x v="3"/>
    <x v="1"/>
    <x v="20"/>
    <n v="0"/>
    <m/>
    <m/>
  </r>
  <r>
    <x v="20"/>
    <x v="10"/>
    <x v="20"/>
    <n v="0"/>
    <m/>
    <m/>
  </r>
  <r>
    <x v="21"/>
    <x v="10"/>
    <x v="20"/>
    <n v="0"/>
    <m/>
    <m/>
  </r>
  <r>
    <x v="6"/>
    <x v="1"/>
    <x v="20"/>
    <n v="0"/>
    <m/>
    <m/>
  </r>
  <r>
    <x v="22"/>
    <x v="5"/>
    <x v="20"/>
    <n v="0"/>
    <m/>
    <m/>
  </r>
  <r>
    <x v="4"/>
    <x v="4"/>
    <x v="20"/>
    <n v="0"/>
    <m/>
    <m/>
  </r>
  <r>
    <x v="23"/>
    <x v="5"/>
    <x v="20"/>
    <n v="0"/>
    <m/>
    <m/>
  </r>
  <r>
    <x v="24"/>
    <x v="8"/>
    <x v="20"/>
    <n v="0"/>
    <m/>
    <m/>
  </r>
  <r>
    <x v="5"/>
    <x v="5"/>
    <x v="20"/>
    <n v="0"/>
    <m/>
    <m/>
  </r>
  <r>
    <x v="7"/>
    <x v="6"/>
    <x v="20"/>
    <n v="0"/>
    <m/>
    <m/>
  </r>
  <r>
    <x v="9"/>
    <x v="2"/>
    <x v="20"/>
    <n v="0"/>
    <m/>
    <s v="FDH / 1 Swing Arm"/>
  </r>
  <r>
    <x v="10"/>
    <x v="0"/>
    <x v="20"/>
    <n v="0"/>
    <m/>
    <m/>
  </r>
  <r>
    <x v="11"/>
    <x v="5"/>
    <x v="20"/>
    <n v="0"/>
    <m/>
    <m/>
  </r>
  <r>
    <x v="12"/>
    <x v="8"/>
    <x v="20"/>
    <n v="0"/>
    <m/>
    <m/>
  </r>
  <r>
    <x v="13"/>
    <x v="7"/>
    <x v="20"/>
    <n v="0"/>
    <m/>
    <m/>
  </r>
  <r>
    <x v="14"/>
    <x v="7"/>
    <x v="20"/>
    <n v="0"/>
    <m/>
    <m/>
  </r>
  <r>
    <x v="15"/>
    <x v="8"/>
    <x v="20"/>
    <n v="0"/>
    <m/>
    <m/>
  </r>
  <r>
    <x v="17"/>
    <x v="5"/>
    <x v="20"/>
    <n v="0"/>
    <m/>
    <m/>
  </r>
  <r>
    <x v="18"/>
    <x v="8"/>
    <x v="20"/>
    <n v="0"/>
    <m/>
    <m/>
  </r>
  <r>
    <x v="19"/>
    <x v="9"/>
    <x v="20"/>
    <n v="0"/>
    <m/>
    <m/>
  </r>
  <r>
    <x v="25"/>
    <x v="11"/>
    <x v="20"/>
    <n v="0"/>
    <m/>
    <m/>
  </r>
  <r>
    <x v="26"/>
    <x v="2"/>
    <x v="20"/>
    <n v="0"/>
    <m/>
    <m/>
  </r>
  <r>
    <x v="27"/>
    <x v="11"/>
    <x v="20"/>
    <n v="649"/>
    <m/>
    <s v="9 Toby Boxes"/>
  </r>
  <r>
    <x v="28"/>
    <x v="4"/>
    <x v="20"/>
    <n v="0"/>
    <m/>
    <m/>
  </r>
  <r>
    <x v="29"/>
    <x v="12"/>
    <x v="20"/>
    <n v="0"/>
    <m/>
    <m/>
  </r>
  <r>
    <x v="30"/>
    <x v="13"/>
    <x v="20"/>
    <n v="0"/>
    <m/>
    <m/>
  </r>
  <r>
    <x v="32"/>
    <x v="13"/>
    <x v="20"/>
    <n v="0"/>
    <m/>
    <m/>
  </r>
  <r>
    <x v="33"/>
    <x v="5"/>
    <x v="20"/>
    <n v="0"/>
    <m/>
    <m/>
  </r>
  <r>
    <x v="34"/>
    <x v="9"/>
    <x v="20"/>
    <n v="0"/>
    <m/>
    <m/>
  </r>
  <r>
    <x v="36"/>
    <x v="1"/>
    <x v="20"/>
    <n v="0"/>
    <m/>
    <m/>
  </r>
  <r>
    <x v="37"/>
    <x v="5"/>
    <x v="20"/>
    <n v="0"/>
    <m/>
    <m/>
  </r>
  <r>
    <x v="38"/>
    <x v="1"/>
    <x v="20"/>
    <n v="921"/>
    <m/>
    <m/>
  </r>
  <r>
    <x v="40"/>
    <x v="7"/>
    <x v="20"/>
    <n v="0"/>
    <m/>
    <m/>
  </r>
  <r>
    <x v="41"/>
    <x v="5"/>
    <x v="20"/>
    <n v="1288"/>
    <m/>
    <s v="3 Toby Boxes"/>
  </r>
  <r>
    <x v="42"/>
    <x v="13"/>
    <x v="20"/>
    <n v="834"/>
    <m/>
    <m/>
  </r>
  <r>
    <x v="43"/>
    <x v="1"/>
    <x v="20"/>
    <n v="0"/>
    <m/>
    <m/>
  </r>
  <r>
    <x v="2"/>
    <x v="2"/>
    <x v="21"/>
    <n v="3"/>
    <m/>
    <s v="1 Toby Box"/>
  </r>
  <r>
    <x v="0"/>
    <x v="0"/>
    <x v="21"/>
    <n v="0"/>
    <m/>
    <m/>
  </r>
  <r>
    <x v="1"/>
    <x v="1"/>
    <x v="21"/>
    <n v="0"/>
    <m/>
    <s v="Proofing Conduits"/>
  </r>
  <r>
    <x v="8"/>
    <x v="7"/>
    <x v="21"/>
    <n v="0"/>
    <m/>
    <m/>
  </r>
  <r>
    <x v="16"/>
    <x v="0"/>
    <x v="21"/>
    <n v="0"/>
    <m/>
    <m/>
  </r>
  <r>
    <x v="3"/>
    <x v="1"/>
    <x v="21"/>
    <n v="0"/>
    <m/>
    <m/>
  </r>
  <r>
    <x v="20"/>
    <x v="10"/>
    <x v="21"/>
    <n v="0"/>
    <m/>
    <m/>
  </r>
  <r>
    <x v="21"/>
    <x v="10"/>
    <x v="21"/>
    <n v="0"/>
    <m/>
    <m/>
  </r>
  <r>
    <x v="6"/>
    <x v="1"/>
    <x v="21"/>
    <n v="0"/>
    <m/>
    <m/>
  </r>
  <r>
    <x v="22"/>
    <x v="5"/>
    <x v="21"/>
    <n v="0"/>
    <m/>
    <m/>
  </r>
  <r>
    <x v="4"/>
    <x v="4"/>
    <x v="21"/>
    <n v="0"/>
    <m/>
    <m/>
  </r>
  <r>
    <x v="23"/>
    <x v="5"/>
    <x v="21"/>
    <n v="0"/>
    <m/>
    <m/>
  </r>
  <r>
    <x v="24"/>
    <x v="8"/>
    <x v="21"/>
    <n v="0"/>
    <m/>
    <m/>
  </r>
  <r>
    <x v="5"/>
    <x v="5"/>
    <x v="21"/>
    <n v="0"/>
    <m/>
    <m/>
  </r>
  <r>
    <x v="7"/>
    <x v="6"/>
    <x v="21"/>
    <n v="0"/>
    <m/>
    <m/>
  </r>
  <r>
    <x v="9"/>
    <x v="2"/>
    <x v="21"/>
    <n v="12"/>
    <m/>
    <s v="6 Toby Boxes"/>
  </r>
  <r>
    <x v="10"/>
    <x v="0"/>
    <x v="21"/>
    <n v="0"/>
    <m/>
    <m/>
  </r>
  <r>
    <x v="11"/>
    <x v="5"/>
    <x v="21"/>
    <n v="0"/>
    <m/>
    <m/>
  </r>
  <r>
    <x v="12"/>
    <x v="8"/>
    <x v="21"/>
    <n v="0"/>
    <m/>
    <m/>
  </r>
  <r>
    <x v="13"/>
    <x v="7"/>
    <x v="21"/>
    <n v="199"/>
    <m/>
    <s v="2 Toby Boxes"/>
  </r>
  <r>
    <x v="14"/>
    <x v="7"/>
    <x v="21"/>
    <n v="0"/>
    <m/>
    <m/>
  </r>
  <r>
    <x v="15"/>
    <x v="8"/>
    <x v="21"/>
    <n v="0"/>
    <m/>
    <m/>
  </r>
  <r>
    <x v="17"/>
    <x v="5"/>
    <x v="21"/>
    <n v="0"/>
    <m/>
    <m/>
  </r>
  <r>
    <x v="18"/>
    <x v="8"/>
    <x v="21"/>
    <n v="0"/>
    <m/>
    <m/>
  </r>
  <r>
    <x v="19"/>
    <x v="9"/>
    <x v="21"/>
    <n v="0"/>
    <m/>
    <m/>
  </r>
  <r>
    <x v="25"/>
    <x v="11"/>
    <x v="21"/>
    <n v="0"/>
    <m/>
    <m/>
  </r>
  <r>
    <x v="26"/>
    <x v="2"/>
    <x v="21"/>
    <n v="106"/>
    <m/>
    <s v="2 Toby Boxes"/>
  </r>
  <r>
    <x v="27"/>
    <x v="11"/>
    <x v="21"/>
    <n v="528"/>
    <m/>
    <s v="5 Toby Boxes / 2 Splices"/>
  </r>
  <r>
    <x v="28"/>
    <x v="4"/>
    <x v="21"/>
    <n v="0"/>
    <m/>
    <m/>
  </r>
  <r>
    <x v="29"/>
    <x v="12"/>
    <x v="21"/>
    <n v="0"/>
    <m/>
    <m/>
  </r>
  <r>
    <x v="30"/>
    <x v="13"/>
    <x v="21"/>
    <n v="0"/>
    <m/>
    <m/>
  </r>
  <r>
    <x v="32"/>
    <x v="13"/>
    <x v="21"/>
    <n v="0"/>
    <m/>
    <m/>
  </r>
  <r>
    <x v="33"/>
    <x v="5"/>
    <x v="21"/>
    <n v="0"/>
    <m/>
    <m/>
  </r>
  <r>
    <x v="34"/>
    <x v="9"/>
    <x v="21"/>
    <n v="0"/>
    <m/>
    <m/>
  </r>
  <r>
    <x v="36"/>
    <x v="1"/>
    <x v="21"/>
    <n v="491"/>
    <m/>
    <m/>
  </r>
  <r>
    <x v="37"/>
    <x v="5"/>
    <x v="21"/>
    <n v="0"/>
    <m/>
    <m/>
  </r>
  <r>
    <x v="38"/>
    <x v="1"/>
    <x v="21"/>
    <n v="614"/>
    <m/>
    <m/>
  </r>
  <r>
    <x v="40"/>
    <x v="7"/>
    <x v="21"/>
    <n v="0"/>
    <m/>
    <m/>
  </r>
  <r>
    <x v="41"/>
    <x v="5"/>
    <x v="21"/>
    <n v="685"/>
    <m/>
    <s v="5 Toby Boxes/1 HH/1 Swing Arm/1 Groundrod"/>
  </r>
  <r>
    <x v="42"/>
    <x v="13"/>
    <x v="21"/>
    <n v="1081"/>
    <m/>
    <m/>
  </r>
  <r>
    <x v="43"/>
    <x v="1"/>
    <x v="21"/>
    <n v="0"/>
    <m/>
    <m/>
  </r>
  <r>
    <x v="44"/>
    <x v="5"/>
    <x v="21"/>
    <n v="1710"/>
    <m/>
    <s v="13 Toby Boxes"/>
  </r>
  <r>
    <x v="45"/>
    <x v="7"/>
    <x v="21"/>
    <n v="304"/>
    <m/>
    <m/>
  </r>
  <r>
    <x v="46"/>
    <x v="8"/>
    <x v="21"/>
    <n v="1617"/>
    <m/>
    <m/>
  </r>
  <r>
    <x v="47"/>
    <x v="8"/>
    <x v="21"/>
    <n v="228"/>
    <m/>
    <m/>
  </r>
  <r>
    <x v="48"/>
    <x v="13"/>
    <x v="21"/>
    <n v="1257"/>
    <m/>
    <m/>
  </r>
  <r>
    <x v="2"/>
    <x v="2"/>
    <x v="22"/>
    <m/>
    <m/>
    <s v="QC / Restoration"/>
  </r>
  <r>
    <x v="0"/>
    <x v="0"/>
    <x v="22"/>
    <m/>
    <m/>
    <s v=" "/>
  </r>
  <r>
    <x v="1"/>
    <x v="1"/>
    <x v="22"/>
    <m/>
    <m/>
    <s v="QC / Restoration"/>
  </r>
  <r>
    <x v="8"/>
    <x v="7"/>
    <x v="22"/>
    <s v=" "/>
    <m/>
    <m/>
  </r>
  <r>
    <x v="16"/>
    <x v="0"/>
    <x v="22"/>
    <s v=" "/>
    <m/>
    <m/>
  </r>
  <r>
    <x v="3"/>
    <x v="1"/>
    <x v="22"/>
    <s v=" "/>
    <m/>
    <m/>
  </r>
  <r>
    <x v="20"/>
    <x v="10"/>
    <x v="22"/>
    <s v="COMPLETED"/>
    <m/>
    <m/>
  </r>
  <r>
    <x v="21"/>
    <x v="10"/>
    <x v="22"/>
    <s v="COMPLETED"/>
    <m/>
    <m/>
  </r>
  <r>
    <x v="6"/>
    <x v="1"/>
    <x v="22"/>
    <s v=" "/>
    <m/>
    <m/>
  </r>
  <r>
    <x v="22"/>
    <x v="5"/>
    <x v="22"/>
    <s v="COMPLETED"/>
    <m/>
    <m/>
  </r>
  <r>
    <x v="4"/>
    <x v="4"/>
    <x v="22"/>
    <s v=" "/>
    <m/>
    <m/>
  </r>
  <r>
    <x v="23"/>
    <x v="5"/>
    <x v="22"/>
    <s v="COMPLETED"/>
    <m/>
    <m/>
  </r>
  <r>
    <x v="24"/>
    <x v="8"/>
    <x v="22"/>
    <s v=" "/>
    <m/>
    <m/>
  </r>
  <r>
    <x v="5"/>
    <x v="5"/>
    <x v="22"/>
    <s v=" "/>
    <m/>
    <m/>
  </r>
  <r>
    <x v="7"/>
    <x v="6"/>
    <x v="22"/>
    <s v=" "/>
    <m/>
    <m/>
  </r>
  <r>
    <x v="9"/>
    <x v="2"/>
    <x v="22"/>
    <n v="9"/>
    <m/>
    <s v="7 Toby Boxes"/>
  </r>
  <r>
    <x v="10"/>
    <x v="0"/>
    <x v="22"/>
    <s v=" "/>
    <m/>
    <m/>
  </r>
  <r>
    <x v="11"/>
    <x v="5"/>
    <x v="22"/>
    <s v=" "/>
    <m/>
    <m/>
  </r>
  <r>
    <x v="12"/>
    <x v="8"/>
    <x v="22"/>
    <s v=" "/>
    <m/>
    <m/>
  </r>
  <r>
    <x v="13"/>
    <x v="7"/>
    <x v="22"/>
    <s v=" "/>
    <m/>
    <m/>
  </r>
  <r>
    <x v="14"/>
    <x v="7"/>
    <x v="22"/>
    <s v=" "/>
    <m/>
    <m/>
  </r>
  <r>
    <x v="15"/>
    <x v="8"/>
    <x v="22"/>
    <s v=" "/>
    <m/>
    <m/>
  </r>
  <r>
    <x v="17"/>
    <x v="5"/>
    <x v="22"/>
    <s v=" "/>
    <m/>
    <m/>
  </r>
  <r>
    <x v="18"/>
    <x v="8"/>
    <x v="22"/>
    <s v=" "/>
    <m/>
    <m/>
  </r>
  <r>
    <x v="19"/>
    <x v="9"/>
    <x v="22"/>
    <s v=" "/>
    <m/>
    <m/>
  </r>
  <r>
    <x v="25"/>
    <x v="11"/>
    <x v="22"/>
    <n v="201"/>
    <m/>
    <m/>
  </r>
  <r>
    <x v="26"/>
    <x v="2"/>
    <x v="22"/>
    <s v=" "/>
    <m/>
    <m/>
  </r>
  <r>
    <x v="27"/>
    <x v="11"/>
    <x v="22"/>
    <n v="489"/>
    <m/>
    <s v="5 Toby Boxes"/>
  </r>
  <r>
    <x v="28"/>
    <x v="4"/>
    <x v="22"/>
    <s v=" "/>
    <m/>
    <m/>
  </r>
  <r>
    <x v="29"/>
    <x v="12"/>
    <x v="22"/>
    <s v=" "/>
    <m/>
    <m/>
  </r>
  <r>
    <x v="30"/>
    <x v="13"/>
    <x v="22"/>
    <s v=" "/>
    <m/>
    <m/>
  </r>
  <r>
    <x v="32"/>
    <x v="13"/>
    <x v="22"/>
    <s v=" "/>
    <m/>
    <m/>
  </r>
  <r>
    <x v="33"/>
    <x v="5"/>
    <x v="22"/>
    <s v=" "/>
    <m/>
    <m/>
  </r>
  <r>
    <x v="34"/>
    <x v="9"/>
    <x v="22"/>
    <s v=" "/>
    <m/>
    <m/>
  </r>
  <r>
    <x v="36"/>
    <x v="1"/>
    <x v="22"/>
    <n v="291"/>
    <m/>
    <m/>
  </r>
  <r>
    <x v="37"/>
    <x v="5"/>
    <x v="22"/>
    <s v=" "/>
    <m/>
    <m/>
  </r>
  <r>
    <x v="38"/>
    <x v="1"/>
    <x v="22"/>
    <n v="1004"/>
    <m/>
    <s v="1 HH"/>
  </r>
  <r>
    <x v="40"/>
    <x v="7"/>
    <x v="22"/>
    <n v="961"/>
    <m/>
    <m/>
  </r>
  <r>
    <x v="41"/>
    <x v="5"/>
    <x v="22"/>
    <s v=" "/>
    <m/>
    <m/>
  </r>
  <r>
    <x v="42"/>
    <x v="13"/>
    <x v="22"/>
    <n v="688"/>
    <m/>
    <m/>
  </r>
  <r>
    <x v="43"/>
    <x v="1"/>
    <x v="22"/>
    <s v=" "/>
    <m/>
    <m/>
  </r>
  <r>
    <x v="44"/>
    <x v="5"/>
    <x v="22"/>
    <n v="1700"/>
    <m/>
    <s v="15 Toby Boxes / 1 HH"/>
  </r>
  <r>
    <x v="45"/>
    <x v="7"/>
    <x v="22"/>
    <n v="205"/>
    <m/>
    <m/>
  </r>
  <r>
    <x v="46"/>
    <x v="8"/>
    <x v="22"/>
    <s v=" "/>
    <m/>
    <m/>
  </r>
  <r>
    <x v="47"/>
    <x v="8"/>
    <x v="22"/>
    <s v=" "/>
    <m/>
    <m/>
  </r>
  <r>
    <x v="48"/>
    <x v="13"/>
    <x v="22"/>
    <n v="2121"/>
    <m/>
    <m/>
  </r>
  <r>
    <x v="49"/>
    <x v="8"/>
    <x v="22"/>
    <n v="984"/>
    <m/>
    <s v="4 Toby Boxes"/>
  </r>
  <r>
    <x v="50"/>
    <x v="9"/>
    <x v="22"/>
    <n v="2760"/>
    <m/>
    <s v="5 Toby Boxes"/>
  </r>
  <r>
    <x v="51"/>
    <x v="6"/>
    <x v="22"/>
    <n v="1246"/>
    <m/>
    <s v="10 Toby Boxes / 20 Splices"/>
  </r>
  <r>
    <x v="39"/>
    <x v="5"/>
    <x v="22"/>
    <n v="1353"/>
    <m/>
    <s v="9 Toby Boxes"/>
  </r>
  <r>
    <x v="2"/>
    <x v="2"/>
    <x v="23"/>
    <m/>
    <m/>
    <s v="QC / Restoration"/>
  </r>
  <r>
    <x v="0"/>
    <x v="0"/>
    <x v="23"/>
    <m/>
    <m/>
    <m/>
  </r>
  <r>
    <x v="1"/>
    <x v="1"/>
    <x v="23"/>
    <m/>
    <m/>
    <s v="QC / Restoration"/>
  </r>
  <r>
    <x v="8"/>
    <x v="7"/>
    <x v="23"/>
    <m/>
    <m/>
    <m/>
  </r>
  <r>
    <x v="16"/>
    <x v="0"/>
    <x v="23"/>
    <m/>
    <m/>
    <m/>
  </r>
  <r>
    <x v="3"/>
    <x v="1"/>
    <x v="23"/>
    <m/>
    <m/>
    <m/>
  </r>
  <r>
    <x v="20"/>
    <x v="10"/>
    <x v="23"/>
    <m/>
    <m/>
    <m/>
  </r>
  <r>
    <x v="21"/>
    <x v="10"/>
    <x v="23"/>
    <m/>
    <m/>
    <m/>
  </r>
  <r>
    <x v="6"/>
    <x v="1"/>
    <x v="23"/>
    <m/>
    <m/>
    <m/>
  </r>
  <r>
    <x v="22"/>
    <x v="5"/>
    <x v="23"/>
    <m/>
    <m/>
    <m/>
  </r>
  <r>
    <x v="4"/>
    <x v="4"/>
    <x v="23"/>
    <m/>
    <m/>
    <m/>
  </r>
  <r>
    <x v="23"/>
    <x v="5"/>
    <x v="23"/>
    <m/>
    <m/>
    <m/>
  </r>
  <r>
    <x v="24"/>
    <x v="8"/>
    <x v="23"/>
    <m/>
    <m/>
    <m/>
  </r>
  <r>
    <x v="5"/>
    <x v="5"/>
    <x v="23"/>
    <m/>
    <m/>
    <m/>
  </r>
  <r>
    <x v="7"/>
    <x v="6"/>
    <x v="23"/>
    <m/>
    <m/>
    <m/>
  </r>
  <r>
    <x v="9"/>
    <x v="2"/>
    <x v="23"/>
    <m/>
    <m/>
    <s v="QC / Restoration"/>
  </r>
  <r>
    <x v="10"/>
    <x v="0"/>
    <x v="23"/>
    <s v=" "/>
    <m/>
    <m/>
  </r>
  <r>
    <x v="11"/>
    <x v="5"/>
    <x v="23"/>
    <s v=" "/>
    <m/>
    <m/>
  </r>
  <r>
    <x v="12"/>
    <x v="8"/>
    <x v="23"/>
    <s v=" "/>
    <m/>
    <m/>
  </r>
  <r>
    <x v="13"/>
    <x v="7"/>
    <x v="23"/>
    <s v=" "/>
    <m/>
    <m/>
  </r>
  <r>
    <x v="14"/>
    <x v="7"/>
    <x v="23"/>
    <s v=" "/>
    <m/>
    <m/>
  </r>
  <r>
    <x v="15"/>
    <x v="8"/>
    <x v="23"/>
    <s v=" "/>
    <m/>
    <m/>
  </r>
  <r>
    <x v="17"/>
    <x v="5"/>
    <x v="23"/>
    <s v=" "/>
    <m/>
    <m/>
  </r>
  <r>
    <x v="18"/>
    <x v="8"/>
    <x v="23"/>
    <s v=" "/>
    <m/>
    <m/>
  </r>
  <r>
    <x v="19"/>
    <x v="9"/>
    <x v="23"/>
    <s v=" "/>
    <m/>
    <m/>
  </r>
  <r>
    <x v="25"/>
    <x v="11"/>
    <x v="23"/>
    <n v="1207"/>
    <m/>
    <s v="9 Toby Boxes / 16 Splices / 2 Pits"/>
  </r>
  <r>
    <x v="26"/>
    <x v="2"/>
    <x v="23"/>
    <s v=" "/>
    <m/>
    <m/>
  </r>
  <r>
    <x v="27"/>
    <x v="11"/>
    <x v="23"/>
    <n v="534"/>
    <m/>
    <s v="7 Toby Boxes / 5 Splices"/>
  </r>
  <r>
    <x v="31"/>
    <x v="4"/>
    <x v="23"/>
    <s v=" "/>
    <m/>
    <m/>
  </r>
  <r>
    <x v="29"/>
    <x v="12"/>
    <x v="23"/>
    <s v=" "/>
    <m/>
    <m/>
  </r>
  <r>
    <x v="30"/>
    <x v="13"/>
    <x v="23"/>
    <s v=" "/>
    <m/>
    <m/>
  </r>
  <r>
    <x v="32"/>
    <x v="13"/>
    <x v="23"/>
    <s v=" "/>
    <m/>
    <m/>
  </r>
  <r>
    <x v="33"/>
    <x v="5"/>
    <x v="23"/>
    <s v=" "/>
    <m/>
    <m/>
  </r>
  <r>
    <x v="34"/>
    <x v="9"/>
    <x v="23"/>
    <s v=" "/>
    <m/>
    <m/>
  </r>
  <r>
    <x v="36"/>
    <x v="1"/>
    <x v="23"/>
    <n v="571"/>
    <m/>
    <s v="2 HH"/>
  </r>
  <r>
    <x v="37"/>
    <x v="5"/>
    <x v="23"/>
    <n v="1170"/>
    <m/>
    <s v="11 Toby Boxes"/>
  </r>
  <r>
    <x v="38"/>
    <x v="1"/>
    <x v="23"/>
    <s v=" "/>
    <m/>
    <m/>
  </r>
  <r>
    <x v="40"/>
    <x v="7"/>
    <x v="23"/>
    <n v="914"/>
    <m/>
    <s v="12 Toby Boxes / 4 Splices"/>
  </r>
  <r>
    <x v="41"/>
    <x v="5"/>
    <x v="23"/>
    <s v=" "/>
    <m/>
    <m/>
  </r>
  <r>
    <x v="42"/>
    <x v="13"/>
    <x v="23"/>
    <s v=" "/>
    <m/>
    <m/>
  </r>
  <r>
    <x v="43"/>
    <x v="1"/>
    <x v="23"/>
    <s v=" "/>
    <m/>
    <m/>
  </r>
  <r>
    <x v="44"/>
    <x v="5"/>
    <x v="23"/>
    <s v=" "/>
    <m/>
    <m/>
  </r>
  <r>
    <x v="45"/>
    <x v="7"/>
    <x v="23"/>
    <n v="451"/>
    <m/>
    <m/>
  </r>
  <r>
    <x v="46"/>
    <x v="8"/>
    <x v="23"/>
    <n v="101"/>
    <m/>
    <m/>
  </r>
  <r>
    <x v="47"/>
    <x v="8"/>
    <x v="23"/>
    <s v=" "/>
    <m/>
    <m/>
  </r>
  <r>
    <x v="48"/>
    <x v="13"/>
    <x v="23"/>
    <n v="2742"/>
    <m/>
    <m/>
  </r>
  <r>
    <x v="49"/>
    <x v="8"/>
    <x v="23"/>
    <n v="1078"/>
    <m/>
    <s v="6 Toby Boxes / 10 Splices"/>
  </r>
  <r>
    <x v="50"/>
    <x v="9"/>
    <x v="23"/>
    <n v="945"/>
    <m/>
    <m/>
  </r>
  <r>
    <x v="51"/>
    <x v="6"/>
    <x v="23"/>
    <n v="664"/>
    <m/>
    <s v="4 Toby Boxes / 8 Splices"/>
  </r>
  <r>
    <x v="39"/>
    <x v="5"/>
    <x v="23"/>
    <n v="1123"/>
    <m/>
    <s v="4 Toby Boxes / 2 Flowerpots"/>
  </r>
  <r>
    <x v="52"/>
    <x v="8"/>
    <x v="23"/>
    <n v="338"/>
    <m/>
    <s v="2 Toby Boxes / 6 Splices"/>
  </r>
  <r>
    <x v="2"/>
    <x v="2"/>
    <x v="24"/>
    <m/>
    <m/>
    <s v="QC / Restoration"/>
  </r>
  <r>
    <x v="0"/>
    <x v="0"/>
    <x v="24"/>
    <m/>
    <m/>
    <s v=" "/>
  </r>
  <r>
    <x v="1"/>
    <x v="1"/>
    <x v="24"/>
    <m/>
    <m/>
    <s v="QC / Restoration"/>
  </r>
  <r>
    <x v="8"/>
    <x v="7"/>
    <x v="24"/>
    <m/>
    <m/>
    <s v=" "/>
  </r>
  <r>
    <x v="16"/>
    <x v="0"/>
    <x v="24"/>
    <m/>
    <m/>
    <s v=" "/>
  </r>
  <r>
    <x v="3"/>
    <x v="1"/>
    <x v="24"/>
    <m/>
    <m/>
    <s v=" "/>
  </r>
  <r>
    <x v="20"/>
    <x v="10"/>
    <x v="24"/>
    <m/>
    <m/>
    <s v=" "/>
  </r>
  <r>
    <x v="21"/>
    <x v="10"/>
    <x v="24"/>
    <m/>
    <m/>
    <s v="Restoration"/>
  </r>
  <r>
    <x v="6"/>
    <x v="1"/>
    <x v="24"/>
    <m/>
    <m/>
    <s v=" "/>
  </r>
  <r>
    <x v="22"/>
    <x v="5"/>
    <x v="24"/>
    <m/>
    <m/>
    <s v=" "/>
  </r>
  <r>
    <x v="4"/>
    <x v="4"/>
    <x v="24"/>
    <m/>
    <m/>
    <s v="Restoration"/>
  </r>
  <r>
    <x v="23"/>
    <x v="5"/>
    <x v="24"/>
    <m/>
    <m/>
    <s v=" "/>
  </r>
  <r>
    <x v="24"/>
    <x v="8"/>
    <x v="24"/>
    <m/>
    <m/>
    <s v="Restoration"/>
  </r>
  <r>
    <x v="5"/>
    <x v="5"/>
    <x v="24"/>
    <m/>
    <m/>
    <s v=" "/>
  </r>
  <r>
    <x v="7"/>
    <x v="6"/>
    <x v="24"/>
    <m/>
    <m/>
    <s v=" "/>
  </r>
  <r>
    <x v="9"/>
    <x v="2"/>
    <x v="24"/>
    <m/>
    <m/>
    <s v="QC / Restoration"/>
  </r>
  <r>
    <x v="10"/>
    <x v="0"/>
    <x v="24"/>
    <m/>
    <m/>
    <s v=" "/>
  </r>
  <r>
    <x v="11"/>
    <x v="5"/>
    <x v="24"/>
    <m/>
    <m/>
    <s v=" "/>
  </r>
  <r>
    <x v="12"/>
    <x v="8"/>
    <x v="24"/>
    <m/>
    <m/>
    <s v=" "/>
  </r>
  <r>
    <x v="13"/>
    <x v="7"/>
    <x v="24"/>
    <m/>
    <m/>
    <s v=" "/>
  </r>
  <r>
    <x v="14"/>
    <x v="7"/>
    <x v="24"/>
    <m/>
    <m/>
    <s v=" "/>
  </r>
  <r>
    <x v="15"/>
    <x v="8"/>
    <x v="24"/>
    <m/>
    <m/>
    <s v="Restoration"/>
  </r>
  <r>
    <x v="17"/>
    <x v="5"/>
    <x v="24"/>
    <s v=" "/>
    <m/>
    <s v=" "/>
  </r>
  <r>
    <x v="18"/>
    <x v="8"/>
    <x v="24"/>
    <s v=" "/>
    <m/>
    <s v=" "/>
  </r>
  <r>
    <x v="19"/>
    <x v="9"/>
    <x v="24"/>
    <s v=" "/>
    <m/>
    <s v=" "/>
  </r>
  <r>
    <x v="25"/>
    <x v="11"/>
    <x v="24"/>
    <n v="220"/>
    <m/>
    <s v="1 Toby Box / 2 Splices"/>
  </r>
  <r>
    <x v="26"/>
    <x v="2"/>
    <x v="24"/>
    <s v=" "/>
    <m/>
    <m/>
  </r>
  <r>
    <x v="27"/>
    <x v="11"/>
    <x v="24"/>
    <m/>
    <m/>
    <s v="2 Toby Boxes / 1 HH / 1 Swing Arm"/>
  </r>
  <r>
    <x v="31"/>
    <x v="4"/>
    <x v="24"/>
    <s v=" "/>
    <m/>
    <m/>
  </r>
  <r>
    <x v="29"/>
    <x v="12"/>
    <x v="24"/>
    <s v=" "/>
    <m/>
    <m/>
  </r>
  <r>
    <x v="30"/>
    <x v="13"/>
    <x v="24"/>
    <s v=" "/>
    <m/>
    <m/>
  </r>
  <r>
    <x v="32"/>
    <x v="13"/>
    <x v="24"/>
    <s v=" "/>
    <m/>
    <m/>
  </r>
  <r>
    <x v="33"/>
    <x v="5"/>
    <x v="24"/>
    <s v=" "/>
    <m/>
    <m/>
  </r>
  <r>
    <x v="34"/>
    <x v="9"/>
    <x v="24"/>
    <s v=" "/>
    <m/>
    <m/>
  </r>
  <r>
    <x v="36"/>
    <x v="1"/>
    <x v="24"/>
    <s v=" "/>
    <m/>
    <m/>
  </r>
  <r>
    <x v="37"/>
    <x v="5"/>
    <x v="24"/>
    <s v=" "/>
    <m/>
    <m/>
  </r>
  <r>
    <x v="38"/>
    <x v="1"/>
    <x v="24"/>
    <m/>
    <m/>
    <s v="Dug Up Conduit"/>
  </r>
  <r>
    <x v="40"/>
    <x v="7"/>
    <x v="24"/>
    <n v="1903"/>
    <m/>
    <s v="20 Toby Boxes / 9 Splices"/>
  </r>
  <r>
    <x v="41"/>
    <x v="5"/>
    <x v="24"/>
    <s v=" "/>
    <m/>
    <m/>
  </r>
  <r>
    <x v="42"/>
    <x v="13"/>
    <x v="24"/>
    <s v=" "/>
    <m/>
    <m/>
  </r>
  <r>
    <x v="43"/>
    <x v="1"/>
    <x v="24"/>
    <s v=" "/>
    <m/>
    <m/>
  </r>
  <r>
    <x v="44"/>
    <x v="5"/>
    <x v="24"/>
    <s v=" "/>
    <m/>
    <m/>
  </r>
  <r>
    <x v="45"/>
    <x v="7"/>
    <x v="24"/>
    <s v=" "/>
    <m/>
    <m/>
  </r>
  <r>
    <x v="46"/>
    <x v="8"/>
    <x v="24"/>
    <s v=" "/>
    <m/>
    <m/>
  </r>
  <r>
    <x v="47"/>
    <x v="8"/>
    <x v="24"/>
    <s v=" "/>
    <m/>
    <m/>
  </r>
  <r>
    <x v="48"/>
    <x v="13"/>
    <x v="24"/>
    <n v="75"/>
    <m/>
    <s v="41 Toby Boxes / 1 HH / FDH / 1 Ground Rod"/>
  </r>
  <r>
    <x v="49"/>
    <x v="8"/>
    <x v="24"/>
    <n v="2048"/>
    <m/>
    <s v="14 Toby Boxes / 21 Pits"/>
  </r>
  <r>
    <x v="50"/>
    <x v="9"/>
    <x v="24"/>
    <n v="1073"/>
    <m/>
    <m/>
  </r>
  <r>
    <x v="51"/>
    <x v="6"/>
    <x v="24"/>
    <n v="834"/>
    <m/>
    <s v="6 Toby Boxes / 11 Splices"/>
  </r>
  <r>
    <x v="39"/>
    <x v="5"/>
    <x v="24"/>
    <s v=" "/>
    <m/>
    <m/>
  </r>
  <r>
    <x v="52"/>
    <x v="8"/>
    <x v="24"/>
    <s v=" "/>
    <m/>
    <s v=" "/>
  </r>
  <r>
    <x v="2"/>
    <x v="2"/>
    <x v="25"/>
    <m/>
    <m/>
    <s v="QC / Restoration"/>
  </r>
  <r>
    <x v="1"/>
    <x v="1"/>
    <x v="25"/>
    <m/>
    <m/>
    <s v="QC / Restoration"/>
  </r>
  <r>
    <x v="16"/>
    <x v="0"/>
    <x v="25"/>
    <m/>
    <m/>
    <s v=" "/>
  </r>
  <r>
    <x v="3"/>
    <x v="1"/>
    <x v="25"/>
    <m/>
    <m/>
    <s v=" "/>
  </r>
  <r>
    <x v="24"/>
    <x v="8"/>
    <x v="25"/>
    <m/>
    <m/>
    <s v=" "/>
  </r>
  <r>
    <x v="5"/>
    <x v="5"/>
    <x v="25"/>
    <m/>
    <m/>
    <s v=" "/>
  </r>
  <r>
    <x v="9"/>
    <x v="2"/>
    <x v="25"/>
    <m/>
    <m/>
    <s v="QC / Restoration"/>
  </r>
  <r>
    <x v="10"/>
    <x v="0"/>
    <x v="25"/>
    <m/>
    <m/>
    <s v=" "/>
  </r>
  <r>
    <x v="12"/>
    <x v="8"/>
    <x v="25"/>
    <m/>
    <m/>
    <s v=" "/>
  </r>
  <r>
    <x v="13"/>
    <x v="7"/>
    <x v="25"/>
    <m/>
    <m/>
    <s v=" "/>
  </r>
  <r>
    <x v="15"/>
    <x v="8"/>
    <x v="25"/>
    <m/>
    <m/>
    <s v=" "/>
  </r>
  <r>
    <x v="25"/>
    <x v="11"/>
    <x v="25"/>
    <n v="195"/>
    <m/>
    <s v="2 Toby Boxes / 4 Splices"/>
  </r>
  <r>
    <x v="26"/>
    <x v="2"/>
    <x v="25"/>
    <m/>
    <m/>
    <s v=" "/>
  </r>
  <r>
    <x v="31"/>
    <x v="4"/>
    <x v="25"/>
    <m/>
    <m/>
    <s v=" "/>
  </r>
  <r>
    <x v="30"/>
    <x v="13"/>
    <x v="25"/>
    <m/>
    <m/>
    <s v=" "/>
  </r>
  <r>
    <x v="32"/>
    <x v="13"/>
    <x v="25"/>
    <m/>
    <m/>
    <s v=" "/>
  </r>
  <r>
    <x v="33"/>
    <x v="5"/>
    <x v="25"/>
    <m/>
    <m/>
    <s v=" "/>
  </r>
  <r>
    <x v="34"/>
    <x v="9"/>
    <x v="25"/>
    <m/>
    <m/>
    <s v=" "/>
  </r>
  <r>
    <x v="36"/>
    <x v="1"/>
    <x v="25"/>
    <n v="436"/>
    <m/>
    <m/>
  </r>
  <r>
    <x v="37"/>
    <x v="5"/>
    <x v="25"/>
    <m/>
    <m/>
    <s v=" "/>
  </r>
  <r>
    <x v="38"/>
    <x v="1"/>
    <x v="25"/>
    <m/>
    <m/>
    <s v=" "/>
  </r>
  <r>
    <x v="41"/>
    <x v="5"/>
    <x v="25"/>
    <m/>
    <m/>
    <s v=" "/>
  </r>
  <r>
    <x v="42"/>
    <x v="13"/>
    <x v="25"/>
    <n v="15"/>
    <m/>
    <s v=" 9 Toby Boxes"/>
  </r>
  <r>
    <x v="43"/>
    <x v="1"/>
    <x v="25"/>
    <m/>
    <m/>
    <s v=" "/>
  </r>
  <r>
    <x v="44"/>
    <x v="5"/>
    <x v="25"/>
    <m/>
    <m/>
    <s v=" "/>
  </r>
  <r>
    <x v="45"/>
    <x v="7"/>
    <x v="25"/>
    <m/>
    <m/>
    <s v=" "/>
  </r>
  <r>
    <x v="46"/>
    <x v="8"/>
    <x v="25"/>
    <m/>
    <m/>
    <s v=" "/>
  </r>
  <r>
    <x v="47"/>
    <x v="8"/>
    <x v="25"/>
    <m/>
    <m/>
    <s v=" "/>
  </r>
  <r>
    <x v="49"/>
    <x v="8"/>
    <x v="25"/>
    <n v="919"/>
    <m/>
    <s v="5 Toby oxes / 5 Pits"/>
  </r>
  <r>
    <x v="50"/>
    <x v="9"/>
    <x v="25"/>
    <n v="2387"/>
    <m/>
    <m/>
  </r>
  <r>
    <x v="51"/>
    <x v="6"/>
    <x v="25"/>
    <n v="1095"/>
    <m/>
    <s v="7 Toby Boxes / 15 Splices / 1 HH / 1 Swing Arm / 1 Ground Rod"/>
  </r>
  <r>
    <x v="39"/>
    <x v="5"/>
    <x v="25"/>
    <n v="1105"/>
    <m/>
    <s v="9 Toby Boxes / 1 FDH / 1 Ground Rod"/>
  </r>
  <r>
    <x v="52"/>
    <x v="8"/>
    <x v="25"/>
    <m/>
    <m/>
    <s v=" "/>
  </r>
  <r>
    <x v="53"/>
    <x v="5"/>
    <x v="25"/>
    <n v="920"/>
    <m/>
    <s v="3 Vaults / 882 Fiber Cable"/>
  </r>
  <r>
    <x v="54"/>
    <x v="7"/>
    <x v="25"/>
    <n v="656"/>
    <m/>
    <m/>
  </r>
  <r>
    <x v="2"/>
    <x v="2"/>
    <x v="26"/>
    <m/>
    <m/>
    <s v="QC / Restoration"/>
  </r>
  <r>
    <x v="1"/>
    <x v="1"/>
    <x v="26"/>
    <m/>
    <m/>
    <s v="QC / Restoration"/>
  </r>
  <r>
    <x v="10"/>
    <x v="0"/>
    <x v="26"/>
    <m/>
    <m/>
    <s v="QC / Restoration"/>
  </r>
  <r>
    <x v="32"/>
    <x v="13"/>
    <x v="26"/>
    <n v="1342"/>
    <m/>
    <s v="13 Toby Boxes"/>
  </r>
  <r>
    <x v="33"/>
    <x v="5"/>
    <x v="26"/>
    <m/>
    <m/>
    <s v="1 FDH / 1 HH / 1 Ground Rod"/>
  </r>
  <r>
    <x v="37"/>
    <x v="5"/>
    <x v="26"/>
    <n v="315"/>
    <m/>
    <m/>
  </r>
  <r>
    <x v="38"/>
    <x v="1"/>
    <x v="26"/>
    <n v="1230"/>
    <m/>
    <s v="12 Toby Boxes / 1 HH / 1 FDH / 1 Swing Arm"/>
  </r>
  <r>
    <x v="50"/>
    <x v="9"/>
    <x v="26"/>
    <n v="841"/>
    <m/>
    <s v="6 Toby Boxes / 9 Splices"/>
  </r>
  <r>
    <x v="51"/>
    <x v="6"/>
    <x v="26"/>
    <n v="65"/>
    <m/>
    <s v="3 HH"/>
  </r>
  <r>
    <x v="55"/>
    <x v="7"/>
    <x v="26"/>
    <n v="977"/>
    <m/>
    <s v="10 Toby Boxes / 6 Splices"/>
  </r>
  <r>
    <x v="56"/>
    <x v="14"/>
    <x v="26"/>
    <n v="803"/>
    <m/>
    <s v="8 Toby Boxes / 7 Splices"/>
  </r>
  <r>
    <x v="57"/>
    <x v="2"/>
    <x v="27"/>
    <m/>
    <m/>
    <s v="QC / Restoration"/>
  </r>
  <r>
    <x v="1"/>
    <x v="1"/>
    <x v="27"/>
    <m/>
    <m/>
    <s v="QC / Restoration"/>
  </r>
  <r>
    <x v="9"/>
    <x v="2"/>
    <x v="27"/>
    <m/>
    <m/>
    <s v="QC / Restoration"/>
  </r>
  <r>
    <x v="25"/>
    <x v="11"/>
    <x v="27"/>
    <n v="187"/>
    <m/>
    <m/>
  </r>
  <r>
    <x v="30"/>
    <x v="13"/>
    <x v="27"/>
    <n v="1409"/>
    <m/>
    <s v="14 Toby Boxes"/>
  </r>
  <r>
    <x v="38"/>
    <x v="8"/>
    <x v="27"/>
    <n v="200"/>
    <m/>
    <s v="1 HH / 594 Pulling Fiber Cable"/>
  </r>
  <r>
    <x v="47"/>
    <x v="8"/>
    <x v="27"/>
    <n v="1460"/>
    <m/>
    <s v="11 Toby Boxes / 12 Splices"/>
  </r>
  <r>
    <x v="50"/>
    <x v="9"/>
    <x v="27"/>
    <n v="18"/>
    <m/>
    <s v="4 HH / 11 Pits"/>
  </r>
  <r>
    <x v="54"/>
    <x v="7"/>
    <x v="27"/>
    <n v="728"/>
    <m/>
    <s v="2 Toby Box / 3 Splice"/>
  </r>
  <r>
    <x v="55"/>
    <x v="7"/>
    <x v="27"/>
    <n v="953"/>
    <m/>
    <s v="1 Toby Box / 1 Splice"/>
  </r>
  <r>
    <x v="56"/>
    <x v="14"/>
    <x v="27"/>
    <n v="551"/>
    <m/>
    <m/>
  </r>
  <r>
    <x v="58"/>
    <x v="6"/>
    <x v="27"/>
    <n v="1373"/>
    <m/>
    <s v="12 Toby Box / 24 Splice"/>
  </r>
  <r>
    <x v="59"/>
    <x v="13"/>
    <x v="28"/>
    <n v="1016"/>
    <m/>
    <s v="11 Toby Boxes"/>
  </r>
  <r>
    <x v="60"/>
    <x v="15"/>
    <x v="28"/>
    <n v="353"/>
    <m/>
    <m/>
  </r>
  <r>
    <x v="50"/>
    <x v="9"/>
    <x v="28"/>
    <s v=" "/>
    <m/>
    <m/>
  </r>
  <r>
    <x v="54"/>
    <x v="7"/>
    <x v="28"/>
    <n v="700"/>
    <m/>
    <s v="9 Toby Box / 4 Splice"/>
  </r>
  <r>
    <x v="55"/>
    <x v="7"/>
    <x v="28"/>
    <n v="1236"/>
    <m/>
    <s v="17 Toby Box / 13 Splice"/>
  </r>
  <r>
    <x v="56"/>
    <x v="14"/>
    <x v="28"/>
    <s v=" "/>
    <m/>
    <m/>
  </r>
  <r>
    <x v="58"/>
    <x v="6"/>
    <x v="28"/>
    <n v="1964"/>
    <m/>
    <s v="15 Toby Box / 30 Splice"/>
  </r>
  <r>
    <x v="47"/>
    <x v="8"/>
    <x v="28"/>
    <s v="No Locates"/>
    <m/>
    <m/>
  </r>
  <r>
    <x v="25"/>
    <x v="1"/>
    <x v="28"/>
    <n v="170"/>
    <m/>
    <s v="1 Toby Box / 2 Splices"/>
  </r>
  <r>
    <x v="49"/>
    <x v="15"/>
    <x v="28"/>
    <n v="836"/>
    <m/>
    <s v="1 FDH / 1 Swing Arm / 1 HH / 1 Ground Rod / 5 Toby Boxes / 4 Pits"/>
  </r>
  <r>
    <x v="36"/>
    <x v="1"/>
    <x v="28"/>
    <n v="6275"/>
    <m/>
    <s v="Restoration"/>
  </r>
  <r>
    <x v="30"/>
    <x v="13"/>
    <x v="28"/>
    <n v="1016"/>
    <m/>
    <s v="11 Toby Boxes"/>
  </r>
  <r>
    <x v="60"/>
    <x v="15"/>
    <x v="28"/>
    <n v="353"/>
    <m/>
    <m/>
  </r>
  <r>
    <x v="50"/>
    <x v="9"/>
    <x v="28"/>
    <s v=" "/>
    <m/>
    <m/>
  </r>
  <r>
    <x v="54"/>
    <x v="7"/>
    <x v="28"/>
    <n v="700"/>
    <m/>
    <s v="9 Toby Box / 4 Splice"/>
  </r>
  <r>
    <x v="55"/>
    <x v="7"/>
    <x v="28"/>
    <n v="1236"/>
    <m/>
    <s v="17 Toby Box / 13 Splice"/>
  </r>
  <r>
    <x v="56"/>
    <x v="14"/>
    <x v="28"/>
    <s v=" "/>
    <m/>
    <m/>
  </r>
  <r>
    <x v="58"/>
    <x v="6"/>
    <x v="28"/>
    <n v="1964"/>
    <m/>
    <s v="15 Toby Box / 30 Splice"/>
  </r>
  <r>
    <x v="47"/>
    <x v="8"/>
    <x v="28"/>
    <m/>
    <m/>
    <s v="No Locates"/>
  </r>
  <r>
    <x v="25"/>
    <x v="1"/>
    <x v="28"/>
    <n v="170"/>
    <m/>
    <s v="1 Toby Box / 2 Splices"/>
  </r>
  <r>
    <x v="49"/>
    <x v="15"/>
    <x v="28"/>
    <n v="836"/>
    <m/>
    <s v="1 FDH / 1 Swing Arm / 1 HH / 1 Ground Rod / 5 Toby Boxes / 4 Pits"/>
  </r>
  <r>
    <x v="36"/>
    <x v="1"/>
    <x v="28"/>
    <m/>
    <m/>
    <s v="Restoration"/>
  </r>
  <r>
    <x v="30"/>
    <x v="13"/>
    <x v="29"/>
    <m/>
    <m/>
    <s v="1 FDH / 1 Swing Arm / 1 HH / 1 Ground Rod "/>
  </r>
  <r>
    <x v="50"/>
    <x v="9"/>
    <x v="29"/>
    <m/>
    <m/>
    <s v="Soft Dig Requested "/>
  </r>
  <r>
    <x v="54"/>
    <x v="7"/>
    <x v="29"/>
    <n v="709"/>
    <m/>
    <s v="2 Toby Box / 1 Splices"/>
  </r>
  <r>
    <x v="55"/>
    <x v="7"/>
    <x v="29"/>
    <n v="399"/>
    <m/>
    <s v="5 Toby Box / 1 Splices"/>
  </r>
  <r>
    <x v="58"/>
    <x v="6"/>
    <x v="29"/>
    <n v="1528"/>
    <m/>
    <s v="15 Toby Box / 30 Splice / 1 HH / 1 Swing Arm / 1 Ground Rod"/>
  </r>
  <r>
    <x v="47"/>
    <x v="8"/>
    <x v="29"/>
    <n v="420"/>
    <m/>
    <s v="4 Toby Box / 5 Pits"/>
  </r>
  <r>
    <x v="25"/>
    <x v="1"/>
    <x v="29"/>
    <n v="270"/>
    <m/>
    <s v="1 Toby Box / 2 Splices"/>
  </r>
  <r>
    <x v="49"/>
    <x v="8"/>
    <x v="29"/>
    <s v=" "/>
    <m/>
    <m/>
  </r>
  <r>
    <x v="61"/>
    <x v="6"/>
    <x v="29"/>
    <n v="583"/>
    <m/>
    <s v="3 Dap Locations"/>
  </r>
  <r>
    <x v="42"/>
    <x v="13"/>
    <x v="29"/>
    <m/>
    <m/>
    <s v="1 FDH / 1 Swing Arm / 1 HH / 1 Ground Rod "/>
  </r>
  <r>
    <x v="52"/>
    <x v="8"/>
    <x v="29"/>
    <n v="360"/>
    <m/>
    <s v="4 Pits"/>
  </r>
  <r>
    <x v="3"/>
    <x v="6"/>
    <x v="30"/>
    <n v="762"/>
    <s v="12 Splices"/>
    <m/>
  </r>
  <r>
    <x v="9"/>
    <x v="2"/>
    <x v="30"/>
    <m/>
    <m/>
    <s v="Schedule Final Walkout"/>
  </r>
  <r>
    <x v="47"/>
    <x v="8"/>
    <x v="30"/>
    <n v="982"/>
    <s v="10 Splices"/>
    <s v="10 Toby Boxes"/>
  </r>
  <r>
    <x v="62"/>
    <x v="8"/>
    <x v="30"/>
    <n v="691"/>
    <m/>
    <s v="4 Toby Boxes / 6 Pits"/>
  </r>
  <r>
    <x v="63"/>
    <x v="5"/>
    <x v="30"/>
    <n v="1430"/>
    <s v="9 Toby Boxes"/>
    <s v="7 Splices"/>
  </r>
  <r>
    <x v="64"/>
    <x v="5"/>
    <x v="30"/>
    <n v="1460"/>
    <m/>
    <s v="10 Toby Boxes"/>
  </r>
  <r>
    <x v="3"/>
    <x v="13"/>
    <x v="30"/>
    <m/>
    <m/>
    <s v="Pending Soft Dig"/>
  </r>
  <r>
    <x v="54"/>
    <x v="7"/>
    <x v="30"/>
    <n v="905"/>
    <s v="5 Splices"/>
    <s v="7 Toby Boxes"/>
  </r>
  <r>
    <x v="65"/>
    <x v="1"/>
    <x v="30"/>
    <m/>
    <m/>
    <s v="Moved Drill-Locates Not Clear"/>
  </r>
  <r>
    <x v="13"/>
    <x v="7"/>
    <x v="30"/>
    <m/>
    <m/>
    <s v="Sponging"/>
  </r>
  <r>
    <x v="66"/>
    <x v="7"/>
    <x v="30"/>
    <m/>
    <m/>
    <s v="Schedule Final Walkout"/>
  </r>
  <r>
    <x v="67"/>
    <x v="1"/>
    <x v="30"/>
    <m/>
    <m/>
    <s v="Schedule Final Walkout"/>
  </r>
  <r>
    <x v="25"/>
    <x v="1"/>
    <x v="30"/>
    <n v="58"/>
    <s v="2 Splices"/>
    <s v="1 Toby Box"/>
  </r>
  <r>
    <x v="68"/>
    <x v="6"/>
    <x v="31"/>
    <n v="575"/>
    <m/>
    <m/>
  </r>
  <r>
    <x v="66"/>
    <x v="7"/>
    <x v="31"/>
    <m/>
    <m/>
    <s v="Schedule Final Walkout"/>
  </r>
  <r>
    <x v="47"/>
    <x v="8"/>
    <x v="31"/>
    <n v="749"/>
    <m/>
    <s v="7 Toby Box / 11 Pits"/>
  </r>
  <r>
    <x v="25"/>
    <x v="8"/>
    <x v="31"/>
    <n v="574"/>
    <m/>
    <s v="2 Toby Box / 5 Pits"/>
  </r>
  <r>
    <x v="63"/>
    <x v="5"/>
    <x v="31"/>
    <n v="1383"/>
    <s v="7 Splice"/>
    <s v="9 Toby Box"/>
  </r>
  <r>
    <x v="64"/>
    <x v="5"/>
    <x v="31"/>
    <n v="1350"/>
    <s v="8 Splice"/>
    <s v="10 Toby Box"/>
  </r>
  <r>
    <x v="42"/>
    <x v="13"/>
    <x v="31"/>
    <s v=" "/>
    <m/>
    <m/>
  </r>
  <r>
    <x v="3"/>
    <x v="13"/>
    <x v="31"/>
    <s v=" "/>
    <m/>
    <m/>
  </r>
  <r>
    <x v="54"/>
    <x v="7"/>
    <x v="31"/>
    <n v="630"/>
    <s v="2 Splice"/>
    <s v="10 Toby Box"/>
  </r>
  <r>
    <x v="50"/>
    <x v="9"/>
    <x v="31"/>
    <s v=" "/>
    <m/>
    <m/>
  </r>
  <r>
    <x v="7"/>
    <x v="1"/>
    <x v="31"/>
    <m/>
    <s v="4 Splices"/>
    <m/>
  </r>
  <r>
    <x v="14"/>
    <x v="7"/>
    <x v="31"/>
    <m/>
    <m/>
    <s v="Sponging"/>
  </r>
  <r>
    <x v="69"/>
    <x v="7"/>
    <x v="31"/>
    <n v="1065"/>
    <s v="5 Splices"/>
    <s v="5 Toby Box"/>
  </r>
  <r>
    <x v="25"/>
    <x v="12"/>
    <x v="31"/>
    <m/>
    <m/>
    <s v="Didn't Show On Site"/>
  </r>
  <r>
    <x v="40"/>
    <x v="7"/>
    <x v="31"/>
    <m/>
    <m/>
    <s v="Sponging"/>
  </r>
  <r>
    <x v="70"/>
    <x v="1"/>
    <x v="31"/>
    <m/>
    <s v="8 Splices"/>
    <s v="4 pits"/>
  </r>
  <r>
    <x v="9"/>
    <x v="2"/>
    <x v="31"/>
    <m/>
    <m/>
    <s v="Schedule Final Walkout"/>
  </r>
  <r>
    <x v="1"/>
    <x v="1"/>
    <x v="31"/>
    <m/>
    <m/>
    <s v="Schedule Final Walkout"/>
  </r>
  <r>
    <x v="71"/>
    <x v="12"/>
    <x v="31"/>
    <n v="442"/>
    <m/>
    <m/>
  </r>
  <r>
    <x v="36"/>
    <x v="1"/>
    <x v="31"/>
    <n v="380"/>
    <m/>
    <m/>
  </r>
  <r>
    <x v="72"/>
    <x v="5"/>
    <x v="31"/>
    <n v="1740"/>
    <m/>
    <m/>
  </r>
  <r>
    <x v="73"/>
    <x v="14"/>
    <x v="31"/>
    <n v="483"/>
    <s v="1 splice"/>
    <s v="1 Toby Box"/>
  </r>
  <r>
    <x v="74"/>
    <x v="16"/>
    <x v="31"/>
    <n v="1333"/>
    <m/>
    <m/>
  </r>
  <r>
    <x v="75"/>
    <x v="6"/>
    <x v="32"/>
    <n v="1972"/>
    <s v="30 Splices"/>
    <s v="15 Toby Boxes"/>
  </r>
  <r>
    <x v="66"/>
    <x v="2"/>
    <x v="32"/>
    <m/>
    <m/>
    <s v="Schedule Final Walkout"/>
  </r>
  <r>
    <x v="47"/>
    <x v="8"/>
    <x v="32"/>
    <n v="713"/>
    <m/>
    <s v="5 Toby Boxes / 8 Pits"/>
  </r>
  <r>
    <x v="25"/>
    <x v="8"/>
    <x v="32"/>
    <n v="545"/>
    <m/>
    <s v="11 Pits"/>
  </r>
  <r>
    <x v="63"/>
    <x v="5"/>
    <x v="32"/>
    <n v="1334"/>
    <s v="8 Splices"/>
    <s v="9 Toby Boxes"/>
  </r>
  <r>
    <x v="64"/>
    <x v="5"/>
    <x v="32"/>
    <n v="1507"/>
    <s v="8 Splices"/>
    <s v="9 Toby Boxes"/>
  </r>
  <r>
    <x v="42"/>
    <x v="13"/>
    <x v="32"/>
    <s v=" "/>
    <m/>
    <m/>
  </r>
  <r>
    <x v="3"/>
    <x v="13"/>
    <x v="32"/>
    <s v=" "/>
    <m/>
    <m/>
  </r>
  <r>
    <x v="54"/>
    <x v="7"/>
    <x v="32"/>
    <n v="894"/>
    <s v="4 Splices"/>
    <s v="5 Toby Boxes"/>
  </r>
  <r>
    <x v="50"/>
    <x v="9"/>
    <x v="32"/>
    <s v=" "/>
    <m/>
    <m/>
  </r>
  <r>
    <x v="76"/>
    <x v="1"/>
    <x v="32"/>
    <m/>
    <m/>
    <s v="Moved To Tomorrow"/>
  </r>
  <r>
    <x v="69"/>
    <x v="7"/>
    <x v="32"/>
    <n v="825"/>
    <s v="3 Splices"/>
    <s v="8 Toby Boxes"/>
  </r>
  <r>
    <x v="25"/>
    <x v="12"/>
    <x v="32"/>
    <n v="159"/>
    <s v="4 Splices"/>
    <s v="3 Toby Boxes"/>
  </r>
  <r>
    <x v="40"/>
    <x v="7"/>
    <x v="32"/>
    <m/>
    <m/>
    <s v="Sponging"/>
  </r>
  <r>
    <x v="71"/>
    <x v="12"/>
    <x v="32"/>
    <n v="854"/>
    <m/>
    <m/>
  </r>
  <r>
    <x v="36"/>
    <x v="1"/>
    <x v="32"/>
    <n v="300"/>
    <m/>
    <m/>
  </r>
  <r>
    <x v="72"/>
    <x v="5"/>
    <x v="32"/>
    <n v="2934"/>
    <m/>
    <s v="8 HH / 20 Pits"/>
  </r>
  <r>
    <x v="73"/>
    <x v="14"/>
    <x v="32"/>
    <n v="1799"/>
    <m/>
    <s v="17 Pits"/>
  </r>
  <r>
    <x v="74"/>
    <x v="16"/>
    <x v="32"/>
    <n v="1701"/>
    <s v="10 Splices"/>
    <s v="13 Toby Boxes/ 24 Pits"/>
  </r>
  <r>
    <x v="75"/>
    <x v="1"/>
    <x v="33"/>
    <n v="178"/>
    <s v="10 Splices"/>
    <s v="2 Toby Boxes"/>
  </r>
  <r>
    <x v="71"/>
    <x v="12"/>
    <x v="33"/>
    <n v="290"/>
    <m/>
    <m/>
  </r>
  <r>
    <x v="47"/>
    <x v="8"/>
    <x v="33"/>
    <m/>
    <m/>
    <s v="Crews Dispatched To D-H0222A"/>
  </r>
  <r>
    <x v="25"/>
    <x v="8"/>
    <x v="33"/>
    <n v="593"/>
    <m/>
    <s v="3 Toby Boxes / 10 Pits"/>
  </r>
  <r>
    <x v="63"/>
    <x v="5"/>
    <x v="33"/>
    <n v="1548"/>
    <s v="11 Splices"/>
    <s v="10 Toby Boxes"/>
  </r>
  <r>
    <x v="42"/>
    <x v="13"/>
    <x v="33"/>
    <n v="137"/>
    <s v="40 Splices"/>
    <s v="20 Toby Boxes / 1 FDH / 1 HH / 1 Ground Rod"/>
  </r>
  <r>
    <x v="3"/>
    <x v="13"/>
    <x v="33"/>
    <s v=" "/>
    <m/>
    <m/>
  </r>
  <r>
    <x v="45"/>
    <x v="7"/>
    <x v="33"/>
    <n v="310"/>
    <m/>
    <m/>
  </r>
  <r>
    <x v="50"/>
    <x v="9"/>
    <x v="33"/>
    <s v=" "/>
    <m/>
    <m/>
  </r>
  <r>
    <x v="76"/>
    <x v="1"/>
    <x v="33"/>
    <s v=" "/>
    <m/>
    <m/>
  </r>
  <r>
    <x v="69"/>
    <x v="7"/>
    <x v="33"/>
    <n v="705"/>
    <s v="5 Splices"/>
    <m/>
  </r>
  <r>
    <x v="25"/>
    <x v="12"/>
    <x v="33"/>
    <n v="416"/>
    <s v="6 Splices"/>
    <s v="3 Toby Boxes / 10 Pits"/>
  </r>
  <r>
    <x v="40"/>
    <x v="7"/>
    <x v="33"/>
    <m/>
    <m/>
    <s v="Moved FDH"/>
  </r>
  <r>
    <x v="64"/>
    <x v="5"/>
    <x v="33"/>
    <m/>
    <m/>
    <s v="Drill Breakdown"/>
  </r>
  <r>
    <x v="3"/>
    <x v="17"/>
    <x v="33"/>
    <n v="76"/>
    <m/>
    <s v="2 Pits"/>
  </r>
  <r>
    <x v="36"/>
    <x v="1"/>
    <x v="33"/>
    <n v="150"/>
    <m/>
    <m/>
  </r>
  <r>
    <x v="77"/>
    <x v="1"/>
    <x v="33"/>
    <n v="195"/>
    <m/>
    <m/>
  </r>
  <r>
    <x v="75"/>
    <x v="18"/>
    <x v="34"/>
    <n v="266"/>
    <m/>
    <s v="2 Pits"/>
  </r>
  <r>
    <x v="71"/>
    <x v="12"/>
    <x v="34"/>
    <n v="673"/>
    <m/>
    <m/>
  </r>
  <r>
    <x v="78"/>
    <x v="8"/>
    <x v="34"/>
    <s v=" "/>
    <m/>
    <m/>
  </r>
  <r>
    <x v="25"/>
    <x v="8"/>
    <x v="34"/>
    <s v=" "/>
    <m/>
    <m/>
  </r>
  <r>
    <x v="64"/>
    <x v="5"/>
    <x v="34"/>
    <n v="1530"/>
    <s v="11 Toby Boxes"/>
    <s v="10 Splices"/>
  </r>
  <r>
    <x v="64"/>
    <x v="5"/>
    <x v="34"/>
    <n v="757"/>
    <s v="7 Splices"/>
    <s v="7 Toby Boxes"/>
  </r>
  <r>
    <x v="42"/>
    <x v="13"/>
    <x v="34"/>
    <m/>
    <m/>
    <s v="Drill Still Broken Down"/>
  </r>
  <r>
    <x v="3"/>
    <x v="13"/>
    <x v="34"/>
    <m/>
    <m/>
    <s v=" "/>
  </r>
  <r>
    <x v="50"/>
    <x v="9"/>
    <x v="34"/>
    <m/>
    <m/>
    <s v="Restoration"/>
  </r>
  <r>
    <x v="76"/>
    <x v="1"/>
    <x v="34"/>
    <m/>
    <m/>
    <s v="Drill Breakdown"/>
  </r>
  <r>
    <x v="25"/>
    <x v="12"/>
    <x v="34"/>
    <n v="200"/>
    <m/>
    <s v="1 Pit"/>
  </r>
  <r>
    <x v="36"/>
    <x v="1"/>
    <x v="34"/>
    <m/>
    <m/>
    <s v="1 Vault"/>
  </r>
  <r>
    <x v="79"/>
    <x v="1"/>
    <x v="34"/>
    <m/>
    <m/>
    <m/>
  </r>
  <r>
    <x v="72"/>
    <x v="5"/>
    <x v="34"/>
    <m/>
    <m/>
    <s v="Drill Breakdown"/>
  </r>
  <r>
    <x v="73"/>
    <x v="14"/>
    <x v="34"/>
    <s v=" "/>
    <m/>
    <m/>
  </r>
  <r>
    <x v="72"/>
    <x v="16"/>
    <x v="34"/>
    <n v="161"/>
    <s v="8 Splices"/>
    <s v="5 Pits"/>
  </r>
  <r>
    <x v="74"/>
    <x v="16"/>
    <x v="34"/>
    <n v="546"/>
    <s v="98 Splices"/>
    <s v="15 Toby Boxes / 10 Pits /1 FDH / 1 Swing Arm / 1 HH / 1 Ground Rod"/>
  </r>
  <r>
    <x v="75"/>
    <x v="18"/>
    <x v="35"/>
    <n v="715"/>
    <s v="10 Splices"/>
    <s v="18 Toby Boxes"/>
  </r>
  <r>
    <x v="14"/>
    <x v="7"/>
    <x v="35"/>
    <n v="0"/>
    <m/>
    <s v="Sponging"/>
  </r>
  <r>
    <x v="78"/>
    <x v="8"/>
    <x v="35"/>
    <n v="1880"/>
    <s v="12 Splices"/>
    <s v="4 Toby Boxes"/>
  </r>
  <r>
    <x v="25"/>
    <x v="8"/>
    <x v="35"/>
    <n v="265"/>
    <m/>
    <s v="10 Pits"/>
  </r>
  <r>
    <x v="64"/>
    <x v="5"/>
    <x v="35"/>
    <n v="695"/>
    <s v="4 Splices"/>
    <s v="4 Toby Boxes"/>
  </r>
  <r>
    <x v="3"/>
    <x v="13"/>
    <x v="35"/>
    <n v="644"/>
    <m/>
    <s v="3 Daps"/>
  </r>
  <r>
    <x v="80"/>
    <x v="13"/>
    <x v="35"/>
    <n v="349"/>
    <m/>
    <s v="1 Toby Boxes / 1 Dap"/>
  </r>
  <r>
    <x v="75"/>
    <x v="1"/>
    <x v="35"/>
    <n v="374"/>
    <s v="8 Splices"/>
    <s v="4 Toby Boxes"/>
  </r>
  <r>
    <x v="25"/>
    <x v="12"/>
    <x v="35"/>
    <n v="0"/>
    <m/>
    <s v="Pulled From Project"/>
  </r>
  <r>
    <x v="49"/>
    <x v="7"/>
    <x v="35"/>
    <n v="0"/>
    <m/>
    <s v="Verifying Pipe"/>
  </r>
  <r>
    <x v="17"/>
    <x v="8"/>
    <x v="35"/>
    <n v="745"/>
    <m/>
    <s v="6 Pits"/>
  </r>
  <r>
    <x v="77"/>
    <x v="1"/>
    <x v="35"/>
    <n v="453"/>
    <m/>
    <m/>
  </r>
  <r>
    <x v="81"/>
    <x v="1"/>
    <x v="35"/>
    <n v="1413"/>
    <m/>
    <s v="11 Toby Boxes"/>
  </r>
  <r>
    <x v="72"/>
    <x v="5"/>
    <x v="35"/>
    <n v="418"/>
    <m/>
    <m/>
  </r>
  <r>
    <x v="73"/>
    <x v="14"/>
    <x v="35"/>
    <n v="499"/>
    <m/>
    <s v="3 Toby Boxes / 5 Pits"/>
  </r>
  <r>
    <x v="72"/>
    <x v="16"/>
    <x v="35"/>
    <n v="0"/>
    <m/>
    <s v="Proofing Conduits"/>
  </r>
  <r>
    <x v="82"/>
    <x v="5"/>
    <x v="35"/>
    <n v="1355"/>
    <m/>
    <m/>
  </r>
  <r>
    <x v="83"/>
    <x v="16"/>
    <x v="35"/>
    <n v="2227"/>
    <m/>
    <m/>
  </r>
  <r>
    <x v="75"/>
    <x v="18"/>
    <x v="36"/>
    <s v=" "/>
    <m/>
    <m/>
  </r>
  <r>
    <x v="55"/>
    <x v="7"/>
    <x v="36"/>
    <m/>
    <m/>
    <s v="Sponging"/>
  </r>
  <r>
    <x v="78"/>
    <x v="8"/>
    <x v="36"/>
    <s v=" "/>
    <m/>
    <m/>
  </r>
  <r>
    <x v="25"/>
    <x v="8"/>
    <x v="36"/>
    <s v=" "/>
    <m/>
    <m/>
  </r>
  <r>
    <x v="80"/>
    <x v="13"/>
    <x v="36"/>
    <n v="952"/>
    <m/>
    <s v="6 Toby Boxes"/>
  </r>
  <r>
    <x v="75"/>
    <x v="1"/>
    <x v="36"/>
    <s v=" "/>
    <m/>
    <m/>
  </r>
  <r>
    <x v="40"/>
    <x v="7"/>
    <x v="36"/>
    <m/>
    <m/>
    <s v="Restoration"/>
  </r>
  <r>
    <x v="84"/>
    <x v="16"/>
    <x v="36"/>
    <s v=" "/>
    <m/>
    <m/>
  </r>
  <r>
    <x v="77"/>
    <x v="1"/>
    <x v="36"/>
    <n v="166"/>
    <m/>
    <m/>
  </r>
  <r>
    <x v="81"/>
    <x v="5"/>
    <x v="36"/>
    <s v="1,394 / 10 Toby Boxes"/>
    <m/>
    <m/>
  </r>
  <r>
    <x v="82"/>
    <x v="5"/>
    <x v="36"/>
    <m/>
    <m/>
    <s v="Hit Sewer Main"/>
  </r>
  <r>
    <x v="73"/>
    <x v="14"/>
    <x v="36"/>
    <s v=" "/>
    <m/>
    <m/>
  </r>
  <r>
    <x v="72"/>
    <x v="1"/>
    <x v="36"/>
    <s v=" "/>
    <m/>
    <m/>
  </r>
  <r>
    <x v="85"/>
    <x v="19"/>
    <x v="36"/>
    <n v="1149"/>
    <m/>
    <s v="3 Pits"/>
  </r>
  <r>
    <x v="75"/>
    <x v="18"/>
    <x v="37"/>
    <s v=" "/>
    <m/>
    <m/>
  </r>
  <r>
    <x v="55"/>
    <x v="7"/>
    <x v="37"/>
    <n v="0"/>
    <m/>
    <s v="Sponging"/>
  </r>
  <r>
    <x v="78"/>
    <x v="8"/>
    <x v="37"/>
    <s v=" "/>
    <m/>
    <m/>
  </r>
  <r>
    <x v="25"/>
    <x v="8"/>
    <x v="37"/>
    <s v=" "/>
    <m/>
    <m/>
  </r>
  <r>
    <x v="80"/>
    <x v="13"/>
    <x v="37"/>
    <n v="952"/>
    <m/>
    <s v="6 Toby Boxes"/>
  </r>
  <r>
    <x v="75"/>
    <x v="1"/>
    <x v="37"/>
    <s v=" "/>
    <m/>
    <m/>
  </r>
  <r>
    <x v="40"/>
    <x v="7"/>
    <x v="37"/>
    <n v="0"/>
    <m/>
    <s v="Restoration"/>
  </r>
  <r>
    <x v="84"/>
    <x v="16"/>
    <x v="37"/>
    <s v=" "/>
    <m/>
    <m/>
  </r>
  <r>
    <x v="77"/>
    <x v="1"/>
    <x v="37"/>
    <n v="166"/>
    <m/>
    <m/>
  </r>
  <r>
    <x v="81"/>
    <x v="5"/>
    <x v="37"/>
    <n v="1394"/>
    <m/>
    <s v="10 Toby Boxes"/>
  </r>
  <r>
    <x v="82"/>
    <x v="5"/>
    <x v="37"/>
    <n v="0"/>
    <m/>
    <s v="Hit Sewer Main"/>
  </r>
  <r>
    <x v="73"/>
    <x v="14"/>
    <x v="37"/>
    <s v=" "/>
    <m/>
    <m/>
  </r>
  <r>
    <x v="72"/>
    <x v="1"/>
    <x v="37"/>
    <s v=" "/>
    <m/>
    <m/>
  </r>
  <r>
    <x v="85"/>
    <x v="19"/>
    <x v="37"/>
    <n v="1149"/>
    <m/>
    <s v="3 Pits"/>
  </r>
  <r>
    <x v="75"/>
    <x v="1"/>
    <x v="38"/>
    <m/>
    <m/>
    <s v="Tie Ins"/>
  </r>
  <r>
    <x v="56"/>
    <x v="7"/>
    <x v="38"/>
    <n v="192"/>
    <m/>
    <m/>
  </r>
  <r>
    <x v="62"/>
    <x v="8"/>
    <x v="38"/>
    <n v="3867"/>
    <m/>
    <s v="17 Toby Boxes / 43 Pits / 51 Splices"/>
  </r>
  <r>
    <x v="80"/>
    <x v="13"/>
    <x v="38"/>
    <n v="1328"/>
    <m/>
    <s v="13 Toby Boxes / 31 Splices"/>
  </r>
  <r>
    <x v="86"/>
    <x v="6"/>
    <x v="38"/>
    <n v="313"/>
    <m/>
    <s v="3 Toby Boxes / 18 Splices"/>
  </r>
  <r>
    <x v="84"/>
    <x v="16"/>
    <x v="38"/>
    <n v="344"/>
    <m/>
    <s v="1 Toby Boxes / 2 Pits / 24 Splices"/>
  </r>
  <r>
    <x v="87"/>
    <x v="16"/>
    <x v="38"/>
    <n v="1265"/>
    <m/>
    <s v="10 Toby Boxes / 20 Splices / 1 FDH / 1 HH / 1 Swing Arm / 1 Ground Rod"/>
  </r>
  <r>
    <x v="77"/>
    <x v="1"/>
    <x v="38"/>
    <n v="302"/>
    <m/>
    <s v="1 Pit"/>
  </r>
  <r>
    <x v="88"/>
    <x v="5"/>
    <x v="38"/>
    <n v="1334"/>
    <m/>
    <s v="8 Toby Boxes / 12 Pits / 14 Dap Splices"/>
  </r>
  <r>
    <x v="89"/>
    <x v="5"/>
    <x v="38"/>
    <n v="1970"/>
    <m/>
    <s v="16 Toby Boxes / 1HH"/>
  </r>
  <r>
    <x v="82"/>
    <x v="5"/>
    <x v="38"/>
    <m/>
    <m/>
    <s v="On Hold"/>
  </r>
  <r>
    <x v="90"/>
    <x v="14"/>
    <x v="38"/>
    <m/>
    <m/>
    <s v="On Hold"/>
  </r>
  <r>
    <x v="72"/>
    <x v="1"/>
    <x v="38"/>
    <m/>
    <m/>
    <s v="On Hold"/>
  </r>
  <r>
    <x v="85"/>
    <x v="19"/>
    <x v="38"/>
    <m/>
    <m/>
    <s v="On Hold"/>
  </r>
  <r>
    <x v="25"/>
    <x v="6"/>
    <x v="39"/>
    <n v="635"/>
    <m/>
    <s v="5 Toby Boxes / 10 Splices"/>
  </r>
  <r>
    <x v="54"/>
    <x v="7"/>
    <x v="39"/>
    <m/>
    <m/>
    <s v="3 Splices"/>
  </r>
  <r>
    <x v="62"/>
    <x v="8"/>
    <x v="39"/>
    <n v="594"/>
    <m/>
    <s v="5 Toby Boxes / 7 Pits / 9 Splices"/>
  </r>
  <r>
    <x v="25"/>
    <x v="8"/>
    <x v="39"/>
    <m/>
    <m/>
    <s v="Job Re-Assigned To Longo Underground"/>
  </r>
  <r>
    <x v="52"/>
    <x v="8"/>
    <x v="39"/>
    <m/>
    <m/>
    <s v="Drill Breakdown"/>
  </r>
  <r>
    <x v="80"/>
    <x v="13"/>
    <x v="39"/>
    <n v="397"/>
    <m/>
    <s v="3 Toby Boxes / 20 Splices"/>
  </r>
  <r>
    <x v="91"/>
    <x v="16"/>
    <x v="39"/>
    <n v="2144"/>
    <m/>
    <s v="19 Toby Boxes / 19 Pits / 47 Splices"/>
  </r>
  <r>
    <x v="36"/>
    <x v="1"/>
    <x v="39"/>
    <m/>
    <m/>
    <s v="1 HH"/>
  </r>
  <r>
    <x v="77"/>
    <x v="1"/>
    <x v="39"/>
    <m/>
    <m/>
    <s v="1 HH"/>
  </r>
  <r>
    <x v="82"/>
    <x v="5"/>
    <x v="39"/>
    <m/>
    <m/>
    <s v="On Hold"/>
  </r>
  <r>
    <x v="90"/>
    <x v="14"/>
    <x v="39"/>
    <m/>
    <m/>
    <s v="On Hold"/>
  </r>
  <r>
    <x v="72"/>
    <x v="1"/>
    <x v="39"/>
    <m/>
    <m/>
    <s v="On Hold"/>
  </r>
  <r>
    <x v="85"/>
    <x v="19"/>
    <x v="39"/>
    <m/>
    <m/>
    <s v="On Hold"/>
  </r>
  <r>
    <x v="89"/>
    <x v="5"/>
    <x v="40"/>
    <m/>
    <m/>
    <s v="1 HH / 1 Swing Arm / 1 FDH / 1 Ground Rod"/>
  </r>
  <r>
    <x v="91"/>
    <x v="16"/>
    <x v="40"/>
    <n v="990"/>
    <m/>
    <s v="6 Pits"/>
  </r>
  <r>
    <x v="62"/>
    <x v="8"/>
    <x v="40"/>
    <n v="367"/>
    <m/>
    <s v="5 Toby Boxes / 5 Pits / 30 Splices"/>
  </r>
  <r>
    <x v="54"/>
    <x v="7"/>
    <x v="40"/>
    <n v="132"/>
    <m/>
    <m/>
  </r>
  <r>
    <x v="3"/>
    <x v="7"/>
    <x v="40"/>
    <n v="370"/>
    <m/>
    <m/>
  </r>
  <r>
    <x v="92"/>
    <x v="9"/>
    <x v="40"/>
    <n v="590"/>
    <m/>
    <m/>
  </r>
  <r>
    <x v="93"/>
    <x v="1"/>
    <x v="40"/>
    <n v="198"/>
    <n v="198"/>
    <s v=" 2 HH"/>
  </r>
  <r>
    <x v="3"/>
    <x v="1"/>
    <x v="40"/>
    <n v="180"/>
    <m/>
    <s v="3 HH"/>
  </r>
  <r>
    <x v="50"/>
    <x v="9"/>
    <x v="40"/>
    <m/>
    <n v="5575"/>
    <s v=" 7,497 Tracer Wire / 1 HH"/>
  </r>
  <r>
    <x v="77"/>
    <x v="1"/>
    <x v="40"/>
    <n v="43"/>
    <m/>
    <m/>
  </r>
  <r>
    <x v="88"/>
    <x v="5"/>
    <x v="40"/>
    <n v="618"/>
    <m/>
    <s v="3 Toby Boxes / 2 Pits / 3 Splices / 1 HH"/>
  </r>
  <r>
    <x v="94"/>
    <x v="5"/>
    <x v="40"/>
    <n v="1840"/>
    <m/>
    <s v="14 Toby Boxes"/>
  </r>
  <r>
    <x v="91"/>
    <x v="16"/>
    <x v="41"/>
    <n v="1871"/>
    <m/>
    <s v="9 Toby Boxes / 20 Pits / 7 Splices"/>
  </r>
  <r>
    <x v="92"/>
    <x v="9"/>
    <x v="41"/>
    <n v="343"/>
    <m/>
    <m/>
  </r>
  <r>
    <x v="50"/>
    <x v="13"/>
    <x v="41"/>
    <m/>
    <n v="2372"/>
    <m/>
  </r>
  <r>
    <x v="36"/>
    <x v="1"/>
    <x v="41"/>
    <n v="45"/>
    <m/>
    <m/>
  </r>
  <r>
    <x v="88"/>
    <x v="5"/>
    <x v="41"/>
    <n v="700"/>
    <m/>
    <s v="5 Toby Boxes"/>
  </r>
  <r>
    <x v="94"/>
    <x v="5"/>
    <x v="41"/>
    <n v="1520"/>
    <m/>
    <s v="14 Toby Boxes"/>
  </r>
  <r>
    <x v="38"/>
    <x v="5"/>
    <x v="41"/>
    <n v="150"/>
    <m/>
    <m/>
  </r>
  <r>
    <x v="82"/>
    <x v="5"/>
    <x v="41"/>
    <m/>
    <m/>
    <s v="On Hold"/>
  </r>
  <r>
    <x v="90"/>
    <x v="14"/>
    <x v="41"/>
    <m/>
    <m/>
    <s v="On Hold"/>
  </r>
  <r>
    <x v="72"/>
    <x v="1"/>
    <x v="41"/>
    <m/>
    <m/>
    <s v="On Hold"/>
  </r>
  <r>
    <x v="85"/>
    <x v="19"/>
    <x v="41"/>
    <m/>
    <m/>
    <s v="On Hold"/>
  </r>
  <r>
    <x v="91"/>
    <x v="16"/>
    <x v="42"/>
    <n v="1307"/>
    <m/>
    <s v="14 Toby Boxes / 9 Pits / 73 Splices / 1 FDH / 1 HH / 1 Swing Arm / 1 Ground Rod"/>
  </r>
  <r>
    <x v="62"/>
    <x v="8"/>
    <x v="42"/>
    <m/>
    <m/>
    <s v="4 Toby Boxes / 1 Pits / 135 Splices / 1 FDH / 1 HH / 1 Swing Arm / 1 Ground Rod"/>
  </r>
  <r>
    <x v="95"/>
    <x v="7"/>
    <x v="42"/>
    <n v="1376"/>
    <m/>
    <s v="9 Toby Boxes / 9 Splices"/>
  </r>
  <r>
    <x v="96"/>
    <x v="12"/>
    <x v="42"/>
    <n v="617"/>
    <m/>
    <m/>
  </r>
  <r>
    <x v="36"/>
    <x v="1"/>
    <x v="42"/>
    <m/>
    <m/>
    <s v="1 HH"/>
  </r>
  <r>
    <x v="94"/>
    <x v="5"/>
    <x v="42"/>
    <n v="2060"/>
    <m/>
    <s v="14 Toby Boxes"/>
  </r>
  <r>
    <x v="38"/>
    <x v="1"/>
    <x v="42"/>
    <n v="295"/>
    <m/>
    <m/>
  </r>
  <r>
    <x v="82"/>
    <x v="5"/>
    <x v="42"/>
    <m/>
    <m/>
    <s v="On Hold"/>
  </r>
  <r>
    <x v="90"/>
    <x v="14"/>
    <x v="42"/>
    <m/>
    <m/>
    <s v="On Hold"/>
  </r>
  <r>
    <x v="72"/>
    <x v="1"/>
    <x v="42"/>
    <m/>
    <m/>
    <s v="On Hold"/>
  </r>
  <r>
    <x v="85"/>
    <x v="19"/>
    <x v="42"/>
    <m/>
    <m/>
    <s v="On Hold"/>
  </r>
  <r>
    <x v="91"/>
    <x v="16"/>
    <x v="43"/>
    <m/>
    <m/>
    <s v="Restoration"/>
  </r>
  <r>
    <x v="87"/>
    <x v="16"/>
    <x v="43"/>
    <m/>
    <m/>
    <s v="Restoration"/>
  </r>
  <r>
    <x v="95"/>
    <x v="7"/>
    <x v="43"/>
    <n v="875"/>
    <m/>
    <s v="8 Toby Boxes / 25 Splices"/>
  </r>
  <r>
    <x v="97"/>
    <x v="12"/>
    <x v="43"/>
    <n v="711"/>
    <m/>
    <s v="2 Toby Boxes / 3 Splices"/>
  </r>
  <r>
    <x v="96"/>
    <x v="6"/>
    <x v="43"/>
    <n v="627"/>
    <m/>
    <m/>
  </r>
  <r>
    <x v="3"/>
    <x v="1"/>
    <x v="43"/>
    <n v="426"/>
    <n v="360"/>
    <s v="360 Tracer Wire"/>
  </r>
  <r>
    <x v="38"/>
    <x v="1"/>
    <x v="43"/>
    <n v="504"/>
    <m/>
    <m/>
  </r>
  <r>
    <x v="94"/>
    <x v="5"/>
    <x v="43"/>
    <n v="1330"/>
    <m/>
    <s v="7 Toby Boxes / 10 Pits / 52 Splices / 1 FDH / 1 HH / 1 Swing Arm / 1 Ground Rod"/>
  </r>
  <r>
    <x v="96"/>
    <x v="12"/>
    <x v="44"/>
    <n v="431"/>
    <m/>
    <m/>
  </r>
  <r>
    <x v="95"/>
    <x v="7"/>
    <x v="44"/>
    <n v="1301"/>
    <m/>
    <s v="9 Toby Boxes / 18 Splices"/>
  </r>
  <r>
    <x v="97"/>
    <x v="6"/>
    <x v="44"/>
    <n v="695"/>
    <m/>
    <s v="7 Toby Boxes / 10 Splices"/>
  </r>
  <r>
    <x v="91"/>
    <x v="16"/>
    <x v="44"/>
    <m/>
    <m/>
    <s v="Restoration"/>
  </r>
  <r>
    <x v="84"/>
    <x v="16"/>
    <x v="44"/>
    <m/>
    <m/>
    <s v="Restoration"/>
  </r>
  <r>
    <x v="62"/>
    <x v="20"/>
    <x v="44"/>
    <m/>
    <m/>
    <s v="5 Toby Boxes / 1 FDH"/>
  </r>
  <r>
    <x v="47"/>
    <x v="20"/>
    <x v="44"/>
    <m/>
    <m/>
    <s v="4 Toby Boxes / 1 FDH"/>
  </r>
  <r>
    <x v="71"/>
    <x v="7"/>
    <x v="44"/>
    <n v="314"/>
    <m/>
    <m/>
  </r>
  <r>
    <x v="77"/>
    <x v="1"/>
    <x v="44"/>
    <m/>
    <n v="1275"/>
    <s v="1.275 Tracer Wire"/>
  </r>
  <r>
    <x v="94"/>
    <x v="1"/>
    <x v="44"/>
    <m/>
    <m/>
    <s v="Sponging / Restortion"/>
  </r>
  <r>
    <x v="38"/>
    <x v="5"/>
    <x v="44"/>
    <m/>
    <n v="899"/>
    <s v="899 Tracer Wire"/>
  </r>
  <r>
    <x v="96"/>
    <x v="12"/>
    <x v="45"/>
    <n v="276"/>
    <m/>
    <m/>
  </r>
  <r>
    <x v="95"/>
    <x v="7"/>
    <x v="45"/>
    <m/>
    <m/>
    <s v="Drill Breakdown--No Production"/>
  </r>
  <r>
    <x v="98"/>
    <x v="5"/>
    <x v="45"/>
    <n v="1335"/>
    <m/>
    <s v="10 Toby Boxes"/>
  </r>
  <r>
    <x v="99"/>
    <x v="5"/>
    <x v="45"/>
    <m/>
    <m/>
    <m/>
  </r>
  <r>
    <x v="97"/>
    <x v="6"/>
    <x v="45"/>
    <n v="796"/>
    <m/>
    <s v="9 Toby Boxes / 24 Splices"/>
  </r>
  <r>
    <x v="100"/>
    <x v="12"/>
    <x v="45"/>
    <n v="547"/>
    <m/>
    <m/>
  </r>
  <r>
    <x v="62"/>
    <x v="20"/>
    <x v="45"/>
    <m/>
    <m/>
    <m/>
  </r>
  <r>
    <x v="47"/>
    <x v="20"/>
    <x v="45"/>
    <m/>
    <m/>
    <m/>
  </r>
  <r>
    <x v="36"/>
    <x v="1"/>
    <x v="45"/>
    <m/>
    <m/>
    <s v="No Production"/>
  </r>
  <r>
    <x v="101"/>
    <x v="1"/>
    <x v="45"/>
    <n v="259"/>
    <m/>
    <m/>
  </r>
  <r>
    <x v="96"/>
    <x v="12"/>
    <x v="46"/>
    <n v="779"/>
    <m/>
    <s v="4 Toby Boxes / 8 Splices"/>
  </r>
  <r>
    <x v="95"/>
    <x v="7"/>
    <x v="46"/>
    <n v="1018"/>
    <m/>
    <s v="8 Toby Boxes / 34 Splices"/>
  </r>
  <r>
    <x v="98"/>
    <x v="5"/>
    <x v="46"/>
    <n v="1133"/>
    <m/>
    <s v="8 Toby Boxes / 48 Splices"/>
  </r>
  <r>
    <x v="99"/>
    <x v="5"/>
    <x v="46"/>
    <n v="1526"/>
    <m/>
    <s v=" 9 Toby Boxes / 30 Splices"/>
  </r>
  <r>
    <x v="97"/>
    <x v="6"/>
    <x v="46"/>
    <n v="1929"/>
    <m/>
    <s v="15 Toby Boxes / 60 Splices"/>
  </r>
  <r>
    <x v="100"/>
    <x v="12"/>
    <x v="46"/>
    <n v="845"/>
    <m/>
    <m/>
  </r>
  <r>
    <x v="3"/>
    <x v="1"/>
    <x v="46"/>
    <n v="561"/>
    <m/>
    <m/>
  </r>
  <r>
    <x v="62"/>
    <x v="20"/>
    <x v="46"/>
    <m/>
    <m/>
    <s v=" Toby Boxes / Restoration"/>
  </r>
  <r>
    <x v="47"/>
    <x v="20"/>
    <x v="46"/>
    <m/>
    <m/>
    <s v=" Toby Boxes / Restoration"/>
  </r>
  <r>
    <x v="12"/>
    <x v="20"/>
    <x v="46"/>
    <m/>
    <m/>
    <s v="Restoration"/>
  </r>
  <r>
    <x v="36"/>
    <x v="1"/>
    <x v="46"/>
    <n v="37"/>
    <m/>
    <m/>
  </r>
  <r>
    <x v="101"/>
    <x v="1"/>
    <x v="46"/>
    <n v="243"/>
    <m/>
    <s v="2 Pits"/>
  </r>
  <r>
    <x v="102"/>
    <x v="16"/>
    <x v="46"/>
    <n v="1538"/>
    <m/>
    <s v="13 Toby Boxes / 7 Pits / 30 Splices"/>
  </r>
  <r>
    <x v="2"/>
    <x v="7"/>
    <x v="47"/>
    <m/>
    <m/>
    <s v="Toby Box Relocation"/>
  </r>
  <r>
    <x v="102"/>
    <x v="16"/>
    <x v="47"/>
    <n v="2713"/>
    <m/>
    <s v="20 Toby Boxes / 16 Pits / 62 Splices"/>
  </r>
  <r>
    <x v="96"/>
    <x v="12"/>
    <x v="47"/>
    <n v="868"/>
    <m/>
    <s v="7 Toby Boxes / 13 Splices"/>
  </r>
  <r>
    <x v="98"/>
    <x v="5"/>
    <x v="47"/>
    <n v="1624"/>
    <m/>
    <s v="11 Toby Boxes / 42 Splices"/>
  </r>
  <r>
    <x v="99"/>
    <x v="5"/>
    <x v="47"/>
    <n v="1503"/>
    <m/>
    <s v="10 Toby Boxes / 46 Splices"/>
  </r>
  <r>
    <x v="97"/>
    <x v="6"/>
    <x v="47"/>
    <n v="876"/>
    <m/>
    <s v="4 Toby Boxes / 7 Splices / 1 FDH / 1 Swing Arm / 1 HH / 1 Ground Rod"/>
  </r>
  <r>
    <x v="100"/>
    <x v="12"/>
    <x v="47"/>
    <n v="400"/>
    <m/>
    <m/>
  </r>
  <r>
    <x v="3"/>
    <x v="1"/>
    <x v="47"/>
    <n v="260"/>
    <m/>
    <s v="2 Pits / 10 Splices"/>
  </r>
  <r>
    <x v="58"/>
    <x v="6"/>
    <x v="47"/>
    <n v="173"/>
    <m/>
    <m/>
  </r>
  <r>
    <x v="49"/>
    <x v="20"/>
    <x v="47"/>
    <m/>
    <m/>
    <s v="Restoration"/>
  </r>
  <r>
    <x v="12"/>
    <x v="20"/>
    <x v="47"/>
    <m/>
    <m/>
    <s v="Restoration"/>
  </r>
  <r>
    <x v="51"/>
    <x v="6"/>
    <x v="47"/>
    <m/>
    <m/>
    <s v="Restoration"/>
  </r>
  <r>
    <x v="36"/>
    <x v="1"/>
    <x v="47"/>
    <n v="115"/>
    <m/>
    <s v="3 HH"/>
  </r>
  <r>
    <x v="101"/>
    <x v="1"/>
    <x v="47"/>
    <m/>
    <m/>
    <s v="Drill Breakdown"/>
  </r>
  <r>
    <x v="102"/>
    <x v="16"/>
    <x v="48"/>
    <n v="862"/>
    <m/>
    <s v="6 Toby Boxes / 3 Pits / 6 Splices"/>
  </r>
  <r>
    <x v="96"/>
    <x v="12"/>
    <x v="48"/>
    <n v="338"/>
    <m/>
    <s v="6 Toby Boxes / 2 Splices"/>
  </r>
  <r>
    <x v="95"/>
    <x v="7"/>
    <x v="48"/>
    <n v="569"/>
    <m/>
    <s v="5 Toby Boxes / 6 Splices / 1 FDH / 1 Swing Arm / 1 HH / 1 Ground Rod"/>
  </r>
  <r>
    <x v="98"/>
    <x v="5"/>
    <x v="48"/>
    <m/>
    <m/>
    <s v="Crew Re-Located To Lakeland"/>
  </r>
  <r>
    <x v="99"/>
    <x v="5"/>
    <x v="48"/>
    <n v="1590"/>
    <m/>
    <s v="11 Toby Boxes"/>
  </r>
  <r>
    <x v="97"/>
    <x v="6"/>
    <x v="48"/>
    <n v="651"/>
    <m/>
    <s v="6 Toby Boxes / 8 Splices"/>
  </r>
  <r>
    <x v="100"/>
    <x v="12"/>
    <x v="48"/>
    <n v="906"/>
    <m/>
    <m/>
  </r>
  <r>
    <x v="3"/>
    <x v="1"/>
    <x v="48"/>
    <n v="40"/>
    <m/>
    <m/>
  </r>
  <r>
    <x v="65"/>
    <x v="1"/>
    <x v="48"/>
    <n v="96"/>
    <m/>
    <s v="3 Pits / 24 Splices--Frontier Damage Completed."/>
  </r>
  <r>
    <x v="75"/>
    <x v="6"/>
    <x v="48"/>
    <n v="433"/>
    <m/>
    <s v="4 Toby Boxes / 8 Splices"/>
  </r>
  <r>
    <x v="103"/>
    <x v="5"/>
    <x v="48"/>
    <n v="647"/>
    <m/>
    <s v="6 Toby Boxes"/>
  </r>
  <r>
    <x v="101"/>
    <x v="1"/>
    <x v="48"/>
    <n v="193"/>
    <m/>
    <s v="2 Toby Boxes"/>
  </r>
  <r>
    <x v="102"/>
    <x v="16"/>
    <x v="49"/>
    <n v="1507"/>
    <m/>
    <s v="9 Toby Boxes / 2 Pits / 35 Splices / 1 FDH / 1 Swing Arm / 1 HH / 1 Ground Rod"/>
  </r>
  <r>
    <x v="96"/>
    <x v="12"/>
    <x v="49"/>
    <n v="26"/>
    <m/>
    <s v="12 Toby Boxes / 26 Splices"/>
  </r>
  <r>
    <x v="95"/>
    <x v="7"/>
    <x v="49"/>
    <m/>
    <m/>
    <s v="Crew Re-Located To Another Project"/>
  </r>
  <r>
    <x v="98"/>
    <x v="5"/>
    <x v="49"/>
    <n v="350"/>
    <m/>
    <s v="2 Toby Boxes"/>
  </r>
  <r>
    <x v="99"/>
    <x v="5"/>
    <x v="49"/>
    <n v="370"/>
    <m/>
    <s v="1 FDH / 1 HH / 1 Swing Arm / 1 Ground Rod"/>
  </r>
  <r>
    <x v="104"/>
    <x v="7"/>
    <x v="49"/>
    <n v="706"/>
    <m/>
    <s v="3 Toby Boxes"/>
  </r>
  <r>
    <x v="100"/>
    <x v="12"/>
    <x v="49"/>
    <n v="198"/>
    <m/>
    <s v="4 Toby Boxes / 17 Splices"/>
  </r>
  <r>
    <x v="3"/>
    <x v="1"/>
    <x v="49"/>
    <m/>
    <n v="6350"/>
    <s v="6,350 Tracer Wire"/>
  </r>
  <r>
    <x v="3"/>
    <x v="1"/>
    <x v="49"/>
    <n v="408"/>
    <m/>
    <s v="4 Pits / 4 Splices"/>
  </r>
  <r>
    <x v="62"/>
    <x v="20"/>
    <x v="49"/>
    <m/>
    <m/>
    <s v=" Restoration"/>
  </r>
  <r>
    <x v="12"/>
    <x v="20"/>
    <x v="49"/>
    <m/>
    <m/>
    <s v=" Restoration-QC Walk"/>
  </r>
  <r>
    <x v="105"/>
    <x v="5"/>
    <x v="49"/>
    <m/>
    <m/>
    <s v="Concrete"/>
  </r>
  <r>
    <x v="77"/>
    <x v="1"/>
    <x v="49"/>
    <m/>
    <m/>
    <s v="Restoration"/>
  </r>
  <r>
    <x v="106"/>
    <x v="13"/>
    <x v="50"/>
    <m/>
    <m/>
    <s v="No Production--Issue With Locates"/>
  </r>
  <r>
    <x v="96"/>
    <x v="12"/>
    <x v="50"/>
    <m/>
    <m/>
    <s v="Toby boxes"/>
  </r>
  <r>
    <x v="104"/>
    <x v="7"/>
    <x v="50"/>
    <m/>
    <m/>
    <s v="No Production--Issue With Locates"/>
  </r>
  <r>
    <x v="98"/>
    <x v="5"/>
    <x v="50"/>
    <n v="1050"/>
    <m/>
    <s v="9 Toby Boxes / 22 Splices"/>
  </r>
  <r>
    <x v="107"/>
    <x v="14"/>
    <x v="50"/>
    <n v="621"/>
    <m/>
    <m/>
  </r>
  <r>
    <x v="108"/>
    <x v="6"/>
    <x v="50"/>
    <n v="1285"/>
    <m/>
    <s v="9 Toby Boxes / 36 Splices"/>
  </r>
  <r>
    <x v="99"/>
    <x v="5"/>
    <x v="50"/>
    <m/>
    <m/>
    <s v="Restoration-In-House  QC Walk"/>
  </r>
  <r>
    <x v="97"/>
    <x v="6"/>
    <x v="50"/>
    <m/>
    <m/>
    <s v="Proofing Conduits"/>
  </r>
  <r>
    <x v="100"/>
    <x v="12"/>
    <x v="50"/>
    <m/>
    <m/>
    <s v="No Production"/>
  </r>
  <r>
    <x v="49"/>
    <x v="20"/>
    <x v="50"/>
    <m/>
    <m/>
    <s v=" Restoration"/>
  </r>
  <r>
    <x v="47"/>
    <x v="20"/>
    <x v="50"/>
    <m/>
    <m/>
    <s v=" Restoration"/>
  </r>
  <r>
    <x v="101"/>
    <x v="1"/>
    <x v="50"/>
    <m/>
    <m/>
    <s v="No Production"/>
  </r>
  <r>
    <x v="106"/>
    <x v="13"/>
    <x v="51"/>
    <m/>
    <m/>
    <m/>
  </r>
  <r>
    <x v="96"/>
    <x v="12"/>
    <x v="51"/>
    <m/>
    <m/>
    <s v="1 FDH / 1 Swing Arm / 1 HH / 1 Ground Rod"/>
  </r>
  <r>
    <x v="104"/>
    <x v="7"/>
    <x v="51"/>
    <n v="1701"/>
    <m/>
    <s v="12 Toby Boxes / 49 Splices"/>
  </r>
  <r>
    <x v="107"/>
    <x v="14"/>
    <x v="51"/>
    <n v="464"/>
    <m/>
    <s v="6 Toby Boxes / 3 Pits / 22 Splices"/>
  </r>
  <r>
    <x v="108"/>
    <x v="6"/>
    <x v="51"/>
    <n v="951"/>
    <m/>
    <s v="11 Toby Boxes / 20 Splices"/>
  </r>
  <r>
    <x v="109"/>
    <x v="16"/>
    <x v="51"/>
    <n v="1864"/>
    <m/>
    <s v="13 Toby Boxes / 13 Splices"/>
  </r>
  <r>
    <x v="100"/>
    <x v="12"/>
    <x v="51"/>
    <m/>
    <m/>
    <s v="No Production"/>
  </r>
  <r>
    <x v="58"/>
    <x v="6"/>
    <x v="51"/>
    <m/>
    <m/>
    <s v="Sponging"/>
  </r>
  <r>
    <x v="3"/>
    <x v="1"/>
    <x v="51"/>
    <n v="205"/>
    <m/>
    <s v="2 Pits / 4 Splices"/>
  </r>
  <r>
    <x v="47"/>
    <x v="8"/>
    <x v="51"/>
    <m/>
    <m/>
    <s v="ABF Testing / Restoration"/>
  </r>
  <r>
    <x v="101"/>
    <x v="1"/>
    <x v="51"/>
    <n v="510"/>
    <m/>
    <s v="5 Toby Boxes / 4 Pits / 14 Splices"/>
  </r>
  <r>
    <x v="103"/>
    <x v="5"/>
    <x v="51"/>
    <n v="932"/>
    <m/>
    <s v="6 Toby Boxes"/>
  </r>
  <r>
    <x v="105"/>
    <x v="5"/>
    <x v="51"/>
    <n v="23"/>
    <m/>
    <s v="1 Vault / 1 Cabinet / 6 Ground Rods"/>
  </r>
  <r>
    <x v="52"/>
    <x v="1"/>
    <x v="52"/>
    <n v="113"/>
    <m/>
    <s v="4 Pits / 48 Splices"/>
  </r>
  <r>
    <x v="106"/>
    <x v="13"/>
    <x v="52"/>
    <n v="2348"/>
    <m/>
    <s v="21 Toby Boxes / 15 Pits / 43 Splices"/>
  </r>
  <r>
    <x v="96"/>
    <x v="12"/>
    <x v="52"/>
    <m/>
    <m/>
    <s v="Sponging"/>
  </r>
  <r>
    <x v="104"/>
    <x v="7"/>
    <x v="52"/>
    <n v="314"/>
    <m/>
    <s v="4 Toby Boxes"/>
  </r>
  <r>
    <x v="110"/>
    <x v="16"/>
    <x v="52"/>
    <m/>
    <m/>
    <s v="Crew Will Be Starting Tomorrow"/>
  </r>
  <r>
    <x v="107"/>
    <x v="14"/>
    <x v="52"/>
    <m/>
    <m/>
    <s v="No Report"/>
  </r>
  <r>
    <x v="108"/>
    <x v="6"/>
    <x v="52"/>
    <n v="1598"/>
    <m/>
    <m/>
  </r>
  <r>
    <x v="109"/>
    <x v="16"/>
    <x v="52"/>
    <n v="1514"/>
    <m/>
    <s v="7 Toby Boxes / 8 Pits / 31 Splices"/>
  </r>
  <r>
    <x v="3"/>
    <x v="1"/>
    <x v="52"/>
    <n v="190"/>
    <m/>
    <s v="2 Pits / 2 Splices"/>
  </r>
  <r>
    <x v="17"/>
    <x v="8"/>
    <x v="52"/>
    <m/>
    <m/>
    <s v="Toby Boxes / Restoration"/>
  </r>
  <r>
    <x v="47"/>
    <x v="8"/>
    <x v="52"/>
    <m/>
    <m/>
    <s v="ABF Testing / Restoration"/>
  </r>
  <r>
    <x v="101"/>
    <x v="1"/>
    <x v="52"/>
    <n v="275"/>
    <m/>
    <s v="2 Toby Boxes"/>
  </r>
  <r>
    <x v="103"/>
    <x v="5"/>
    <x v="52"/>
    <n v="1190"/>
    <m/>
    <s v="6 Toby Boxes / 1 HH"/>
  </r>
  <r>
    <x v="106"/>
    <x v="13"/>
    <x v="53"/>
    <n v="1378"/>
    <m/>
    <s v="14 Toby Boxes / 7 Pits / 20 Splices"/>
  </r>
  <r>
    <x v="104"/>
    <x v="7"/>
    <x v="53"/>
    <n v="662"/>
    <m/>
    <s v="8 Toby Boxes / 4 Splices"/>
  </r>
  <r>
    <x v="110"/>
    <x v="16"/>
    <x v="53"/>
    <n v="988"/>
    <m/>
    <s v="6 Toby Boxes / 6 Pits / 15 Splices"/>
  </r>
  <r>
    <x v="111"/>
    <x v="14"/>
    <x v="53"/>
    <n v="588"/>
    <m/>
    <s v="3 Toby Boxes / 20 Splices"/>
  </r>
  <r>
    <x v="107"/>
    <x v="14"/>
    <x v="53"/>
    <m/>
    <m/>
    <s v="Project Shutdown"/>
  </r>
  <r>
    <x v="108"/>
    <x v="6"/>
    <x v="53"/>
    <n v="1671"/>
    <m/>
    <s v="15 Toby Boxes / 36 Splices / 1 FDH / 1 Swing Arm / 1 HH / 1 Ground Rod"/>
  </r>
  <r>
    <x v="109"/>
    <x v="16"/>
    <x v="53"/>
    <n v="1095"/>
    <m/>
    <s v="10 Toby Boxes / 8 Pits / 39 Splices"/>
  </r>
  <r>
    <x v="100"/>
    <x v="12"/>
    <x v="53"/>
    <n v="64"/>
    <m/>
    <s v="20 Toby Boxes / 53 Splices"/>
  </r>
  <r>
    <x v="3"/>
    <x v="1"/>
    <x v="53"/>
    <n v="48"/>
    <m/>
    <s v="2 Pits / 2 Splices"/>
  </r>
  <r>
    <x v="17"/>
    <x v="8"/>
    <x v="53"/>
    <m/>
    <m/>
    <s v="3 Toby Boxes / 6 Splices"/>
  </r>
  <r>
    <x v="70"/>
    <x v="8"/>
    <x v="53"/>
    <m/>
    <m/>
    <s v="Crew Did Not Work On This Project Today"/>
  </r>
  <r>
    <x v="36"/>
    <x v="1"/>
    <x v="53"/>
    <m/>
    <n v="2815"/>
    <s v="2,815 Tracer Wire"/>
  </r>
  <r>
    <x v="103"/>
    <x v="5"/>
    <x v="53"/>
    <n v="909"/>
    <m/>
    <s v="8 Toby Boxes"/>
  </r>
  <r>
    <x v="106"/>
    <x v="13"/>
    <x v="54"/>
    <n v="726"/>
    <m/>
    <s v="6 Toby Boxes / 6 Pits / 6 Splices"/>
  </r>
  <r>
    <x v="104"/>
    <x v="7"/>
    <x v="54"/>
    <n v="728"/>
    <m/>
    <s v="5 Toby Boxes / 13 Splices"/>
  </r>
  <r>
    <x v="112"/>
    <x v="13"/>
    <x v="54"/>
    <n v="1108"/>
    <m/>
    <s v="12 Toby Boxes / 7 Pits / 8 Splices"/>
  </r>
  <r>
    <x v="110"/>
    <x v="16"/>
    <x v="54"/>
    <m/>
    <m/>
    <s v="Crew Shutdown By Tillman"/>
  </r>
  <r>
    <x v="111"/>
    <x v="14"/>
    <x v="54"/>
    <n v="431"/>
    <m/>
    <s v="5 Toby Boxes / 11 Splices"/>
  </r>
  <r>
    <x v="113"/>
    <x v="6"/>
    <x v="54"/>
    <n v="385"/>
    <m/>
    <s v="4 Toby Boxes / 8 Splices"/>
  </r>
  <r>
    <x v="109"/>
    <x v="16"/>
    <x v="54"/>
    <m/>
    <m/>
    <s v="Crew Shutdown By Tillman"/>
  </r>
  <r>
    <x v="97"/>
    <x v="6"/>
    <x v="54"/>
    <m/>
    <m/>
    <s v="Restoration"/>
  </r>
  <r>
    <x v="100"/>
    <x v="12"/>
    <x v="54"/>
    <n v="21"/>
    <m/>
    <s v="11 Toby Boxes / 34 Splices / 1 FDH / 1 Swing Arm / 1 HH / 1 Ground Rod"/>
  </r>
  <r>
    <x v="3"/>
    <x v="1"/>
    <x v="54"/>
    <n v="150"/>
    <m/>
    <m/>
  </r>
  <r>
    <x v="36"/>
    <x v="1"/>
    <x v="54"/>
    <m/>
    <m/>
    <s v="Restoration"/>
  </r>
  <r>
    <x v="105"/>
    <x v="5"/>
    <x v="54"/>
    <m/>
    <m/>
    <s v="Bollards"/>
  </r>
  <r>
    <x v="106"/>
    <x v="13"/>
    <x v="55"/>
    <n v="1602"/>
    <m/>
    <s v="12 Toby Boxes / 8 Pits / 30 Splices"/>
  </r>
  <r>
    <x v="104"/>
    <x v="7"/>
    <x v="55"/>
    <n v="961"/>
    <m/>
    <s v="9 Toby Boxes / 28 Splices"/>
  </r>
  <r>
    <x v="112"/>
    <x v="13"/>
    <x v="55"/>
    <m/>
    <m/>
    <s v="Crew Will Be Starting Tomorrow"/>
  </r>
  <r>
    <x v="110"/>
    <x v="1"/>
    <x v="55"/>
    <m/>
    <m/>
    <m/>
  </r>
  <r>
    <x v="113"/>
    <x v="6"/>
    <x v="55"/>
    <n v="813"/>
    <m/>
    <s v="7 Toby Boxes / 6 Splices"/>
  </r>
  <r>
    <x v="111"/>
    <x v="14"/>
    <x v="55"/>
    <n v="1936"/>
    <m/>
    <s v="14 Toby Boxes / 62 Splices"/>
  </r>
  <r>
    <x v="3"/>
    <x v="1"/>
    <x v="55"/>
    <n v="423"/>
    <m/>
    <s v="4 Pits / 6 Splices"/>
  </r>
  <r>
    <x v="36"/>
    <x v="1"/>
    <x v="55"/>
    <m/>
    <m/>
    <s v="Restoration"/>
  </r>
  <r>
    <x v="114"/>
    <x v="5"/>
    <x v="55"/>
    <n v="1216"/>
    <m/>
    <s v="11 Toby Boxes"/>
  </r>
  <r>
    <x v="106"/>
    <x v="13"/>
    <x v="56"/>
    <m/>
    <m/>
    <s v="FDH / ABF Testing"/>
  </r>
  <r>
    <x v="104"/>
    <x v="7"/>
    <x v="56"/>
    <n v="370"/>
    <m/>
    <s v="4 Toby Boxes / 4 Splices / 1 FDH / 1 Swing Arm / 1 HH / 1 Ground Rod"/>
  </r>
  <r>
    <x v="112"/>
    <x v="13"/>
    <x v="56"/>
    <n v="440"/>
    <m/>
    <s v="2 Toby Boxes / 3 Pits / 23 Splices"/>
  </r>
  <r>
    <x v="110"/>
    <x v="1"/>
    <x v="56"/>
    <n v="608"/>
    <m/>
    <s v="3 Toby Boxes / 5 Splices"/>
  </r>
  <r>
    <x v="113"/>
    <x v="6"/>
    <x v="56"/>
    <n v="1597"/>
    <m/>
    <s v="13 Toby Boxes / 46 Splices"/>
  </r>
  <r>
    <x v="111"/>
    <x v="14"/>
    <x v="56"/>
    <n v="2103"/>
    <m/>
    <s v="13 Toby Boxes / 39 Splices"/>
  </r>
  <r>
    <x v="101"/>
    <x v="1"/>
    <x v="56"/>
    <n v="242"/>
    <m/>
    <m/>
  </r>
  <r>
    <x v="115"/>
    <x v="5"/>
    <x v="56"/>
    <n v="1520"/>
    <m/>
    <s v="10 Toby Boxes"/>
  </r>
  <r>
    <x v="103"/>
    <x v="5"/>
    <x v="56"/>
    <n v="470"/>
    <m/>
    <s v="4 Toby Boxes"/>
  </r>
  <r>
    <x v="116"/>
    <x v="5"/>
    <x v="56"/>
    <n v="1190"/>
    <m/>
    <s v="10 Toby Boxes"/>
  </r>
  <r>
    <x v="100"/>
    <x v="12"/>
    <x v="57"/>
    <m/>
    <m/>
    <s v="Restoration"/>
  </r>
  <r>
    <x v="112"/>
    <x v="13"/>
    <x v="57"/>
    <n v="1175"/>
    <m/>
    <s v="9 Toby Boxes / 7 Pits / 30 Splices"/>
  </r>
  <r>
    <x v="110"/>
    <x v="1"/>
    <x v="57"/>
    <n v="609"/>
    <m/>
    <s v="4 Toby Boxes / 31 Splices"/>
  </r>
  <r>
    <x v="113"/>
    <x v="6"/>
    <x v="57"/>
    <n v="1632"/>
    <m/>
    <s v="11 Toby Boxes / 28 Splices"/>
  </r>
  <r>
    <x v="111"/>
    <x v="14"/>
    <x v="57"/>
    <n v="1498"/>
    <m/>
    <s v="9 Toby Boxes / 34 Splices"/>
  </r>
  <r>
    <x v="109"/>
    <x v="7"/>
    <x v="57"/>
    <n v="594"/>
    <m/>
    <s v="7 Toby Boxes / 24 Splices"/>
  </r>
  <r>
    <x v="3"/>
    <x v="13"/>
    <x v="57"/>
    <m/>
    <m/>
    <s v="Crew Did Not Work This Location Today"/>
  </r>
  <r>
    <x v="101"/>
    <x v="1"/>
    <x v="57"/>
    <n v="310"/>
    <m/>
    <m/>
  </r>
  <r>
    <x v="115"/>
    <x v="5"/>
    <x v="57"/>
    <n v="1216"/>
    <m/>
    <s v="13 Toby Boxes"/>
  </r>
  <r>
    <x v="116"/>
    <x v="5"/>
    <x v="57"/>
    <n v="1033"/>
    <m/>
    <s v="8 Toby Boxes / 10 Pits / 26 Splices / 1 Flower Pot"/>
  </r>
  <r>
    <x v="100"/>
    <x v="12"/>
    <x v="58"/>
    <m/>
    <m/>
    <s v="Restoration"/>
  </r>
  <r>
    <x v="106"/>
    <x v="13"/>
    <x v="58"/>
    <m/>
    <m/>
    <s v="Crew Did Not Work This Location Today"/>
  </r>
  <r>
    <x v="112"/>
    <x v="13"/>
    <x v="58"/>
    <n v="822"/>
    <m/>
    <s v="7 Toby Boxes / 3 Pits / 7 Splices"/>
  </r>
  <r>
    <x v="110"/>
    <x v="1"/>
    <x v="58"/>
    <n v="614"/>
    <m/>
    <s v="4 Toby Boxes / 7 Splices"/>
  </r>
  <r>
    <x v="113"/>
    <x v="6"/>
    <x v="58"/>
    <n v="692"/>
    <m/>
    <s v="7 Toby Boxes / 22 Splices / 1 FDH / 1 Swing Arm / 1 HH / 1 Ground Rod"/>
  </r>
  <r>
    <x v="111"/>
    <x v="14"/>
    <x v="58"/>
    <n v="229"/>
    <m/>
    <s v="1 Toby Boxes / 2 Splices"/>
  </r>
  <r>
    <x v="109"/>
    <x v="13"/>
    <x v="58"/>
    <m/>
    <m/>
    <s v="Crew Did Not Work This Location Today"/>
  </r>
  <r>
    <x v="3"/>
    <x v="13"/>
    <x v="58"/>
    <m/>
    <m/>
    <s v="Crew Did Not Work This Location Today"/>
  </r>
  <r>
    <x v="101"/>
    <x v="1"/>
    <x v="58"/>
    <n v="302"/>
    <m/>
    <m/>
  </r>
  <r>
    <x v="115"/>
    <x v="5"/>
    <x v="58"/>
    <n v="1098"/>
    <m/>
    <s v="9 Toby Boxes / 1 FDH / 1 Swing Arm / 1 HH / 1 Ground Rod"/>
  </r>
  <r>
    <x v="116"/>
    <x v="5"/>
    <x v="58"/>
    <n v="1031"/>
    <m/>
    <s v="9 Toby Boxes / 6 Pits / 4 Splices"/>
  </r>
  <r>
    <x v="112"/>
    <x v="13"/>
    <x v="59"/>
    <n v="1020"/>
    <m/>
    <s v="10 Toby Boxes / 2 Pits / 46 Splices / 1 FDH / 1 Swing Arm / 1 HH / 1 Ground Rod"/>
  </r>
  <r>
    <x v="110"/>
    <x v="1"/>
    <x v="59"/>
    <m/>
    <m/>
    <s v="Crew Did Not Work This Location Today"/>
  </r>
  <r>
    <x v="3"/>
    <x v="13"/>
    <x v="59"/>
    <m/>
    <m/>
    <s v="Crew Did Not Work This Location Today"/>
  </r>
  <r>
    <x v="86"/>
    <x v="6"/>
    <x v="59"/>
    <n v="1367"/>
    <m/>
    <s v="10 Toby Boxes / 31 Splices"/>
  </r>
  <r>
    <x v="95"/>
    <x v="7"/>
    <x v="59"/>
    <m/>
    <m/>
    <s v="Restoration"/>
  </r>
  <r>
    <x v="111"/>
    <x v="14"/>
    <x v="59"/>
    <m/>
    <m/>
    <s v="Proofing / Sponging"/>
  </r>
  <r>
    <x v="36"/>
    <x v="1"/>
    <x v="59"/>
    <m/>
    <m/>
    <s v="Restoration"/>
  </r>
  <r>
    <x v="110"/>
    <x v="1"/>
    <x v="60"/>
    <n v="404"/>
    <m/>
    <s v="4 Toby Boxes"/>
  </r>
  <r>
    <x v="117"/>
    <x v="13"/>
    <x v="60"/>
    <n v="640"/>
    <m/>
    <s v="5 Toby Boxes / 4 Pits / 22 Splices"/>
  </r>
  <r>
    <x v="118"/>
    <x v="13"/>
    <x v="60"/>
    <m/>
    <m/>
    <s v="Crew Did Not Start This Location"/>
  </r>
  <r>
    <x v="56"/>
    <x v="1"/>
    <x v="60"/>
    <m/>
    <n v="636"/>
    <s v="636 48Ct Fiber Cable"/>
  </r>
  <r>
    <x v="95"/>
    <x v="7"/>
    <x v="60"/>
    <m/>
    <m/>
    <s v="Restoration / QC"/>
  </r>
  <r>
    <x v="111"/>
    <x v="14"/>
    <x v="60"/>
    <m/>
    <m/>
    <s v="ABF Proofing"/>
  </r>
  <r>
    <x v="101"/>
    <x v="1"/>
    <x v="60"/>
    <n v="610"/>
    <m/>
    <s v="4 Toby Boxes"/>
  </r>
  <r>
    <x v="116"/>
    <x v="5"/>
    <x v="60"/>
    <n v="1053"/>
    <m/>
    <s v="10 Toby Boxes / 4 Pits / 7 Splices"/>
  </r>
  <r>
    <x v="119"/>
    <x v="5"/>
    <x v="60"/>
    <n v="575"/>
    <m/>
    <s v="8 Toby Boxes / 4 Pits / 9 Splices"/>
  </r>
  <r>
    <x v="103"/>
    <x v="5"/>
    <x v="60"/>
    <m/>
    <m/>
    <s v="FDH"/>
  </r>
  <r>
    <x v="110"/>
    <x v="1"/>
    <x v="61"/>
    <n v="158"/>
    <m/>
    <s v="1 Toby Box / 2 Splices"/>
  </r>
  <r>
    <x v="3"/>
    <x v="1"/>
    <x v="61"/>
    <n v="155"/>
    <m/>
    <s v="4 Splices"/>
  </r>
  <r>
    <x v="3"/>
    <x v="13"/>
    <x v="61"/>
    <n v="165"/>
    <m/>
    <m/>
  </r>
  <r>
    <x v="117"/>
    <x v="13"/>
    <x v="61"/>
    <n v="490"/>
    <m/>
    <s v="4 Toby Boxes / 2 Pits / 6 Splices"/>
  </r>
  <r>
    <x v="118"/>
    <x v="13"/>
    <x v="61"/>
    <m/>
    <m/>
    <s v="Crew Did Not Start This Location Today"/>
  </r>
  <r>
    <x v="86"/>
    <x v="6"/>
    <x v="61"/>
    <n v="424"/>
    <m/>
    <s v="4 Toby Boxes / 9 Splices"/>
  </r>
  <r>
    <x v="111"/>
    <x v="14"/>
    <x v="61"/>
    <m/>
    <m/>
    <s v="ABF Proofing / FDH Placing"/>
  </r>
  <r>
    <x v="101"/>
    <x v="1"/>
    <x v="61"/>
    <n v="451"/>
    <m/>
    <m/>
  </r>
  <r>
    <x v="116"/>
    <x v="5"/>
    <x v="61"/>
    <n v="812"/>
    <m/>
    <s v="10 Toby Boxes / 8 Pits / 32 Splices"/>
  </r>
  <r>
    <x v="119"/>
    <x v="5"/>
    <x v="61"/>
    <n v="1847"/>
    <m/>
    <s v="12 Toby Boxes / 7 Pits / 36 Splices"/>
  </r>
  <r>
    <x v="120"/>
    <x v="5"/>
    <x v="61"/>
    <n v="565"/>
    <m/>
    <s v="5 Toby Boxes"/>
  </r>
  <r>
    <x v="110"/>
    <x v="1"/>
    <x v="62"/>
    <n v="353"/>
    <m/>
    <s v="4 Toby Boxes"/>
  </r>
  <r>
    <x v="25"/>
    <x v="1"/>
    <x v="62"/>
    <n v="131"/>
    <m/>
    <s v="1 Toby Box"/>
  </r>
  <r>
    <x v="121"/>
    <x v="8"/>
    <x v="62"/>
    <n v="592"/>
    <m/>
    <s v="6 Toby Boxes / 6 Pits"/>
  </r>
  <r>
    <x v="117"/>
    <x v="13"/>
    <x v="62"/>
    <n v="127"/>
    <m/>
    <s v="1 Toby Box / 1 Pit / 2 Splices"/>
  </r>
  <r>
    <x v="122"/>
    <x v="13"/>
    <x v="62"/>
    <n v="645"/>
    <m/>
    <s v="2 Toby Boxes / 2 Pits"/>
  </r>
  <r>
    <x v="111"/>
    <x v="14"/>
    <x v="62"/>
    <m/>
    <m/>
    <s v="ABF Proofing / FDH Placing"/>
  </r>
  <r>
    <x v="98"/>
    <x v="1"/>
    <x v="62"/>
    <m/>
    <m/>
    <s v="Restoration"/>
  </r>
  <r>
    <x v="101"/>
    <x v="1"/>
    <x v="62"/>
    <n v="802"/>
    <m/>
    <s v="3 Toby Boxes"/>
  </r>
  <r>
    <x v="119"/>
    <x v="5"/>
    <x v="62"/>
    <n v="1052"/>
    <m/>
    <s v="11 Toby Boxes / 7 Pits / 16 Splices"/>
  </r>
  <r>
    <x v="120"/>
    <x v="5"/>
    <x v="62"/>
    <n v="1935"/>
    <m/>
    <s v="16 Toby Boxes / 15 Pits / 49 Splices"/>
  </r>
  <r>
    <x v="110"/>
    <x v="1"/>
    <x v="63"/>
    <n v="40"/>
    <m/>
    <s v="1 Toby Box"/>
  </r>
  <r>
    <x v="123"/>
    <x v="6"/>
    <x v="63"/>
    <n v="616"/>
    <m/>
    <s v="3 Toby Boxes / 8 Splices"/>
  </r>
  <r>
    <x v="121"/>
    <x v="8"/>
    <x v="63"/>
    <n v="592"/>
    <m/>
    <s v=" 6 Toby Boxes"/>
  </r>
  <r>
    <x v="92"/>
    <x v="7"/>
    <x v="63"/>
    <n v="468"/>
    <m/>
    <m/>
  </r>
  <r>
    <x v="122"/>
    <x v="13"/>
    <x v="63"/>
    <n v="853"/>
    <m/>
    <s v="7 Toby Boxes / 2 Pits / 18 Splices"/>
  </r>
  <r>
    <x v="124"/>
    <x v="1"/>
    <x v="63"/>
    <n v="225"/>
    <m/>
    <m/>
  </r>
  <r>
    <x v="98"/>
    <x v="1"/>
    <x v="63"/>
    <m/>
    <m/>
    <s v="Restoration"/>
  </r>
  <r>
    <x v="111"/>
    <x v="14"/>
    <x v="63"/>
    <m/>
    <m/>
    <s v="ABF Proofing / FDH Placing"/>
  </r>
  <r>
    <x v="101"/>
    <x v="1"/>
    <x v="63"/>
    <n v="75"/>
    <m/>
    <s v="6 Toby Boxes"/>
  </r>
  <r>
    <x v="120"/>
    <x v="5"/>
    <x v="63"/>
    <n v="1483"/>
    <m/>
    <s v="8 Toby Boxes / 8 Pits / 16 Splices"/>
  </r>
  <r>
    <x v="119"/>
    <x v="5"/>
    <x v="63"/>
    <n v="1846"/>
    <m/>
    <s v="16 Toby Boxes / 10 Pits / 74 Splices / 1 FDH / 1 Swing Arm / 1 HH / 1 Ground Rod"/>
  </r>
  <r>
    <x v="106"/>
    <x v="13"/>
    <x v="64"/>
    <m/>
    <m/>
    <s v="1 FDH / 1 Swing Arm / 1 HH 1 Ground Rod / ABF Testing"/>
  </r>
  <r>
    <x v="110"/>
    <x v="1"/>
    <x v="64"/>
    <n v="153"/>
    <m/>
    <s v="4 Splices"/>
  </r>
  <r>
    <x v="123"/>
    <x v="6"/>
    <x v="64"/>
    <n v="900"/>
    <m/>
    <s v="7 Toby Boxes / 22 Splices"/>
  </r>
  <r>
    <x v="121"/>
    <x v="8"/>
    <x v="64"/>
    <n v="730"/>
    <m/>
    <s v="6 Toby Boxes / 10 Pits"/>
  </r>
  <r>
    <x v="92"/>
    <x v="7"/>
    <x v="64"/>
    <n v="940"/>
    <m/>
    <m/>
  </r>
  <r>
    <x v="122"/>
    <x v="13"/>
    <x v="64"/>
    <m/>
    <m/>
    <s v="Locate Issue--Crew Could Not Work On This Project Today"/>
  </r>
  <r>
    <x v="101"/>
    <x v="1"/>
    <x v="64"/>
    <m/>
    <m/>
    <s v="Restoration"/>
  </r>
  <r>
    <x v="116"/>
    <x v="5"/>
    <x v="64"/>
    <m/>
    <m/>
    <s v="1 FDH / 1 Swing Arm / 1 HH 1 Ground Rod "/>
  </r>
  <r>
    <x v="125"/>
    <x v="15"/>
    <x v="65"/>
    <m/>
    <m/>
    <m/>
  </r>
  <r>
    <x v="123"/>
    <x v="6"/>
    <x v="66"/>
    <n v="212"/>
    <m/>
    <m/>
  </r>
  <r>
    <x v="122"/>
    <x v="13"/>
    <x v="66"/>
    <m/>
    <m/>
    <s v="Locate Issue Crew Did Not Work This Location Today"/>
  </r>
  <r>
    <x v="25"/>
    <x v="1"/>
    <x v="66"/>
    <n v="55"/>
    <m/>
    <s v="1 Toby Box / 4 Splices"/>
  </r>
  <r>
    <x v="3"/>
    <x v="1"/>
    <x v="66"/>
    <m/>
    <m/>
    <s v="Conduit Splicing"/>
  </r>
  <r>
    <x v="3"/>
    <x v="1"/>
    <x v="66"/>
    <m/>
    <m/>
    <s v="Conduit Splicing"/>
  </r>
  <r>
    <x v="65"/>
    <x v="1"/>
    <x v="66"/>
    <n v="30"/>
    <m/>
    <s v="7 Splices--Maintenance Project"/>
  </r>
  <r>
    <x v="101"/>
    <x v="1"/>
    <x v="66"/>
    <n v="251"/>
    <m/>
    <s v="3 Toby Boxes"/>
  </r>
  <r>
    <x v="120"/>
    <x v="5"/>
    <x v="66"/>
    <n v="933"/>
    <m/>
    <s v="5 Toby Boxes / 5 Pits / 8 Splices"/>
  </r>
  <r>
    <x v="82"/>
    <x v="8"/>
    <x v="66"/>
    <n v="385"/>
    <m/>
    <m/>
  </r>
  <r>
    <x v="126"/>
    <x v="1"/>
    <x v="67"/>
    <n v="153"/>
    <m/>
    <m/>
  </r>
  <r>
    <x v="69"/>
    <x v="7"/>
    <x v="67"/>
    <m/>
    <m/>
    <s v="Vac Breakdown--No Production"/>
  </r>
  <r>
    <x v="127"/>
    <x v="1"/>
    <x v="67"/>
    <m/>
    <m/>
    <s v="Proofing Conduits"/>
  </r>
  <r>
    <x v="128"/>
    <x v="1"/>
    <x v="67"/>
    <m/>
    <m/>
    <s v="Repair Work"/>
  </r>
  <r>
    <x v="101"/>
    <x v="1"/>
    <x v="67"/>
    <n v="424"/>
    <m/>
    <s v="3 Toby Boxes"/>
  </r>
  <r>
    <x v="38"/>
    <x v="5"/>
    <x v="67"/>
    <n v="1190"/>
    <m/>
    <s v="1 HH"/>
  </r>
  <r>
    <x v="82"/>
    <x v="8"/>
    <x v="67"/>
    <n v="678"/>
    <m/>
    <m/>
  </r>
  <r>
    <x v="69"/>
    <x v="7"/>
    <x v="68"/>
    <m/>
    <m/>
    <s v="Crew Did Not Work This Location Today"/>
  </r>
  <r>
    <x v="123"/>
    <x v="6"/>
    <x v="68"/>
    <n v="1316"/>
    <m/>
    <s v="12 Toby Boxes / 43 Splices"/>
  </r>
  <r>
    <x v="129"/>
    <x v="1"/>
    <x v="68"/>
    <n v="201"/>
    <m/>
    <m/>
  </r>
  <r>
    <x v="109"/>
    <x v="1"/>
    <x v="68"/>
    <n v="85"/>
    <m/>
    <s v="2 Toby Boxes / 3 Splices"/>
  </r>
  <r>
    <x v="107"/>
    <x v="14"/>
    <x v="68"/>
    <n v="1342"/>
    <m/>
    <s v="8 Toby Boxes / 29 Splices"/>
  </r>
  <r>
    <x v="101"/>
    <x v="1"/>
    <x v="68"/>
    <n v="497"/>
    <m/>
    <s v="4 Toby Boxes"/>
  </r>
  <r>
    <x v="130"/>
    <x v="5"/>
    <x v="68"/>
    <n v="1580"/>
    <m/>
    <s v="1 HH"/>
  </r>
  <r>
    <x v="82"/>
    <x v="8"/>
    <x v="68"/>
    <n v="381"/>
    <m/>
    <m/>
  </r>
  <r>
    <x v="69"/>
    <x v="7"/>
    <x v="69"/>
    <n v="887"/>
    <m/>
    <s v="8 Toby Boxes / 34 Splices"/>
  </r>
  <r>
    <x v="123"/>
    <x v="6"/>
    <x v="69"/>
    <n v="1232"/>
    <m/>
    <s v="10 Toby Boxes / 37 Splices"/>
  </r>
  <r>
    <x v="129"/>
    <x v="1"/>
    <x v="69"/>
    <n v="30"/>
    <m/>
    <m/>
  </r>
  <r>
    <x v="107"/>
    <x v="14"/>
    <x v="69"/>
    <n v="1484"/>
    <m/>
    <s v="8 Toby Boxes / 32 Splices"/>
  </r>
  <r>
    <x v="131"/>
    <x v="1"/>
    <x v="69"/>
    <n v="151"/>
    <m/>
    <s v="48 Splices"/>
  </r>
  <r>
    <x v="101"/>
    <x v="1"/>
    <x v="69"/>
    <m/>
    <m/>
    <s v="FDH/Restoration"/>
  </r>
  <r>
    <x v="82"/>
    <x v="8"/>
    <x v="69"/>
    <m/>
    <m/>
    <s v="No Crews Working Today In Market 3"/>
  </r>
  <r>
    <x v="17"/>
    <x v="1"/>
    <x v="70"/>
    <n v="301"/>
    <m/>
    <s v="48 Splices"/>
  </r>
  <r>
    <x v="113"/>
    <x v="6"/>
    <x v="70"/>
    <m/>
    <m/>
    <s v="ABF proofing"/>
  </r>
  <r>
    <x v="107"/>
    <x v="14"/>
    <x v="70"/>
    <n v="1280"/>
    <m/>
    <s v="7 Toby Boxes / 30 Splices"/>
  </r>
  <r>
    <x v="123"/>
    <x v="6"/>
    <x v="70"/>
    <n v="1156"/>
    <m/>
    <s v="7 Toby Boxes / 15 Splices / 1 FDH / 1 Swing Arm / 1 HH / 1 Ground Rod"/>
  </r>
  <r>
    <x v="34"/>
    <x v="1"/>
    <x v="70"/>
    <n v="54"/>
    <m/>
    <s v="1 Toby Box / 14 Splices"/>
  </r>
  <r>
    <x v="101"/>
    <x v="1"/>
    <x v="70"/>
    <n v="286"/>
    <m/>
    <s v="3 Toby Boxes"/>
  </r>
  <r>
    <x v="130"/>
    <x v="5"/>
    <x v="70"/>
    <n v="270"/>
    <m/>
    <s v="2 HH"/>
  </r>
  <r>
    <x v="132"/>
    <x v="5"/>
    <x v="70"/>
    <n v="644"/>
    <m/>
    <m/>
  </r>
  <r>
    <x v="82"/>
    <x v="8"/>
    <x v="70"/>
    <n v="605"/>
    <m/>
    <m/>
  </r>
  <r>
    <x v="107"/>
    <x v="14"/>
    <x v="71"/>
    <n v="1029"/>
    <m/>
    <s v="11 Toby Boxes / 22 Splices"/>
  </r>
  <r>
    <x v="123"/>
    <x v="6"/>
    <x v="71"/>
    <n v="947"/>
    <m/>
    <s v="7 Toby Boxes / 22 Splices"/>
  </r>
  <r>
    <x v="34"/>
    <x v="1"/>
    <x v="71"/>
    <n v="101"/>
    <m/>
    <m/>
  </r>
  <r>
    <x v="71"/>
    <x v="6"/>
    <x v="71"/>
    <m/>
    <m/>
    <s v="No Report"/>
  </r>
  <r>
    <x v="17"/>
    <x v="1"/>
    <x v="71"/>
    <n v="191"/>
    <m/>
    <s v="4 Splices"/>
  </r>
  <r>
    <x v="69"/>
    <x v="1"/>
    <x v="71"/>
    <m/>
    <m/>
    <s v="Crew Completed Cross Trenching"/>
  </r>
  <r>
    <x v="101"/>
    <x v="1"/>
    <x v="71"/>
    <n v="226"/>
    <m/>
    <s v="5 Toby Boxes"/>
  </r>
  <r>
    <x v="132"/>
    <x v="5"/>
    <x v="71"/>
    <n v="1430"/>
    <m/>
    <s v="3 HH"/>
  </r>
  <r>
    <x v="71"/>
    <x v="6"/>
    <x v="72"/>
    <n v="999"/>
    <m/>
    <s v="8 Toby Boxes / 66 Splices"/>
  </r>
  <r>
    <x v="109"/>
    <x v="1"/>
    <x v="72"/>
    <n v="181"/>
    <m/>
    <m/>
  </r>
  <r>
    <x v="69"/>
    <x v="1"/>
    <x v="72"/>
    <m/>
    <m/>
    <s v="Crew Did Not Work On This Location Today"/>
  </r>
  <r>
    <x v="25"/>
    <x v="1"/>
    <x v="72"/>
    <m/>
    <m/>
    <s v="Did Not Receive A Report"/>
  </r>
  <r>
    <x v="101"/>
    <x v="1"/>
    <x v="72"/>
    <m/>
    <m/>
    <s v="1 FDH / 1 Swing Arm / 1 HH / 1 Ground Rod"/>
  </r>
  <r>
    <x v="38"/>
    <x v="5"/>
    <x v="72"/>
    <n v="678"/>
    <n v="2850"/>
    <s v="2 HH / 2 Ground Rods / 2,850' 48Ct Fiber Cable / 1,796 Tracer Wire / 1,796 Mule Tape"/>
  </r>
  <r>
    <x v="132"/>
    <x v="5"/>
    <x v="72"/>
    <n v="970"/>
    <m/>
    <s v="1 HH"/>
  </r>
  <r>
    <x v="82"/>
    <x v="8"/>
    <x v="72"/>
    <n v="600"/>
    <m/>
    <m/>
  </r>
  <r>
    <x v="133"/>
    <x v="8"/>
    <x v="72"/>
    <m/>
    <m/>
    <s v="Spliced Conduits For Continuity"/>
  </r>
  <r>
    <x v="134"/>
    <x v="1"/>
    <x v="73"/>
    <n v="260"/>
    <m/>
    <m/>
  </r>
  <r>
    <x v="135"/>
    <x v="14"/>
    <x v="73"/>
    <m/>
    <m/>
    <s v="ABF Proofing / Restoration"/>
  </r>
  <r>
    <x v="101"/>
    <x v="1"/>
    <x v="73"/>
    <m/>
    <m/>
    <s v="Sponge/Restoration"/>
  </r>
  <r>
    <x v="130"/>
    <x v="5"/>
    <x v="73"/>
    <n v="948"/>
    <m/>
    <s v="1 HH"/>
  </r>
  <r>
    <x v="82"/>
    <x v="8"/>
    <x v="73"/>
    <n v="772"/>
    <m/>
    <m/>
  </r>
  <r>
    <x v="134"/>
    <x v="1"/>
    <x v="74"/>
    <n v="129"/>
    <m/>
    <s v="1 Toby Box / 13 Splices"/>
  </r>
  <r>
    <x v="71"/>
    <x v="6"/>
    <x v="74"/>
    <n v="719"/>
    <m/>
    <s v="7 Toby Boxes / 1 Splice"/>
  </r>
  <r>
    <x v="69"/>
    <x v="1"/>
    <x v="74"/>
    <n v="236"/>
    <m/>
    <s v="3 Toby Boxes"/>
  </r>
  <r>
    <x v="25"/>
    <x v="1"/>
    <x v="74"/>
    <n v="175"/>
    <m/>
    <s v="72 Splices"/>
  </r>
  <r>
    <x v="101"/>
    <x v="1"/>
    <x v="74"/>
    <m/>
    <m/>
    <s v="Sponge/Restoration"/>
  </r>
  <r>
    <x v="82"/>
    <x v="8"/>
    <x v="74"/>
    <m/>
    <m/>
    <s v="Crew Did Not Work This Location Today"/>
  </r>
  <r>
    <x v="133"/>
    <x v="8"/>
    <x v="74"/>
    <n v="285"/>
    <m/>
    <s v="18 Splices"/>
  </r>
  <r>
    <x v="69"/>
    <x v="1"/>
    <x v="75"/>
    <n v="224"/>
    <m/>
    <s v="1 Toby Box"/>
  </r>
  <r>
    <x v="3"/>
    <x v="1"/>
    <x v="75"/>
    <n v="100"/>
    <m/>
    <m/>
  </r>
  <r>
    <x v="101"/>
    <x v="1"/>
    <x v="75"/>
    <m/>
    <m/>
    <s v="Sponge/Restoration"/>
  </r>
  <r>
    <x v="132"/>
    <x v="5"/>
    <x v="75"/>
    <n v="948"/>
    <m/>
    <s v="3 HH / 3 Ground Rod"/>
  </r>
  <r>
    <x v="130"/>
    <x v="5"/>
    <x v="75"/>
    <n v="954"/>
    <m/>
    <s v="1 HH / 1 Ground Rod"/>
  </r>
  <r>
    <x v="136"/>
    <x v="1"/>
    <x v="75"/>
    <m/>
    <m/>
    <s v="Drill Breakdown"/>
  </r>
  <r>
    <x v="82"/>
    <x v="8"/>
    <x v="75"/>
    <n v="757"/>
    <m/>
    <m/>
  </r>
  <r>
    <x v="69"/>
    <x v="1"/>
    <x v="76"/>
    <n v="200"/>
    <m/>
    <s v="1 Toby Box / 48 Splices"/>
  </r>
  <r>
    <x v="101"/>
    <x v="1"/>
    <x v="76"/>
    <m/>
    <m/>
    <s v="Sponge/Restoration"/>
  </r>
  <r>
    <x v="130"/>
    <x v="5"/>
    <x v="76"/>
    <n v="2783"/>
    <m/>
    <s v="9 HH / 9 Ground Rods"/>
  </r>
  <r>
    <x v="82"/>
    <x v="8"/>
    <x v="76"/>
    <n v="610"/>
    <m/>
    <m/>
  </r>
  <r>
    <x v="69"/>
    <x v="1"/>
    <x v="77"/>
    <m/>
    <m/>
    <s v="Hand Dig / Repair / Proofing / Supervising"/>
  </r>
  <r>
    <x v="137"/>
    <x v="1"/>
    <x v="77"/>
    <m/>
    <m/>
    <s v="Hand Dig / Repair / Proofing / Supervising"/>
  </r>
  <r>
    <x v="138"/>
    <x v="1"/>
    <x v="77"/>
    <m/>
    <m/>
    <s v="Hand Dig / Repair / Proofing / Supervising"/>
  </r>
  <r>
    <x v="101"/>
    <x v="1"/>
    <x v="77"/>
    <m/>
    <m/>
    <s v="Restoration"/>
  </r>
  <r>
    <x v="130"/>
    <x v="5"/>
    <x v="77"/>
    <n v="2248"/>
    <m/>
    <s v="5 HH / 5 Ground Rods"/>
  </r>
  <r>
    <x v="132"/>
    <x v="5"/>
    <x v="77"/>
    <n v="736"/>
    <m/>
    <s v="2 HH / 2 Ground Rods"/>
  </r>
  <r>
    <x v="82"/>
    <x v="8"/>
    <x v="77"/>
    <n v="959"/>
    <m/>
    <m/>
  </r>
  <r>
    <x v="139"/>
    <x v="1"/>
    <x v="78"/>
    <m/>
    <m/>
    <s v="Stingray"/>
  </r>
  <r>
    <x v="140"/>
    <x v="1"/>
    <x v="78"/>
    <m/>
    <m/>
    <s v="Stingray"/>
  </r>
  <r>
    <x v="86"/>
    <x v="6"/>
    <x v="78"/>
    <n v="218"/>
    <m/>
    <s v="1 Toby Box"/>
  </r>
  <r>
    <x v="141"/>
    <x v="1"/>
    <x v="78"/>
    <m/>
    <m/>
    <s v="Restoration"/>
  </r>
  <r>
    <x v="82"/>
    <x v="8"/>
    <x v="78"/>
    <n v="493"/>
    <m/>
    <m/>
  </r>
  <r>
    <x v="142"/>
    <x v="5"/>
    <x v="79"/>
    <n v="800"/>
    <m/>
    <m/>
  </r>
  <r>
    <x v="136"/>
    <x v="1"/>
    <x v="79"/>
    <n v="275"/>
    <m/>
    <m/>
  </r>
  <r>
    <x v="132"/>
    <x v="5"/>
    <x v="79"/>
    <n v="1957"/>
    <m/>
    <s v="7 HH / 7 Ground Rods"/>
  </r>
  <r>
    <x v="82"/>
    <x v="8"/>
    <x v="79"/>
    <n v="720"/>
    <m/>
    <m/>
  </r>
  <r>
    <x v="143"/>
    <x v="1"/>
    <x v="79"/>
    <n v="6"/>
    <m/>
    <s v="48 Splices"/>
  </r>
  <r>
    <x v="131"/>
    <x v="1"/>
    <x v="80"/>
    <m/>
    <m/>
    <s v="Repair / ABF Proofing"/>
  </r>
  <r>
    <x v="144"/>
    <x v="1"/>
    <x v="80"/>
    <m/>
    <m/>
    <s v="Restoration"/>
  </r>
  <r>
    <x v="71"/>
    <x v="6"/>
    <x v="80"/>
    <n v="1483"/>
    <m/>
    <s v="12 Toby Boxes / 40 Splices"/>
  </r>
  <r>
    <x v="145"/>
    <x v="8"/>
    <x v="80"/>
    <m/>
    <m/>
    <s v="No Production Vehicle Breakdown"/>
  </r>
  <r>
    <x v="142"/>
    <x v="5"/>
    <x v="80"/>
    <n v="631"/>
    <m/>
    <s v="2 HH / 2 Ground Rods"/>
  </r>
  <r>
    <x v="136"/>
    <x v="1"/>
    <x v="80"/>
    <n v="280"/>
    <m/>
    <m/>
  </r>
  <r>
    <x v="38"/>
    <x v="8"/>
    <x v="80"/>
    <m/>
    <m/>
    <s v="Restoration"/>
  </r>
  <r>
    <x v="82"/>
    <x v="8"/>
    <x v="80"/>
    <n v="948"/>
    <m/>
    <m/>
  </r>
  <r>
    <x v="71"/>
    <x v="6"/>
    <x v="81"/>
    <n v="83"/>
    <m/>
    <m/>
  </r>
  <r>
    <x v="92"/>
    <x v="6"/>
    <x v="81"/>
    <m/>
    <m/>
    <s v="Crew Did Not Work This Location Today Due To Rain"/>
  </r>
  <r>
    <x v="142"/>
    <x v="5"/>
    <x v="81"/>
    <n v="1401"/>
    <m/>
    <m/>
  </r>
  <r>
    <x v="136"/>
    <x v="1"/>
    <x v="81"/>
    <n v="310"/>
    <m/>
    <m/>
  </r>
  <r>
    <x v="146"/>
    <x v="5"/>
    <x v="81"/>
    <n v="610"/>
    <m/>
    <s v="5 Toby Boxes / 5 Pits / 4 Splices"/>
  </r>
  <r>
    <x v="132"/>
    <x v="5"/>
    <x v="81"/>
    <m/>
    <n v="8415"/>
    <s v="6,328' Tracer Wire / 12,656' Mule Tape / 3 HH / 6 Ground Rods"/>
  </r>
  <r>
    <x v="82"/>
    <x v="8"/>
    <x v="81"/>
    <m/>
    <m/>
    <s v="Crew Did Not Work This Location Today Due To Rain"/>
  </r>
  <r>
    <x v="92"/>
    <x v="6"/>
    <x v="82"/>
    <n v="341"/>
    <m/>
    <s v="4 Toby Boxes / 15 Splices"/>
  </r>
  <r>
    <x v="147"/>
    <x v="1"/>
    <x v="82"/>
    <m/>
    <m/>
    <s v="Restoration"/>
  </r>
  <r>
    <x v="136"/>
    <x v="1"/>
    <x v="82"/>
    <m/>
    <m/>
    <s v="No Production"/>
  </r>
  <r>
    <x v="146"/>
    <x v="5"/>
    <x v="82"/>
    <n v="2523"/>
    <m/>
    <s v="15 Toby Boxes / 19 Pits / 46 Splices"/>
  </r>
  <r>
    <x v="39"/>
    <x v="1"/>
    <x v="82"/>
    <m/>
    <m/>
    <s v="No Report--Will Be Sent In The Morning"/>
  </r>
  <r>
    <x v="82"/>
    <x v="8"/>
    <x v="82"/>
    <n v="1101"/>
    <m/>
    <s v="2 HH"/>
  </r>
  <r>
    <x v="82"/>
    <x v="8"/>
    <x v="83"/>
    <n v="437"/>
    <m/>
    <s v="1 HH"/>
  </r>
  <r>
    <x v="142"/>
    <x v="5"/>
    <x v="84"/>
    <n v="1100"/>
    <m/>
    <m/>
  </r>
  <r>
    <x v="105"/>
    <x v="5"/>
    <x v="84"/>
    <n v="115"/>
    <m/>
    <m/>
  </r>
  <r>
    <x v="148"/>
    <x v="1"/>
    <x v="84"/>
    <n v="155"/>
    <m/>
    <m/>
  </r>
  <r>
    <x v="136"/>
    <x v="1"/>
    <x v="84"/>
    <n v="263"/>
    <m/>
    <m/>
  </r>
  <r>
    <x v="82"/>
    <x v="8"/>
    <x v="84"/>
    <n v="730"/>
    <m/>
    <m/>
  </r>
  <r>
    <x v="146"/>
    <x v="5"/>
    <x v="85"/>
    <n v="1293"/>
    <m/>
    <s v="12 Toby Boxes / 7 Pits / 35 Splices / 1 FDH"/>
  </r>
  <r>
    <x v="136"/>
    <x v="1"/>
    <x v="85"/>
    <n v="270"/>
    <m/>
    <m/>
  </r>
  <r>
    <x v="82"/>
    <x v="8"/>
    <x v="85"/>
    <n v="583"/>
    <m/>
    <m/>
  </r>
  <r>
    <x v="142"/>
    <x v="5"/>
    <x v="86"/>
    <n v="1975"/>
    <m/>
    <s v="2 HH / 2 Ground Rods"/>
  </r>
  <r>
    <x v="130"/>
    <x v="5"/>
    <x v="86"/>
    <n v="370"/>
    <m/>
    <s v="2 HH / 2 Ground Rods"/>
  </r>
  <r>
    <x v="136"/>
    <x v="1"/>
    <x v="86"/>
    <m/>
    <m/>
    <s v="Crew Did Not Work This Location Today"/>
  </r>
  <r>
    <x v="142"/>
    <x v="5"/>
    <x v="87"/>
    <n v="1395"/>
    <m/>
    <s v="2 HH / 2 Ground Rods"/>
  </r>
  <r>
    <x v="38"/>
    <x v="5"/>
    <x v="87"/>
    <m/>
    <m/>
    <s v="Restoration"/>
  </r>
  <r>
    <x v="136"/>
    <x v="1"/>
    <x v="87"/>
    <n v="395"/>
    <m/>
    <m/>
  </r>
  <r>
    <x v="38"/>
    <x v="5"/>
    <x v="88"/>
    <m/>
    <m/>
    <s v="Restoration"/>
  </r>
  <r>
    <x v="149"/>
    <x v="1"/>
    <x v="88"/>
    <m/>
    <m/>
    <s v="Ground Rods"/>
  </r>
  <r>
    <x v="136"/>
    <x v="1"/>
    <x v="88"/>
    <m/>
    <m/>
    <s v="Vaults/ Tie Ins"/>
  </r>
  <r>
    <x v="82"/>
    <x v="8"/>
    <x v="88"/>
    <m/>
    <n v="7408"/>
    <s v="6,128 Tracer Wire"/>
  </r>
  <r>
    <x v="78"/>
    <x v="6"/>
    <x v="89"/>
    <n v="1394"/>
    <m/>
    <s v="9 Toby Boxes"/>
  </r>
  <r>
    <x v="142"/>
    <x v="5"/>
    <x v="89"/>
    <n v="450"/>
    <m/>
    <s v="4 HH"/>
  </r>
  <r>
    <x v="136"/>
    <x v="1"/>
    <x v="89"/>
    <n v="280"/>
    <m/>
    <m/>
  </r>
  <r>
    <x v="130"/>
    <x v="5"/>
    <x v="89"/>
    <m/>
    <n v="4976"/>
    <s v="Pulling Fiber Cable / 4,976 Tracer Wire"/>
  </r>
  <r>
    <x v="82"/>
    <x v="8"/>
    <x v="89"/>
    <n v="465"/>
    <m/>
    <s v="1 HH"/>
  </r>
  <r>
    <x v="78"/>
    <x v="6"/>
    <x v="90"/>
    <n v="1756"/>
    <m/>
    <s v="6 Toby Boxes"/>
  </r>
  <r>
    <x v="142"/>
    <x v="5"/>
    <x v="90"/>
    <n v="1246"/>
    <m/>
    <s v="5 HH / 5 Ground Rods"/>
  </r>
  <r>
    <x v="136"/>
    <x v="1"/>
    <x v="90"/>
    <n v="70"/>
    <m/>
    <m/>
  </r>
  <r>
    <x v="150"/>
    <x v="5"/>
    <x v="90"/>
    <n v="1465"/>
    <m/>
    <s v="4 HH / 4 Ground Rods"/>
  </r>
  <r>
    <x v="130"/>
    <x v="5"/>
    <x v="90"/>
    <m/>
    <n v="4177"/>
    <s v="4,177 Tracer Wire"/>
  </r>
  <r>
    <x v="82"/>
    <x v="8"/>
    <x v="90"/>
    <n v="218"/>
    <m/>
    <s v="1 HH"/>
  </r>
  <r>
    <x v="78"/>
    <x v="6"/>
    <x v="91"/>
    <n v="846"/>
    <m/>
    <s v="4 Toby Boxes"/>
  </r>
  <r>
    <x v="129"/>
    <x v="1"/>
    <x v="91"/>
    <n v="81"/>
    <m/>
    <m/>
  </r>
  <r>
    <x v="75"/>
    <x v="1"/>
    <x v="91"/>
    <m/>
    <m/>
    <s v="Restoration"/>
  </r>
  <r>
    <x v="17"/>
    <x v="1"/>
    <x v="91"/>
    <m/>
    <m/>
    <s v="Restoration"/>
  </r>
  <r>
    <x v="150"/>
    <x v="5"/>
    <x v="91"/>
    <n v="1380"/>
    <m/>
    <s v="4 HH / 4 Ground Rods"/>
  </r>
  <r>
    <x v="136"/>
    <x v="1"/>
    <x v="91"/>
    <n v="594"/>
    <m/>
    <m/>
  </r>
  <r>
    <x v="82"/>
    <x v="8"/>
    <x v="91"/>
    <n v="729"/>
    <m/>
    <m/>
  </r>
  <r>
    <x v="82"/>
    <x v="8"/>
    <x v="92"/>
    <n v="464"/>
    <m/>
    <m/>
  </r>
  <r>
    <x v="85"/>
    <x v="8"/>
    <x v="92"/>
    <n v="977"/>
    <m/>
    <s v="2 HH"/>
  </r>
  <r>
    <x v="129"/>
    <x v="1"/>
    <x v="93"/>
    <n v="114"/>
    <m/>
    <m/>
  </r>
  <r>
    <x v="136"/>
    <x v="1"/>
    <x v="93"/>
    <n v="52"/>
    <m/>
    <s v="1 HH"/>
  </r>
  <r>
    <x v="132"/>
    <x v="5"/>
    <x v="93"/>
    <m/>
    <m/>
    <s v="Restoration"/>
  </r>
  <r>
    <x v="82"/>
    <x v="8"/>
    <x v="93"/>
    <m/>
    <n v="1086"/>
    <s v="755 Tracer Wire"/>
  </r>
  <r>
    <x v="129"/>
    <x v="1"/>
    <x v="94"/>
    <n v="237"/>
    <m/>
    <s v="4 Toby Boxes / 7 Splices"/>
  </r>
  <r>
    <x v="151"/>
    <x v="1"/>
    <x v="94"/>
    <n v="65"/>
    <m/>
    <m/>
  </r>
  <r>
    <x v="152"/>
    <x v="5"/>
    <x v="94"/>
    <n v="924"/>
    <m/>
    <s v="1 HH"/>
  </r>
  <r>
    <x v="136"/>
    <x v="1"/>
    <x v="94"/>
    <n v="68"/>
    <m/>
    <s v="1 HH / 1 Ground Rod"/>
  </r>
  <r>
    <x v="150"/>
    <x v="5"/>
    <x v="94"/>
    <n v="1269"/>
    <m/>
    <s v="1 HH / 1 Ground Rod"/>
  </r>
  <r>
    <x v="129"/>
    <x v="1"/>
    <x v="95"/>
    <n v="322"/>
    <m/>
    <m/>
  </r>
  <r>
    <x v="78"/>
    <x v="6"/>
    <x v="95"/>
    <n v="1946"/>
    <m/>
    <s v="10 Toby Boxes / 1 HH / 1 FDH / 1 Swing Arm / 1 Ground Rod"/>
  </r>
  <r>
    <x v="153"/>
    <x v="5"/>
    <x v="95"/>
    <n v="1044"/>
    <m/>
    <s v="10 Toby Boxes / 9 Daps"/>
  </r>
  <r>
    <x v="136"/>
    <x v="1"/>
    <x v="95"/>
    <n v="50"/>
    <m/>
    <s v="3 HH / 3 Ground Rods"/>
  </r>
  <r>
    <x v="150"/>
    <x v="5"/>
    <x v="95"/>
    <n v="1141"/>
    <m/>
    <s v="5 HH / 5 Ground Rods"/>
  </r>
  <r>
    <x v="82"/>
    <x v="8"/>
    <x v="95"/>
    <m/>
    <n v="883"/>
    <s v="683 Tracer Wire"/>
  </r>
  <r>
    <x v="129"/>
    <x v="1"/>
    <x v="96"/>
    <n v="245"/>
    <m/>
    <s v="2 Toby Boxes"/>
  </r>
  <r>
    <x v="92"/>
    <x v="6"/>
    <x v="96"/>
    <n v="649"/>
    <m/>
    <s v="10 Toby Boxes / 35 Splices"/>
  </r>
  <r>
    <x v="153"/>
    <x v="5"/>
    <x v="96"/>
    <n v="1100"/>
    <m/>
    <s v="12 Toby Boxes / 6 Daps"/>
  </r>
  <r>
    <x v="154"/>
    <x v="1"/>
    <x v="96"/>
    <n v="335"/>
    <m/>
    <m/>
  </r>
  <r>
    <x v="150"/>
    <x v="5"/>
    <x v="96"/>
    <n v="1308"/>
    <m/>
    <s v="3 HH / 3 Ground Rods"/>
  </r>
  <r>
    <x v="129"/>
    <x v="1"/>
    <x v="97"/>
    <n v="1091"/>
    <m/>
    <m/>
  </r>
  <r>
    <x v="78"/>
    <x v="6"/>
    <x v="97"/>
    <m/>
    <m/>
    <s v="ABF Testing"/>
  </r>
  <r>
    <x v="71"/>
    <x v="6"/>
    <x v="97"/>
    <m/>
    <m/>
    <s v="ABF Testing"/>
  </r>
  <r>
    <x v="153"/>
    <x v="5"/>
    <x v="97"/>
    <n v="1050"/>
    <m/>
    <s v="6 Toby Boxes / 6 Daps / 2 Vaults / 1 HH / 1 Flower Pot"/>
  </r>
  <r>
    <x v="154"/>
    <x v="1"/>
    <x v="97"/>
    <n v="200"/>
    <m/>
    <m/>
  </r>
  <r>
    <x v="150"/>
    <x v="5"/>
    <x v="97"/>
    <n v="1296"/>
    <m/>
    <s v="4 HH / 4 Ground Rods"/>
  </r>
  <r>
    <x v="152"/>
    <x v="5"/>
    <x v="97"/>
    <m/>
    <m/>
    <s v="Issue With Conduit Placement"/>
  </r>
  <r>
    <x v="82"/>
    <x v="8"/>
    <x v="97"/>
    <n v="112"/>
    <m/>
    <s v="1 HH"/>
  </r>
  <r>
    <x v="85"/>
    <x v="8"/>
    <x v="97"/>
    <n v="676"/>
    <m/>
    <s v="1 HH / 1 Ground Rod"/>
  </r>
  <r>
    <x v="82"/>
    <x v="21"/>
    <x v="97"/>
    <m/>
    <n v="6183"/>
    <s v="5,376 Tracer Wire"/>
  </r>
  <r>
    <x v="129"/>
    <x v="1"/>
    <x v="98"/>
    <n v="303"/>
    <m/>
    <s v="2 Toby Boxes"/>
  </r>
  <r>
    <x v="71"/>
    <x v="6"/>
    <x v="98"/>
    <m/>
    <m/>
    <s v="ABF Testing"/>
  </r>
  <r>
    <x v="152"/>
    <x v="5"/>
    <x v="98"/>
    <m/>
    <n v="1605"/>
    <s v="1,605 Tracer Wire"/>
  </r>
  <r>
    <x v="85"/>
    <x v="8"/>
    <x v="98"/>
    <n v="430"/>
    <m/>
    <m/>
  </r>
  <r>
    <x v="129"/>
    <x v="1"/>
    <x v="99"/>
    <n v="360"/>
    <m/>
    <s v=" 6 Toby Boxes / 22 Splices"/>
  </r>
  <r>
    <x v="152"/>
    <x v="1"/>
    <x v="99"/>
    <n v="120"/>
    <n v="120"/>
    <s v="1,725 Tracer Wire"/>
  </r>
  <r>
    <x v="85"/>
    <x v="8"/>
    <x v="99"/>
    <n v="885"/>
    <m/>
    <s v="2 HH"/>
  </r>
  <r>
    <x v="154"/>
    <x v="1"/>
    <x v="100"/>
    <n v="120"/>
    <m/>
    <m/>
  </r>
  <r>
    <x v="132"/>
    <x v="5"/>
    <x v="100"/>
    <m/>
    <n v="53"/>
    <s v="53 Tracer Wire / 106 Mule Tape"/>
  </r>
  <r>
    <x v="150"/>
    <x v="5"/>
    <x v="100"/>
    <m/>
    <n v="10059"/>
    <s v="7,859 Tracer Wire / 15,718 Mule Tape"/>
  </r>
  <r>
    <x v="85"/>
    <x v="8"/>
    <x v="100"/>
    <n v="478"/>
    <m/>
    <m/>
  </r>
  <r>
    <x v="82"/>
    <x v="8"/>
    <x v="100"/>
    <n v="282"/>
    <m/>
    <m/>
  </r>
  <r>
    <x v="117"/>
    <x v="1"/>
    <x v="101"/>
    <m/>
    <m/>
    <s v="No Clear Location To Drill On--Already Completed By FCA"/>
  </r>
  <r>
    <x v="154"/>
    <x v="1"/>
    <x v="101"/>
    <n v="71"/>
    <m/>
    <s v="1 HH"/>
  </r>
  <r>
    <x v="155"/>
    <x v="5"/>
    <x v="101"/>
    <n v="355"/>
    <m/>
    <s v="6 Toby Boxes"/>
  </r>
  <r>
    <x v="150"/>
    <x v="5"/>
    <x v="101"/>
    <m/>
    <m/>
    <s v="Restoration"/>
  </r>
  <r>
    <x v="85"/>
    <x v="8"/>
    <x v="101"/>
    <n v="490"/>
    <m/>
    <s v="1 HH"/>
  </r>
  <r>
    <x v="154"/>
    <x v="1"/>
    <x v="102"/>
    <m/>
    <m/>
    <s v="Restoration"/>
  </r>
  <r>
    <x v="85"/>
    <x v="8"/>
    <x v="102"/>
    <n v="372"/>
    <m/>
    <s v="1 HH"/>
  </r>
  <r>
    <x v="85"/>
    <x v="21"/>
    <x v="102"/>
    <m/>
    <n v="5776"/>
    <s v="5,276 Tracer Wire"/>
  </r>
  <r>
    <x v="125"/>
    <x v="15"/>
    <x v="103"/>
    <n v="0"/>
    <m/>
    <m/>
  </r>
  <r>
    <x v="156"/>
    <x v="1"/>
    <x v="104"/>
    <m/>
    <m/>
    <s v="Pot Holing"/>
  </r>
  <r>
    <x v="155"/>
    <x v="5"/>
    <x v="104"/>
    <n v="846"/>
    <m/>
    <m/>
  </r>
  <r>
    <x v="157"/>
    <x v="5"/>
    <x v="104"/>
    <n v="1644"/>
    <m/>
    <m/>
  </r>
  <r>
    <x v="85"/>
    <x v="21"/>
    <x v="104"/>
    <m/>
    <m/>
    <s v="Pulling Tracer Wire"/>
  </r>
  <r>
    <x v="156"/>
    <x v="1"/>
    <x v="105"/>
    <n v="465"/>
    <m/>
    <m/>
  </r>
  <r>
    <x v="155"/>
    <x v="5"/>
    <x v="105"/>
    <n v="827"/>
    <m/>
    <s v="18 Toby Boxes / 1 FDH / 1 Flower Pot"/>
  </r>
  <r>
    <x v="157"/>
    <x v="5"/>
    <x v="105"/>
    <n v="60"/>
    <m/>
    <s v="1 HH / 1 Ground Rod"/>
  </r>
  <r>
    <x v="156"/>
    <x v="1"/>
    <x v="106"/>
    <n v="321"/>
    <m/>
    <m/>
  </r>
  <r>
    <x v="90"/>
    <x v="8"/>
    <x v="106"/>
    <m/>
    <m/>
    <m/>
  </r>
  <r>
    <x v="122"/>
    <x v="1"/>
    <x v="107"/>
    <n v="400"/>
    <m/>
    <m/>
  </r>
  <r>
    <x v="156"/>
    <x v="1"/>
    <x v="107"/>
    <m/>
    <m/>
    <s v="2 HH/ 2 Ground Rod / Restoration"/>
  </r>
  <r>
    <x v="156"/>
    <x v="1"/>
    <x v="108"/>
    <m/>
    <n v="786"/>
    <m/>
  </r>
  <r>
    <x v="83"/>
    <x v="21"/>
    <x v="108"/>
    <n v="198"/>
    <m/>
    <m/>
  </r>
  <r>
    <x v="156"/>
    <x v="1"/>
    <x v="109"/>
    <m/>
    <m/>
    <s v="Restoration"/>
  </r>
  <r>
    <x v="83"/>
    <x v="21"/>
    <x v="109"/>
    <n v="862"/>
    <m/>
    <m/>
  </r>
  <r>
    <x v="122"/>
    <x v="1"/>
    <x v="110"/>
    <n v="203"/>
    <m/>
    <m/>
  </r>
  <r>
    <x v="136"/>
    <x v="1"/>
    <x v="110"/>
    <m/>
    <m/>
    <s v="No Production--Issues In The Field"/>
  </r>
  <r>
    <x v="158"/>
    <x v="5"/>
    <x v="110"/>
    <n v="1210"/>
    <m/>
    <s v="10 Toby Boxes / 4 Flower Pots"/>
  </r>
  <r>
    <x v="73"/>
    <x v="21"/>
    <x v="110"/>
    <n v="403"/>
    <m/>
    <m/>
  </r>
  <r>
    <x v="122"/>
    <x v="1"/>
    <x v="111"/>
    <n v="170"/>
    <m/>
    <m/>
  </r>
  <r>
    <x v="136"/>
    <x v="1"/>
    <x v="111"/>
    <n v="280"/>
    <m/>
    <m/>
  </r>
  <r>
    <x v="158"/>
    <x v="5"/>
    <x v="111"/>
    <n v="397"/>
    <m/>
    <s v="3 Toby Boxes / 1 Flower Pot"/>
  </r>
  <r>
    <x v="159"/>
    <x v="1"/>
    <x v="111"/>
    <n v="90"/>
    <m/>
    <m/>
  </r>
  <r>
    <x v="160"/>
    <x v="5"/>
    <x v="111"/>
    <n v="426"/>
    <m/>
    <s v="2 Toby Boxes"/>
  </r>
  <r>
    <x v="73"/>
    <x v="21"/>
    <x v="111"/>
    <n v="39"/>
    <m/>
    <m/>
  </r>
  <r>
    <x v="136"/>
    <x v="1"/>
    <x v="112"/>
    <n v="1972"/>
    <m/>
    <m/>
  </r>
  <r>
    <x v="160"/>
    <x v="5"/>
    <x v="112"/>
    <n v="583"/>
    <m/>
    <s v="5 Toby Boxes"/>
  </r>
  <r>
    <x v="122"/>
    <x v="1"/>
    <x v="112"/>
    <n v="106"/>
    <m/>
    <m/>
  </r>
  <r>
    <x v="161"/>
    <x v="1"/>
    <x v="113"/>
    <n v="47"/>
    <m/>
    <m/>
  </r>
  <r>
    <x v="136"/>
    <x v="1"/>
    <x v="113"/>
    <m/>
    <m/>
    <s v="Restoration / 1 HH"/>
  </r>
  <r>
    <x v="122"/>
    <x v="1"/>
    <x v="114"/>
    <m/>
    <m/>
    <s v="No Production--Water Line Hit"/>
  </r>
  <r>
    <x v="136"/>
    <x v="1"/>
    <x v="114"/>
    <n v="551"/>
    <m/>
    <m/>
  </r>
  <r>
    <x v="136"/>
    <x v="6"/>
    <x v="114"/>
    <n v="385"/>
    <m/>
    <m/>
  </r>
  <r>
    <x v="162"/>
    <x v="5"/>
    <x v="114"/>
    <n v="1070"/>
    <m/>
    <s v="9 Toby Boxes"/>
  </r>
  <r>
    <x v="160"/>
    <x v="5"/>
    <x v="114"/>
    <n v="1843"/>
    <m/>
    <s v="13 Toby Boxes / 1 Flower Pot"/>
  </r>
  <r>
    <x v="73"/>
    <x v="21"/>
    <x v="114"/>
    <m/>
    <m/>
    <s v="Drill Breakdown--No Production"/>
  </r>
  <r>
    <x v="122"/>
    <x v="1"/>
    <x v="115"/>
    <m/>
    <m/>
    <s v="No Production--Drill Breakdown"/>
  </r>
  <r>
    <x v="162"/>
    <x v="5"/>
    <x v="115"/>
    <n v="1224"/>
    <m/>
    <s v="12 Toby Boxes / 4 Flower Pots"/>
  </r>
  <r>
    <x v="160"/>
    <x v="5"/>
    <x v="115"/>
    <n v="1714"/>
    <m/>
    <s v="12 Toby Boxes"/>
  </r>
  <r>
    <x v="136"/>
    <x v="6"/>
    <x v="115"/>
    <n v="300"/>
    <m/>
    <m/>
  </r>
  <r>
    <x v="136"/>
    <x v="14"/>
    <x v="115"/>
    <n v="1107"/>
    <m/>
    <m/>
  </r>
  <r>
    <x v="136"/>
    <x v="1"/>
    <x v="115"/>
    <n v="316"/>
    <m/>
    <m/>
  </r>
  <r>
    <x v="73"/>
    <x v="21"/>
    <x v="115"/>
    <n v="318"/>
    <m/>
    <m/>
  </r>
  <r>
    <x v="163"/>
    <x v="21"/>
    <x v="115"/>
    <n v="605"/>
    <m/>
    <m/>
  </r>
  <r>
    <x v="122"/>
    <x v="1"/>
    <x v="116"/>
    <n v="272"/>
    <m/>
    <s v="3 Toby Boxes / 1 Dap"/>
  </r>
  <r>
    <x v="136"/>
    <x v="1"/>
    <x v="116"/>
    <n v="130"/>
    <m/>
    <s v="2 HH"/>
  </r>
  <r>
    <x v="162"/>
    <x v="5"/>
    <x v="116"/>
    <n v="235"/>
    <m/>
    <s v="5 Toby Boxes / 4 Daps"/>
  </r>
  <r>
    <x v="160"/>
    <x v="5"/>
    <x v="116"/>
    <n v="678"/>
    <m/>
    <s v="8 Toby Boxes / 11 Daps / 41 Splices"/>
  </r>
  <r>
    <x v="157"/>
    <x v="6"/>
    <x v="116"/>
    <n v="579"/>
    <m/>
    <m/>
  </r>
  <r>
    <x v="164"/>
    <x v="5"/>
    <x v="116"/>
    <n v="363"/>
    <m/>
    <s v="4 Toby Boxes / 2 Daps"/>
  </r>
  <r>
    <x v="142"/>
    <x v="5"/>
    <x v="116"/>
    <n v="853"/>
    <m/>
    <s v="1 HH"/>
  </r>
  <r>
    <x v="83"/>
    <x v="21"/>
    <x v="116"/>
    <n v="461"/>
    <m/>
    <m/>
  </r>
  <r>
    <x v="122"/>
    <x v="1"/>
    <x v="117"/>
    <n v="79"/>
    <m/>
    <s v="1 Dap / 4 Splices"/>
  </r>
  <r>
    <x v="136"/>
    <x v="1"/>
    <x v="117"/>
    <n v="420"/>
    <m/>
    <m/>
  </r>
  <r>
    <x v="165"/>
    <x v="22"/>
    <x v="117"/>
    <m/>
    <m/>
    <s v="Potholed Locations"/>
  </r>
  <r>
    <x v="164"/>
    <x v="5"/>
    <x v="117"/>
    <n v="1077"/>
    <m/>
    <s v="7 Toby Boes / 1 HH / 3 Daps / 1 Ground Rod"/>
  </r>
  <r>
    <x v="157"/>
    <x v="6"/>
    <x v="117"/>
    <n v="619"/>
    <m/>
    <s v="6 HH / 6 Ground Rods"/>
  </r>
  <r>
    <x v="136"/>
    <x v="14"/>
    <x v="117"/>
    <m/>
    <m/>
    <s v="5 HH"/>
  </r>
  <r>
    <x v="142"/>
    <x v="5"/>
    <x v="117"/>
    <n v="1279"/>
    <m/>
    <s v="1 HH"/>
  </r>
  <r>
    <x v="83"/>
    <x v="21"/>
    <x v="117"/>
    <n v="880"/>
    <m/>
    <m/>
  </r>
  <r>
    <x v="90"/>
    <x v="8"/>
    <x v="117"/>
    <n v="868"/>
    <m/>
    <s v="7 Toby Boxes / 3 Daps"/>
  </r>
  <r>
    <x v="122"/>
    <x v="1"/>
    <x v="118"/>
    <m/>
    <m/>
    <s v="Restoration"/>
  </r>
  <r>
    <x v="136"/>
    <x v="1"/>
    <x v="118"/>
    <m/>
    <m/>
    <s v="HHs / Tie ins"/>
  </r>
  <r>
    <x v="160"/>
    <x v="5"/>
    <x v="118"/>
    <m/>
    <m/>
    <s v="FDH / Sponging"/>
  </r>
  <r>
    <x v="162"/>
    <x v="5"/>
    <x v="118"/>
    <m/>
    <m/>
    <s v="FDH / Sponging"/>
  </r>
  <r>
    <x v="158"/>
    <x v="5"/>
    <x v="118"/>
    <m/>
    <m/>
    <s v="FDH / Sponging"/>
  </r>
  <r>
    <x v="155"/>
    <x v="1"/>
    <x v="118"/>
    <m/>
    <m/>
    <s v="Blowing Stingray"/>
  </r>
  <r>
    <x v="83"/>
    <x v="21"/>
    <x v="118"/>
    <n v="585"/>
    <m/>
    <s v="2 HH"/>
  </r>
  <r>
    <x v="136"/>
    <x v="1"/>
    <x v="119"/>
    <n v="420"/>
    <m/>
    <s v="1 HH"/>
  </r>
  <r>
    <x v="142"/>
    <x v="5"/>
    <x v="119"/>
    <n v="817"/>
    <m/>
    <m/>
  </r>
  <r>
    <x v="164"/>
    <x v="5"/>
    <x v="119"/>
    <n v="1430"/>
    <m/>
    <s v="9 Toby Boxes / 2 Flower Pots /  8 Daps / 59 Splices"/>
  </r>
  <r>
    <x v="165"/>
    <x v="1"/>
    <x v="119"/>
    <m/>
    <m/>
    <s v="Drill Breakdown--No Production"/>
  </r>
  <r>
    <x v="157"/>
    <x v="6"/>
    <x v="119"/>
    <n v="1181"/>
    <m/>
    <m/>
  </r>
  <r>
    <x v="83"/>
    <x v="21"/>
    <x v="119"/>
    <n v="345"/>
    <m/>
    <m/>
  </r>
  <r>
    <x v="157"/>
    <x v="6"/>
    <x v="120"/>
    <n v="1933"/>
    <m/>
    <m/>
  </r>
  <r>
    <x v="142"/>
    <x v="5"/>
    <x v="120"/>
    <m/>
    <n v="5590"/>
    <s v="5,590 Tracer Wire"/>
  </r>
  <r>
    <x v="164"/>
    <x v="5"/>
    <x v="120"/>
    <n v="1004"/>
    <m/>
    <s v="9 Toby Boxes / 2 Flower Pots / 9 Daps / 130 Splices / 1 HH / 1 FDH / 1 Ground Rod"/>
  </r>
  <r>
    <x v="165"/>
    <x v="1"/>
    <x v="120"/>
    <n v="581"/>
    <n v="1200"/>
    <s v="1,200 Tracer Wire"/>
  </r>
  <r>
    <x v="157"/>
    <x v="6"/>
    <x v="121"/>
    <n v="1951"/>
    <m/>
    <m/>
  </r>
  <r>
    <x v="157"/>
    <x v="5"/>
    <x v="121"/>
    <n v="902"/>
    <m/>
    <m/>
  </r>
  <r>
    <x v="142"/>
    <x v="5"/>
    <x v="121"/>
    <n v="1385"/>
    <m/>
    <s v="1 HH"/>
  </r>
  <r>
    <x v="160"/>
    <x v="1"/>
    <x v="121"/>
    <m/>
    <n v="847"/>
    <s v="847 Tracer Wire / 1,694 Mule Tape"/>
  </r>
  <r>
    <x v="136"/>
    <x v="23"/>
    <x v="121"/>
    <m/>
    <n v="6067"/>
    <m/>
  </r>
  <r>
    <x v="166"/>
    <x v="21"/>
    <x v="121"/>
    <n v="314"/>
    <m/>
    <m/>
  </r>
  <r>
    <x v="7"/>
    <x v="1"/>
    <x v="122"/>
    <m/>
    <m/>
    <s v="Drill Breakdown"/>
  </r>
  <r>
    <x v="157"/>
    <x v="6"/>
    <x v="122"/>
    <n v="725"/>
    <m/>
    <m/>
  </r>
  <r>
    <x v="157"/>
    <x v="5"/>
    <x v="122"/>
    <n v="862"/>
    <m/>
    <m/>
  </r>
  <r>
    <x v="136"/>
    <x v="23"/>
    <x v="122"/>
    <m/>
    <n v="2691"/>
    <m/>
  </r>
  <r>
    <x v="167"/>
    <x v="21"/>
    <x v="122"/>
    <n v="2390"/>
    <m/>
    <m/>
  </r>
  <r>
    <x v="7"/>
    <x v="1"/>
    <x v="123"/>
    <n v="318"/>
    <m/>
    <s v="Repair--1 Toby Box / 2 Splices"/>
  </r>
  <r>
    <x v="14"/>
    <x v="1"/>
    <x v="123"/>
    <n v="183"/>
    <m/>
    <s v="Repair--3 Toby Boxes / 7 Splices"/>
  </r>
  <r>
    <x v="157"/>
    <x v="23"/>
    <x v="123"/>
    <m/>
    <m/>
    <s v="14 Hand Holes / 14 Ground Rods"/>
  </r>
  <r>
    <x v="167"/>
    <x v="21"/>
    <x v="123"/>
    <n v="1377"/>
    <m/>
    <m/>
  </r>
  <r>
    <x v="157"/>
    <x v="23"/>
    <x v="124"/>
    <m/>
    <n v="13125"/>
    <m/>
  </r>
  <r>
    <x v="168"/>
    <x v="5"/>
    <x v="124"/>
    <n v="918"/>
    <m/>
    <m/>
  </r>
  <r>
    <x v="169"/>
    <x v="5"/>
    <x v="125"/>
    <n v="2675"/>
    <m/>
    <m/>
  </r>
  <r>
    <x v="167"/>
    <x v="21"/>
    <x v="125"/>
    <n v="190"/>
    <m/>
    <s v="1 HH"/>
  </r>
  <r>
    <x v="122"/>
    <x v="1"/>
    <x v="126"/>
    <m/>
    <m/>
    <s v="1 HH"/>
  </r>
  <r>
    <x v="169"/>
    <x v="5"/>
    <x v="126"/>
    <n v="1964"/>
    <m/>
    <m/>
  </r>
  <r>
    <x v="167"/>
    <x v="21"/>
    <x v="126"/>
    <n v="840"/>
    <m/>
    <m/>
  </r>
  <r>
    <x v="166"/>
    <x v="21"/>
    <x v="126"/>
    <m/>
    <m/>
    <s v="No Production--Crew Did Not Work This Location Today"/>
  </r>
  <r>
    <x v="169"/>
    <x v="5"/>
    <x v="127"/>
    <n v="377"/>
    <m/>
    <s v="9 HH / 9 Ground Rods "/>
  </r>
  <r>
    <x v="169"/>
    <x v="23"/>
    <x v="127"/>
    <m/>
    <n v="5289"/>
    <s v="5,289 Tracer Wire"/>
  </r>
  <r>
    <x v="170"/>
    <x v="5"/>
    <x v="127"/>
    <n v="674"/>
    <m/>
    <m/>
  </r>
  <r>
    <x v="167"/>
    <x v="21"/>
    <x v="127"/>
    <n v="531"/>
    <m/>
    <m/>
  </r>
  <r>
    <x v="122"/>
    <x v="1"/>
    <x v="128"/>
    <m/>
    <m/>
    <s v="No Production--Water Line Hit"/>
  </r>
  <r>
    <x v="169"/>
    <x v="5"/>
    <x v="128"/>
    <m/>
    <m/>
    <s v="Restoration"/>
  </r>
  <r>
    <x v="167"/>
    <x v="21"/>
    <x v="128"/>
    <n v="718"/>
    <m/>
    <m/>
  </r>
  <r>
    <x v="122"/>
    <x v="1"/>
    <x v="129"/>
    <n v="376"/>
    <m/>
    <s v="1 Toby Box"/>
  </r>
  <r>
    <x v="168"/>
    <x v="5"/>
    <x v="129"/>
    <n v="1175"/>
    <m/>
    <m/>
  </r>
  <r>
    <x v="171"/>
    <x v="1"/>
    <x v="129"/>
    <n v="288"/>
    <m/>
    <m/>
  </r>
  <r>
    <x v="167"/>
    <x v="21"/>
    <x v="129"/>
    <n v="571"/>
    <m/>
    <m/>
  </r>
  <r>
    <x v="122"/>
    <x v="1"/>
    <x v="130"/>
    <n v="35"/>
    <m/>
    <m/>
  </r>
  <r>
    <x v="168"/>
    <x v="5"/>
    <x v="130"/>
    <n v="1154"/>
    <m/>
    <m/>
  </r>
  <r>
    <x v="171"/>
    <x v="1"/>
    <x v="130"/>
    <n v="380"/>
    <m/>
    <m/>
  </r>
  <r>
    <x v="170"/>
    <x v="5"/>
    <x v="130"/>
    <n v="111"/>
    <m/>
    <s v="3 HH / 3 Ground Rods"/>
  </r>
  <r>
    <x v="73"/>
    <x v="21"/>
    <x v="130"/>
    <n v="319"/>
    <m/>
    <m/>
  </r>
  <r>
    <x v="167"/>
    <x v="21"/>
    <x v="130"/>
    <n v="1293"/>
    <m/>
    <m/>
  </r>
  <r>
    <x v="172"/>
    <x v="5"/>
    <x v="130"/>
    <n v="406"/>
    <m/>
    <m/>
  </r>
  <r>
    <x v="122"/>
    <x v="1"/>
    <x v="131"/>
    <n v="48"/>
    <m/>
    <s v="1 Dap / 4 Splices"/>
  </r>
  <r>
    <x v="168"/>
    <x v="5"/>
    <x v="131"/>
    <n v="428"/>
    <m/>
    <s v="2 HH"/>
  </r>
  <r>
    <x v="171"/>
    <x v="1"/>
    <x v="131"/>
    <n v="229"/>
    <m/>
    <s v="1 HH"/>
  </r>
  <r>
    <x v="172"/>
    <x v="5"/>
    <x v="131"/>
    <n v="1031"/>
    <m/>
    <s v="14 Toby Boxes / 1 HH / 1 Ground Rod"/>
  </r>
  <r>
    <x v="170"/>
    <x v="5"/>
    <x v="131"/>
    <n v="12"/>
    <m/>
    <s v="1 HH / 1 Ground Rod"/>
  </r>
  <r>
    <x v="167"/>
    <x v="21"/>
    <x v="131"/>
    <n v="540"/>
    <m/>
    <m/>
  </r>
  <r>
    <x v="122"/>
    <x v="1"/>
    <x v="132"/>
    <n v="144"/>
    <m/>
    <m/>
  </r>
  <r>
    <x v="173"/>
    <x v="5"/>
    <x v="132"/>
    <m/>
    <m/>
    <s v="Crew Did Not Work This Location Today"/>
  </r>
  <r>
    <x v="171"/>
    <x v="1"/>
    <x v="132"/>
    <n v="163"/>
    <m/>
    <m/>
  </r>
  <r>
    <x v="167"/>
    <x v="21"/>
    <x v="132"/>
    <n v="554"/>
    <m/>
    <m/>
  </r>
  <r>
    <x v="174"/>
    <x v="1"/>
    <x v="132"/>
    <m/>
    <m/>
    <s v="No Production"/>
  </r>
  <r>
    <x v="122"/>
    <x v="1"/>
    <x v="133"/>
    <n v="64"/>
    <m/>
    <m/>
  </r>
  <r>
    <x v="168"/>
    <x v="23"/>
    <x v="133"/>
    <m/>
    <n v="1243"/>
    <s v="993 Tracer Wire / 1,986 Mule Tape / 4 HH / 4 Ground Rods"/>
  </r>
  <r>
    <x v="171"/>
    <x v="1"/>
    <x v="133"/>
    <m/>
    <n v="1060"/>
    <s v="1,060 Tracer Wire / 2 HH / 2 Ground Rods"/>
  </r>
  <r>
    <x v="170"/>
    <x v="23"/>
    <x v="133"/>
    <m/>
    <n v="1297"/>
    <s v="797 Tracer Wire / 1,594 Mule Tape"/>
  </r>
  <r>
    <x v="167"/>
    <x v="21"/>
    <x v="133"/>
    <n v="89"/>
    <m/>
    <m/>
  </r>
  <r>
    <x v="174"/>
    <x v="1"/>
    <x v="133"/>
    <n v="391"/>
    <m/>
    <m/>
  </r>
  <r>
    <x v="122"/>
    <x v="1"/>
    <x v="134"/>
    <n v="141"/>
    <m/>
    <m/>
  </r>
  <r>
    <x v="168"/>
    <x v="23"/>
    <x v="134"/>
    <m/>
    <n v="2679"/>
    <s v="2,379 Tracer Wire / 4,658 Mule Tape"/>
  </r>
  <r>
    <x v="154"/>
    <x v="1"/>
    <x v="134"/>
    <n v="343"/>
    <m/>
    <m/>
  </r>
  <r>
    <x v="170"/>
    <x v="23"/>
    <x v="134"/>
    <m/>
    <n v="2145"/>
    <s v="1,757 Tracer Wire"/>
  </r>
  <r>
    <x v="175"/>
    <x v="5"/>
    <x v="134"/>
    <n v="1109"/>
    <m/>
    <s v=" 6 HH / Ground Rods"/>
  </r>
  <r>
    <x v="167"/>
    <x v="21"/>
    <x v="134"/>
    <n v="377"/>
    <m/>
    <m/>
  </r>
  <r>
    <x v="174"/>
    <x v="1"/>
    <x v="134"/>
    <n v="396"/>
    <m/>
    <m/>
  </r>
  <r>
    <x v="176"/>
    <x v="1"/>
    <x v="135"/>
    <n v="205"/>
    <m/>
    <m/>
  </r>
  <r>
    <x v="177"/>
    <x v="5"/>
    <x v="135"/>
    <n v="1456"/>
    <m/>
    <m/>
  </r>
  <r>
    <x v="154"/>
    <x v="1"/>
    <x v="135"/>
    <n v="416"/>
    <m/>
    <m/>
  </r>
  <r>
    <x v="178"/>
    <x v="5"/>
    <x v="135"/>
    <n v="1460"/>
    <m/>
    <s v="6 Daps"/>
  </r>
  <r>
    <x v="167"/>
    <x v="21"/>
    <x v="135"/>
    <n v="408"/>
    <m/>
    <m/>
  </r>
  <r>
    <x v="90"/>
    <x v="1"/>
    <x v="135"/>
    <m/>
    <m/>
    <s v="No Production--Crew Potholed"/>
  </r>
  <r>
    <x v="166"/>
    <x v="21"/>
    <x v="135"/>
    <n v="430"/>
    <m/>
    <m/>
  </r>
  <r>
    <x v="122"/>
    <x v="1"/>
    <x v="136"/>
    <n v="181"/>
    <m/>
    <m/>
  </r>
  <r>
    <x v="92"/>
    <x v="6"/>
    <x v="136"/>
    <m/>
    <m/>
    <s v="No Production--Water Line Hit"/>
  </r>
  <r>
    <x v="177"/>
    <x v="5"/>
    <x v="136"/>
    <n v="1420"/>
    <m/>
    <m/>
  </r>
  <r>
    <x v="154"/>
    <x v="1"/>
    <x v="136"/>
    <n v="216"/>
    <m/>
    <m/>
  </r>
  <r>
    <x v="178"/>
    <x v="5"/>
    <x v="136"/>
    <n v="1428"/>
    <m/>
    <s v="1 HH / 1 Ground Rod"/>
  </r>
  <r>
    <x v="167"/>
    <x v="21"/>
    <x v="136"/>
    <n v="607"/>
    <m/>
    <s v="11 HH"/>
  </r>
  <r>
    <x v="90"/>
    <x v="1"/>
    <x v="136"/>
    <n v="499"/>
    <m/>
    <m/>
  </r>
  <r>
    <x v="122"/>
    <x v="1"/>
    <x v="137"/>
    <n v="82"/>
    <m/>
    <m/>
  </r>
  <r>
    <x v="92"/>
    <x v="6"/>
    <x v="137"/>
    <m/>
    <m/>
    <s v="No Production"/>
  </r>
  <r>
    <x v="177"/>
    <x v="5"/>
    <x v="137"/>
    <n v="1170"/>
    <m/>
    <m/>
  </r>
  <r>
    <x v="154"/>
    <x v="1"/>
    <x v="137"/>
    <m/>
    <m/>
    <s v="No Production"/>
  </r>
  <r>
    <x v="178"/>
    <x v="5"/>
    <x v="137"/>
    <n v="1654"/>
    <m/>
    <m/>
  </r>
  <r>
    <x v="175"/>
    <x v="23"/>
    <x v="137"/>
    <m/>
    <n v="1109"/>
    <s v="1,109 Tracer Wire"/>
  </r>
  <r>
    <x v="167"/>
    <x v="21"/>
    <x v="137"/>
    <n v="1022"/>
    <m/>
    <m/>
  </r>
  <r>
    <x v="90"/>
    <x v="1"/>
    <x v="137"/>
    <n v="231"/>
    <m/>
    <m/>
  </r>
  <r>
    <x v="122"/>
    <x v="1"/>
    <x v="138"/>
    <n v="96"/>
    <m/>
    <m/>
  </r>
  <r>
    <x v="179"/>
    <x v="6"/>
    <x v="138"/>
    <n v="878"/>
    <m/>
    <s v="2 Toby Boxes / 16 Splices"/>
  </r>
  <r>
    <x v="177"/>
    <x v="5"/>
    <x v="138"/>
    <n v="1081"/>
    <m/>
    <m/>
  </r>
  <r>
    <x v="154"/>
    <x v="1"/>
    <x v="138"/>
    <m/>
    <n v="2001"/>
    <s v="1,701 Tracer Wire"/>
  </r>
  <r>
    <x v="167"/>
    <x v="21"/>
    <x v="138"/>
    <m/>
    <n v="6090"/>
    <s v="8,871 Tracer Wire"/>
  </r>
  <r>
    <x v="90"/>
    <x v="1"/>
    <x v="138"/>
    <n v="316"/>
    <m/>
    <m/>
  </r>
  <r>
    <x v="122"/>
    <x v="1"/>
    <x v="139"/>
    <n v="20"/>
    <m/>
    <m/>
  </r>
  <r>
    <x v="179"/>
    <x v="6"/>
    <x v="139"/>
    <n v="715"/>
    <m/>
    <m/>
  </r>
  <r>
    <x v="177"/>
    <x v="5"/>
    <x v="139"/>
    <n v="809"/>
    <m/>
    <m/>
  </r>
  <r>
    <x v="180"/>
    <x v="1"/>
    <x v="139"/>
    <m/>
    <m/>
    <s v="No Production Due To Rain"/>
  </r>
  <r>
    <x v="181"/>
    <x v="5"/>
    <x v="139"/>
    <n v="735"/>
    <m/>
    <s v="7 Toby Boxes / 1 Dap"/>
  </r>
  <r>
    <x v="167"/>
    <x v="21"/>
    <x v="139"/>
    <n v="639"/>
    <m/>
    <m/>
  </r>
  <r>
    <x v="90"/>
    <x v="1"/>
    <x v="139"/>
    <n v="503"/>
    <m/>
    <m/>
  </r>
  <r>
    <x v="122"/>
    <x v="1"/>
    <x v="140"/>
    <m/>
    <m/>
    <s v="No Production"/>
  </r>
  <r>
    <x v="92"/>
    <x v="6"/>
    <x v="140"/>
    <n v="1009"/>
    <m/>
    <s v="8 Toby Boxes / 2 Daps"/>
  </r>
  <r>
    <x v="177"/>
    <x v="5"/>
    <x v="140"/>
    <n v="533"/>
    <m/>
    <m/>
  </r>
  <r>
    <x v="180"/>
    <x v="1"/>
    <x v="140"/>
    <n v="260"/>
    <m/>
    <m/>
  </r>
  <r>
    <x v="182"/>
    <x v="1"/>
    <x v="140"/>
    <n v="390"/>
    <m/>
    <m/>
  </r>
  <r>
    <x v="183"/>
    <x v="5"/>
    <x v="140"/>
    <n v="558"/>
    <m/>
    <s v="7 Toby Boxes"/>
  </r>
  <r>
    <x v="184"/>
    <x v="5"/>
    <x v="140"/>
    <n v="1224"/>
    <m/>
    <s v="15 Toby Boxes / 11 Daps"/>
  </r>
  <r>
    <x v="90"/>
    <x v="1"/>
    <x v="140"/>
    <n v="295"/>
    <m/>
    <m/>
  </r>
  <r>
    <x v="83"/>
    <x v="21"/>
    <x v="140"/>
    <m/>
    <m/>
    <s v="Drill Breakdown"/>
  </r>
  <r>
    <x v="185"/>
    <x v="6"/>
    <x v="141"/>
    <n v="1017"/>
    <m/>
    <s v="5 Toby Boxes / 8 Daps"/>
  </r>
  <r>
    <x v="180"/>
    <x v="1"/>
    <x v="141"/>
    <m/>
    <m/>
    <s v="No Production"/>
  </r>
  <r>
    <x v="186"/>
    <x v="1"/>
    <x v="141"/>
    <n v="130"/>
    <n v="130"/>
    <s v="130 Tracer Wire / 1 HH / 1 Ground Rod"/>
  </r>
  <r>
    <x v="183"/>
    <x v="5"/>
    <x v="141"/>
    <n v="1248"/>
    <m/>
    <s v="10 Toby Boxes / 8 Daps"/>
  </r>
  <r>
    <x v="184"/>
    <x v="5"/>
    <x v="141"/>
    <n v="967"/>
    <m/>
    <s v="8 Toby Boxes / 8 Daps / 1 Flower Pot"/>
  </r>
  <r>
    <x v="174"/>
    <x v="1"/>
    <x v="141"/>
    <n v="400"/>
    <m/>
    <m/>
  </r>
  <r>
    <x v="73"/>
    <x v="21"/>
    <x v="141"/>
    <n v="358"/>
    <m/>
    <s v="2 Toby Boxes / 2 Daps"/>
  </r>
  <r>
    <x v="83"/>
    <x v="21"/>
    <x v="141"/>
    <n v="1241"/>
    <m/>
    <m/>
  </r>
  <r>
    <x v="122"/>
    <x v="1"/>
    <x v="142"/>
    <n v="250"/>
    <m/>
    <m/>
  </r>
  <r>
    <x v="180"/>
    <x v="1"/>
    <x v="142"/>
    <n v="315"/>
    <n v="575"/>
    <s v="575 Tracer Wire"/>
  </r>
  <r>
    <x v="181"/>
    <x v="5"/>
    <x v="142"/>
    <n v="1453"/>
    <m/>
    <s v="14 Toby Boxes / 11 Daps"/>
  </r>
  <r>
    <x v="183"/>
    <x v="5"/>
    <x v="142"/>
    <n v="1260"/>
    <m/>
    <s v="7 Toby Box / 6 Daps"/>
  </r>
  <r>
    <x v="167"/>
    <x v="21"/>
    <x v="142"/>
    <m/>
    <m/>
    <s v="2 HH"/>
  </r>
  <r>
    <x v="174"/>
    <x v="1"/>
    <x v="142"/>
    <n v="320"/>
    <m/>
    <m/>
  </r>
  <r>
    <x v="73"/>
    <x v="21"/>
    <x v="142"/>
    <m/>
    <m/>
    <s v="No Production"/>
  </r>
  <r>
    <x v="83"/>
    <x v="21"/>
    <x v="142"/>
    <m/>
    <m/>
    <s v="No Production"/>
  </r>
  <r>
    <x v="122"/>
    <x v="1"/>
    <x v="143"/>
    <n v="177"/>
    <m/>
    <s v="1 Toby Box / 1 Dap"/>
  </r>
  <r>
    <x v="179"/>
    <x v="6"/>
    <x v="143"/>
    <n v="1131"/>
    <m/>
    <m/>
  </r>
  <r>
    <x v="83"/>
    <x v="21"/>
    <x v="143"/>
    <m/>
    <m/>
    <s v="1 HH"/>
  </r>
  <r>
    <x v="90"/>
    <x v="1"/>
    <x v="143"/>
    <n v="6"/>
    <m/>
    <s v="3 Toby Boxes / 2 Daps / 20 Splices"/>
  </r>
  <r>
    <x v="167"/>
    <x v="21"/>
    <x v="143"/>
    <m/>
    <n v="8378"/>
    <s v="3,086 Tracer Wire"/>
  </r>
  <r>
    <x v="187"/>
    <x v="1"/>
    <x v="143"/>
    <m/>
    <n v="390"/>
    <s v="390 Tracer Wire"/>
  </r>
  <r>
    <x v="125"/>
    <x v="15"/>
    <x v="144"/>
    <m/>
    <m/>
    <m/>
  </r>
  <r>
    <x v="122"/>
    <x v="1"/>
    <x v="145"/>
    <m/>
    <m/>
    <s v="Swing Arm / Ground Rod"/>
  </r>
  <r>
    <x v="183"/>
    <x v="5"/>
    <x v="145"/>
    <n v="977"/>
    <m/>
    <s v="8 Toby Boxes / 6 Daps"/>
  </r>
  <r>
    <x v="90"/>
    <x v="1"/>
    <x v="145"/>
    <n v="15"/>
    <m/>
    <s v="3 Toby Boxes / 3 Daps / 19 Splices"/>
  </r>
  <r>
    <x v="83"/>
    <x v="21"/>
    <x v="145"/>
    <m/>
    <n v="7962"/>
    <s v="6,880 Tracer Wire"/>
  </r>
  <r>
    <x v="122"/>
    <x v="1"/>
    <x v="146"/>
    <m/>
    <m/>
    <s v="Restoration"/>
  </r>
  <r>
    <x v="87"/>
    <x v="1"/>
    <x v="146"/>
    <m/>
    <m/>
    <s v="FDH Move"/>
  </r>
  <r>
    <x v="187"/>
    <x v="5"/>
    <x v="146"/>
    <n v="1491"/>
    <m/>
    <s v="11 Toby Boxes / 9 Daps"/>
  </r>
  <r>
    <x v="181"/>
    <x v="5"/>
    <x v="146"/>
    <n v="2472"/>
    <n v="730"/>
    <s v="27 Toby Boxes / 20 Daps / 1 FDH / 1 HH / 1 Swing Arm / 1 Ground Rod"/>
  </r>
  <r>
    <x v="185"/>
    <x v="6"/>
    <x v="146"/>
    <n v="2819"/>
    <m/>
    <s v="25 Toby Boxes / 15 Daps / 1 FDH / 1 HH / 1 Swing Arm / 1 Ground Rod"/>
  </r>
  <r>
    <x v="162"/>
    <x v="1"/>
    <x v="146"/>
    <n v="130"/>
    <m/>
    <s v="1 Dap"/>
  </r>
  <r>
    <x v="90"/>
    <x v="1"/>
    <x v="146"/>
    <n v="65"/>
    <m/>
    <s v="1 Toby Box / 1 Dap / 2 Splices"/>
  </r>
  <r>
    <x v="83"/>
    <x v="21"/>
    <x v="146"/>
    <m/>
    <m/>
    <s v="Pulling Tracer Wire"/>
  </r>
  <r>
    <x v="122"/>
    <x v="1"/>
    <x v="147"/>
    <m/>
    <m/>
    <s v="Proofing Conduits"/>
  </r>
  <r>
    <x v="188"/>
    <x v="1"/>
    <x v="147"/>
    <m/>
    <m/>
    <s v="Damage Repair"/>
  </r>
  <r>
    <x v="187"/>
    <x v="5"/>
    <x v="147"/>
    <n v="1549"/>
    <m/>
    <s v="12 Toby Boxes / 10 Daps"/>
  </r>
  <r>
    <x v="189"/>
    <x v="5"/>
    <x v="147"/>
    <n v="903"/>
    <m/>
    <s v="6 Toby Boxes / 4 Daps"/>
  </r>
  <r>
    <x v="162"/>
    <x v="1"/>
    <x v="147"/>
    <m/>
    <n v="800"/>
    <m/>
  </r>
  <r>
    <x v="73"/>
    <x v="1"/>
    <x v="147"/>
    <n v="99"/>
    <m/>
    <s v="2 Toby Boxes / 1 Dap / 3 Splices"/>
  </r>
  <r>
    <x v="90"/>
    <x v="1"/>
    <x v="147"/>
    <n v="6"/>
    <m/>
    <s v="1 Dap / 12 Splices"/>
  </r>
  <r>
    <x v="129"/>
    <x v="1"/>
    <x v="148"/>
    <n v="125"/>
    <m/>
    <m/>
  </r>
  <r>
    <x v="190"/>
    <x v="1"/>
    <x v="148"/>
    <n v="285"/>
    <m/>
    <m/>
  </r>
  <r>
    <x v="178"/>
    <x v="5"/>
    <x v="148"/>
    <n v="128"/>
    <n v="2000"/>
    <s v="34 Toby Boxes / 15 Daps / 1 FDH / 1 HH / 1 Swing Arm / 1 Ground Rod"/>
  </r>
  <r>
    <x v="185"/>
    <x v="1"/>
    <x v="148"/>
    <m/>
    <n v="2062"/>
    <m/>
  </r>
  <r>
    <x v="189"/>
    <x v="6"/>
    <x v="149"/>
    <n v="254"/>
    <m/>
    <s v="4 Toby Boxes / 3 Daps"/>
  </r>
  <r>
    <x v="177"/>
    <x v="5"/>
    <x v="149"/>
    <n v="2498"/>
    <m/>
    <m/>
  </r>
  <r>
    <x v="187"/>
    <x v="5"/>
    <x v="149"/>
    <n v="918"/>
    <m/>
    <s v="11 Toby Boxes / 4 Daps"/>
  </r>
  <r>
    <x v="189"/>
    <x v="6"/>
    <x v="150"/>
    <n v="1686"/>
    <m/>
    <s v="7 Toby Boxes / 4 Daps"/>
  </r>
  <r>
    <x v="177"/>
    <x v="5"/>
    <x v="150"/>
    <n v="1192"/>
    <m/>
    <s v="120 Toby Boxes / 103 Daps"/>
  </r>
  <r>
    <x v="191"/>
    <x v="5"/>
    <x v="150"/>
    <n v="329"/>
    <m/>
    <m/>
  </r>
  <r>
    <x v="129"/>
    <x v="1"/>
    <x v="151"/>
    <n v="299"/>
    <m/>
    <m/>
  </r>
  <r>
    <x v="189"/>
    <x v="6"/>
    <x v="151"/>
    <n v="611"/>
    <m/>
    <s v="9 Toby Boxes / 5 Daps"/>
  </r>
  <r>
    <x v="177"/>
    <x v="5"/>
    <x v="151"/>
    <n v="1925"/>
    <m/>
    <m/>
  </r>
  <r>
    <x v="191"/>
    <x v="1"/>
    <x v="151"/>
    <n v="333"/>
    <m/>
    <m/>
  </r>
  <r>
    <x v="192"/>
    <x v="5"/>
    <x v="151"/>
    <n v="740"/>
    <m/>
    <s v="4 Toby Boxes / 1 Dap"/>
  </r>
  <r>
    <x v="193"/>
    <x v="24"/>
    <x v="151"/>
    <n v="307"/>
    <m/>
    <m/>
  </r>
  <r>
    <x v="190"/>
    <x v="1"/>
    <x v="151"/>
    <m/>
    <m/>
    <s v="No Production"/>
  </r>
  <r>
    <x v="129"/>
    <x v="1"/>
    <x v="152"/>
    <n v="302"/>
    <m/>
    <m/>
  </r>
  <r>
    <x v="92"/>
    <x v="6"/>
    <x v="152"/>
    <n v="279"/>
    <m/>
    <s v="5 Toby Boxes / 5 Splices"/>
  </r>
  <r>
    <x v="179"/>
    <x v="6"/>
    <x v="152"/>
    <n v="443"/>
    <m/>
    <s v="3 Toby Boxes / 4 Splices"/>
  </r>
  <r>
    <x v="191"/>
    <x v="1"/>
    <x v="152"/>
    <m/>
    <n v="662"/>
    <s v="3 HH"/>
  </r>
  <r>
    <x v="194"/>
    <x v="1"/>
    <x v="152"/>
    <n v="267"/>
    <m/>
    <m/>
  </r>
  <r>
    <x v="193"/>
    <x v="24"/>
    <x v="152"/>
    <n v="920"/>
    <m/>
    <m/>
  </r>
  <r>
    <x v="190"/>
    <x v="1"/>
    <x v="152"/>
    <n v="82"/>
    <m/>
    <s v="2 HH / 2 Ground Rods"/>
  </r>
  <r>
    <x v="129"/>
    <x v="1"/>
    <x v="153"/>
    <n v="209"/>
    <m/>
    <s v="1 Toby Box"/>
  </r>
  <r>
    <x v="191"/>
    <x v="1"/>
    <x v="153"/>
    <m/>
    <m/>
    <s v="Restoration"/>
  </r>
  <r>
    <x v="193"/>
    <x v="24"/>
    <x v="153"/>
    <n v="610"/>
    <m/>
    <m/>
  </r>
  <r>
    <x v="190"/>
    <x v="1"/>
    <x v="153"/>
    <m/>
    <m/>
    <s v="Restoration"/>
  </r>
  <r>
    <x v="129"/>
    <x v="1"/>
    <x v="154"/>
    <n v="42"/>
    <m/>
    <m/>
  </r>
  <r>
    <x v="192"/>
    <x v="5"/>
    <x v="154"/>
    <n v="1238"/>
    <m/>
    <m/>
  </r>
  <r>
    <x v="194"/>
    <x v="1"/>
    <x v="154"/>
    <n v="711"/>
    <m/>
    <m/>
  </r>
  <r>
    <x v="193"/>
    <x v="24"/>
    <x v="154"/>
    <n v="829"/>
    <m/>
    <s v="1 HH / 1 Ground Rod"/>
  </r>
  <r>
    <x v="90"/>
    <x v="1"/>
    <x v="154"/>
    <m/>
    <m/>
    <s v="ABF Testing"/>
  </r>
  <r>
    <x v="129"/>
    <x v="1"/>
    <x v="155"/>
    <n v="219"/>
    <m/>
    <s v="1 Toby Box / 2 Daps / 6 Splices"/>
  </r>
  <r>
    <x v="192"/>
    <x v="5"/>
    <x v="155"/>
    <n v="1531"/>
    <m/>
    <m/>
  </r>
  <r>
    <x v="194"/>
    <x v="1"/>
    <x v="155"/>
    <m/>
    <m/>
    <s v=" 2 HH / 2 Ground Rods"/>
  </r>
  <r>
    <x v="195"/>
    <x v="5"/>
    <x v="155"/>
    <n v="1808"/>
    <m/>
    <m/>
  </r>
  <r>
    <x v="193"/>
    <x v="24"/>
    <x v="155"/>
    <m/>
    <m/>
    <s v="1 HH"/>
  </r>
  <r>
    <x v="73"/>
    <x v="1"/>
    <x v="155"/>
    <m/>
    <m/>
    <s v="1 FDH / 1 Swing Arm"/>
  </r>
  <r>
    <x v="90"/>
    <x v="1"/>
    <x v="155"/>
    <m/>
    <m/>
    <s v="1 FDH / 1 Swing Arm"/>
  </r>
  <r>
    <x v="196"/>
    <x v="25"/>
    <x v="155"/>
    <n v="251"/>
    <m/>
    <m/>
  </r>
  <r>
    <x v="197"/>
    <x v="1"/>
    <x v="156"/>
    <n v="75"/>
    <m/>
    <m/>
  </r>
  <r>
    <x v="192"/>
    <x v="5"/>
    <x v="156"/>
    <n v="1250"/>
    <m/>
    <s v="11 Toby Boxes / 5 Daps"/>
  </r>
  <r>
    <x v="189"/>
    <x v="6"/>
    <x v="156"/>
    <n v="250"/>
    <m/>
    <s v="3 Toby Boxes / 2 Daps / 1 FDH / 1 HH / 1 Swing Arm / 1 Ground Rod"/>
  </r>
  <r>
    <x v="195"/>
    <x v="5"/>
    <x v="156"/>
    <m/>
    <m/>
    <s v="18 Toby Boxes / 13 Daps / 2 Flower Pots"/>
  </r>
  <r>
    <x v="193"/>
    <x v="24"/>
    <x v="156"/>
    <n v="863"/>
    <m/>
    <m/>
  </r>
  <r>
    <x v="196"/>
    <x v="25"/>
    <x v="156"/>
    <n v="253"/>
    <m/>
    <m/>
  </r>
  <r>
    <x v="73"/>
    <x v="1"/>
    <x v="156"/>
    <m/>
    <m/>
    <s v="ABF Testing"/>
  </r>
  <r>
    <x v="83"/>
    <x v="1"/>
    <x v="156"/>
    <n v="139"/>
    <m/>
    <m/>
  </r>
  <r>
    <x v="126"/>
    <x v="1"/>
    <x v="157"/>
    <n v="97"/>
    <m/>
    <s v="1 Dap / 2 Splices"/>
  </r>
  <r>
    <x v="129"/>
    <x v="1"/>
    <x v="157"/>
    <m/>
    <m/>
    <s v="1 HH / 1 Swing Arm"/>
  </r>
  <r>
    <x v="192"/>
    <x v="5"/>
    <x v="157"/>
    <n v="361"/>
    <m/>
    <s v="1 Toby Box / 3 Daps / 1 Flower Pot"/>
  </r>
  <r>
    <x v="195"/>
    <x v="5"/>
    <x v="157"/>
    <n v="1204"/>
    <m/>
    <s v="15 Toby Boxes / 11 Daps / 1 HH / 1 Swing Arm / 1 Ground Rod"/>
  </r>
  <r>
    <x v="198"/>
    <x v="5"/>
    <x v="157"/>
    <n v="562"/>
    <m/>
    <m/>
  </r>
  <r>
    <x v="199"/>
    <x v="5"/>
    <x v="157"/>
    <n v="754"/>
    <m/>
    <s v="6 Toby Boxes / 1 Flower Pot / 6 Daps / 41 Splices"/>
  </r>
  <r>
    <x v="193"/>
    <x v="24"/>
    <x v="157"/>
    <n v="499"/>
    <m/>
    <m/>
  </r>
  <r>
    <x v="196"/>
    <x v="25"/>
    <x v="157"/>
    <n v="1076"/>
    <m/>
    <m/>
  </r>
  <r>
    <x v="73"/>
    <x v="1"/>
    <x v="157"/>
    <m/>
    <m/>
    <s v="ABF Testing"/>
  </r>
  <r>
    <x v="129"/>
    <x v="1"/>
    <x v="158"/>
    <n v="70"/>
    <m/>
    <m/>
  </r>
  <r>
    <x v="194"/>
    <x v="1"/>
    <x v="158"/>
    <m/>
    <n v="1210"/>
    <s v="1,010 Tracer Wire"/>
  </r>
  <r>
    <x v="193"/>
    <x v="24"/>
    <x v="158"/>
    <n v="475"/>
    <m/>
    <m/>
  </r>
  <r>
    <x v="196"/>
    <x v="25"/>
    <x v="158"/>
    <m/>
    <m/>
    <s v="No Production"/>
  </r>
  <r>
    <x v="177"/>
    <x v="5"/>
    <x v="158"/>
    <m/>
    <m/>
    <s v="3 FDH / 3 HH / 3 Swing Arms / 3 Ground Rods"/>
  </r>
  <r>
    <x v="200"/>
    <x v="1"/>
    <x v="159"/>
    <n v="153"/>
    <m/>
    <m/>
  </r>
  <r>
    <x v="201"/>
    <x v="26"/>
    <x v="159"/>
    <n v="329"/>
    <m/>
    <m/>
  </r>
  <r>
    <x v="198"/>
    <x v="5"/>
    <x v="159"/>
    <n v="978"/>
    <m/>
    <s v="9 Toby Boxes / 6 Daps"/>
  </r>
  <r>
    <x v="199"/>
    <x v="5"/>
    <x v="159"/>
    <n v="1285"/>
    <m/>
    <s v="13 Toby Boxes / 2 Flower Pots / 8 Daps / 79 Splices / 1 FDH / 1 HH / 1 Swing Arm / 1 Ground Rod"/>
  </r>
  <r>
    <x v="202"/>
    <x v="1"/>
    <x v="159"/>
    <n v="335"/>
    <m/>
    <s v="1 HH / 1 Ground Rod"/>
  </r>
  <r>
    <x v="193"/>
    <x v="24"/>
    <x v="159"/>
    <n v="839"/>
    <m/>
    <m/>
  </r>
  <r>
    <x v="196"/>
    <x v="25"/>
    <x v="159"/>
    <m/>
    <m/>
    <s v="No Production--Locate Issue"/>
  </r>
  <r>
    <x v="83"/>
    <x v="1"/>
    <x v="159"/>
    <n v="60"/>
    <n v="1005"/>
    <s v="805 Tracer Wire / 1 HH / 1 Ground Rod"/>
  </r>
  <r>
    <x v="203"/>
    <x v="14"/>
    <x v="159"/>
    <n v="415"/>
    <m/>
    <m/>
  </r>
  <r>
    <x v="129"/>
    <x v="1"/>
    <x v="160"/>
    <n v="224"/>
    <m/>
    <s v="1 Toby Box / 1 Dap"/>
  </r>
  <r>
    <x v="201"/>
    <x v="26"/>
    <x v="160"/>
    <n v="427"/>
    <m/>
    <m/>
  </r>
  <r>
    <x v="198"/>
    <x v="5"/>
    <x v="160"/>
    <n v="675"/>
    <m/>
    <m/>
  </r>
  <r>
    <x v="204"/>
    <x v="5"/>
    <x v="160"/>
    <n v="1231"/>
    <m/>
    <s v="8 Toby Boxes / 3 Daps / 51 Splices"/>
  </r>
  <r>
    <x v="202"/>
    <x v="1"/>
    <x v="160"/>
    <m/>
    <n v="335"/>
    <s v="335 Tracer Wire / 1 HH"/>
  </r>
  <r>
    <x v="193"/>
    <x v="24"/>
    <x v="160"/>
    <m/>
    <m/>
    <s v="No Production--Drill Issue"/>
  </r>
  <r>
    <x v="196"/>
    <x v="25"/>
    <x v="160"/>
    <n v="120"/>
    <m/>
    <m/>
  </r>
  <r>
    <x v="73"/>
    <x v="1"/>
    <x v="160"/>
    <m/>
    <m/>
    <s v="ABF Testing"/>
  </r>
  <r>
    <x v="203"/>
    <x v="14"/>
    <x v="160"/>
    <n v="291"/>
    <m/>
    <m/>
  </r>
  <r>
    <x v="200"/>
    <x v="1"/>
    <x v="161"/>
    <n v="260"/>
    <m/>
    <m/>
  </r>
  <r>
    <x v="201"/>
    <x v="26"/>
    <x v="161"/>
    <n v="537"/>
    <m/>
    <m/>
  </r>
  <r>
    <x v="205"/>
    <x v="5"/>
    <x v="161"/>
    <n v="1205"/>
    <m/>
    <s v="11 Toby Boxes / 1 Flower Pot / 7 Daps"/>
  </r>
  <r>
    <x v="204"/>
    <x v="5"/>
    <x v="161"/>
    <n v="1538"/>
    <m/>
    <s v="13 Toby Boxes / 10 Daps / 67 Splices"/>
  </r>
  <r>
    <x v="206"/>
    <x v="1"/>
    <x v="161"/>
    <n v="240"/>
    <m/>
    <m/>
  </r>
  <r>
    <x v="192"/>
    <x v="5"/>
    <x v="161"/>
    <m/>
    <m/>
    <s v="3 Toby Boxes / 1 Flower Pot / 4 Daps / 1 FDH / 1 HH / 1 Swing Arm / 1 Ground Rod"/>
  </r>
  <r>
    <x v="198"/>
    <x v="5"/>
    <x v="161"/>
    <n v="170"/>
    <m/>
    <s v="18 Toby Boxes / 1 Flower Pot / 15 Daps / 1 FDH / 1 HH / 1 Swing Arm / 1 Ground Rod"/>
  </r>
  <r>
    <x v="193"/>
    <x v="24"/>
    <x v="161"/>
    <n v="616"/>
    <m/>
    <m/>
  </r>
  <r>
    <x v="196"/>
    <x v="25"/>
    <x v="161"/>
    <n v="190"/>
    <m/>
    <m/>
  </r>
  <r>
    <x v="174"/>
    <x v="1"/>
    <x v="161"/>
    <n v="362"/>
    <m/>
    <m/>
  </r>
  <r>
    <x v="203"/>
    <x v="14"/>
    <x v="161"/>
    <m/>
    <m/>
    <s v="Crew Did Not Show Up Today"/>
  </r>
  <r>
    <x v="166"/>
    <x v="25"/>
    <x v="161"/>
    <n v="406"/>
    <m/>
    <m/>
  </r>
  <r>
    <x v="192"/>
    <x v="1"/>
    <x v="161"/>
    <m/>
    <n v="1837"/>
    <s v="12 CT Stingray"/>
  </r>
  <r>
    <x v="195"/>
    <x v="1"/>
    <x v="161"/>
    <m/>
    <n v="731"/>
    <s v="12 CT Stingray"/>
  </r>
  <r>
    <x v="198"/>
    <x v="1"/>
    <x v="161"/>
    <m/>
    <n v="178"/>
    <s v="12 CT Stingray"/>
  </r>
  <r>
    <x v="207"/>
    <x v="1"/>
    <x v="161"/>
    <m/>
    <n v="2600"/>
    <s v="12 CT Stingray"/>
  </r>
  <r>
    <x v="118"/>
    <x v="1"/>
    <x v="162"/>
    <n v="175"/>
    <m/>
    <m/>
  </r>
  <r>
    <x v="201"/>
    <x v="26"/>
    <x v="162"/>
    <n v="646"/>
    <m/>
    <s v="18 Toby Boxes"/>
  </r>
  <r>
    <x v="205"/>
    <x v="5"/>
    <x v="162"/>
    <n v="1000"/>
    <m/>
    <m/>
  </r>
  <r>
    <x v="204"/>
    <x v="5"/>
    <x v="162"/>
    <n v="1377"/>
    <m/>
    <s v="11 Toby Boxes / 8 Daps / 61 Splices"/>
  </r>
  <r>
    <x v="206"/>
    <x v="1"/>
    <x v="162"/>
    <n v="504"/>
    <m/>
    <m/>
  </r>
  <r>
    <x v="208"/>
    <x v="2"/>
    <x v="162"/>
    <m/>
    <m/>
    <s v="No Production--Equipment Issues"/>
  </r>
  <r>
    <x v="193"/>
    <x v="24"/>
    <x v="162"/>
    <n v="969"/>
    <m/>
    <m/>
  </r>
  <r>
    <x v="196"/>
    <x v="25"/>
    <x v="162"/>
    <m/>
    <m/>
    <s v="Restoration"/>
  </r>
  <r>
    <x v="174"/>
    <x v="1"/>
    <x v="162"/>
    <n v="399"/>
    <m/>
    <m/>
  </r>
  <r>
    <x v="203"/>
    <x v="14"/>
    <x v="162"/>
    <m/>
    <m/>
    <s v="No Production--Truck Breakdown"/>
  </r>
  <r>
    <x v="201"/>
    <x v="26"/>
    <x v="163"/>
    <n v="793"/>
    <m/>
    <s v="6 Toby Boxes"/>
  </r>
  <r>
    <x v="208"/>
    <x v="2"/>
    <x v="163"/>
    <n v="3471"/>
    <m/>
    <m/>
  </r>
  <r>
    <x v="208"/>
    <x v="24"/>
    <x v="163"/>
    <n v="300"/>
    <m/>
    <m/>
  </r>
  <r>
    <x v="208"/>
    <x v="27"/>
    <x v="163"/>
    <n v="364"/>
    <m/>
    <m/>
  </r>
  <r>
    <x v="193"/>
    <x v="24"/>
    <x v="163"/>
    <n v="552"/>
    <m/>
    <m/>
  </r>
  <r>
    <x v="209"/>
    <x v="25"/>
    <x v="163"/>
    <n v="551"/>
    <m/>
    <m/>
  </r>
  <r>
    <x v="174"/>
    <x v="1"/>
    <x v="163"/>
    <m/>
    <m/>
    <s v="No Crews Worked On This Location Today"/>
  </r>
  <r>
    <x v="203"/>
    <x v="1"/>
    <x v="163"/>
    <n v="755"/>
    <m/>
    <m/>
  </r>
  <r>
    <x v="118"/>
    <x v="1"/>
    <x v="164"/>
    <n v="229"/>
    <m/>
    <m/>
  </r>
  <r>
    <x v="206"/>
    <x v="1"/>
    <x v="164"/>
    <n v="80"/>
    <n v="851"/>
    <s v="2 HH / 851 Tracer Wire"/>
  </r>
  <r>
    <x v="208"/>
    <x v="2"/>
    <x v="164"/>
    <n v="1491"/>
    <m/>
    <m/>
  </r>
  <r>
    <x v="208"/>
    <x v="27"/>
    <x v="164"/>
    <n v="760"/>
    <m/>
    <m/>
  </r>
  <r>
    <x v="204"/>
    <x v="5"/>
    <x v="164"/>
    <n v="600"/>
    <m/>
    <s v="2 Toby Boxes / 3 Daps"/>
  </r>
  <r>
    <x v="205"/>
    <x v="5"/>
    <x v="164"/>
    <n v="1002"/>
    <m/>
    <s v="14 Toby Boxes / 2 Flower Pots / 8 Daps"/>
  </r>
  <r>
    <x v="193"/>
    <x v="24"/>
    <x v="164"/>
    <n v="1375"/>
    <m/>
    <m/>
  </r>
  <r>
    <x v="73"/>
    <x v="25"/>
    <x v="164"/>
    <m/>
    <m/>
    <s v="ABF Testing"/>
  </r>
  <r>
    <x v="203"/>
    <x v="1"/>
    <x v="164"/>
    <n v="1418"/>
    <m/>
    <m/>
  </r>
  <r>
    <x v="196"/>
    <x v="25"/>
    <x v="164"/>
    <n v="479"/>
    <m/>
    <m/>
  </r>
  <r>
    <x v="209"/>
    <x v="25"/>
    <x v="164"/>
    <n v="454"/>
    <m/>
    <m/>
  </r>
  <r>
    <x v="205"/>
    <x v="5"/>
    <x v="165"/>
    <n v="268"/>
    <n v="413"/>
    <s v="2 Flower Pots / 1 Dap / 1 FDH / 1 Swing Arm / 1 HH / 1 Ground Rod"/>
  </r>
  <r>
    <x v="126"/>
    <x v="1"/>
    <x v="165"/>
    <n v="134"/>
    <m/>
    <m/>
  </r>
  <r>
    <x v="210"/>
    <x v="28"/>
    <x v="165"/>
    <n v="1253"/>
    <m/>
    <m/>
  </r>
  <r>
    <x v="211"/>
    <x v="5"/>
    <x v="165"/>
    <n v="1850"/>
    <m/>
    <s v="15 Toby Boxes / 13 Daps / 1 FDH / 1 Swing Arm / 1 HH / 1 Ground Rod"/>
  </r>
  <r>
    <x v="208"/>
    <x v="2"/>
    <x v="165"/>
    <n v="1559"/>
    <m/>
    <s v="4 Toby Boxes / 12 Daps / 1 FDH / 1 Swing Arm / 1 HH / 1 Ground Rod"/>
  </r>
  <r>
    <x v="208"/>
    <x v="27"/>
    <x v="165"/>
    <n v="455"/>
    <m/>
    <m/>
  </r>
  <r>
    <x v="199"/>
    <x v="1"/>
    <x v="165"/>
    <m/>
    <n v="536"/>
    <m/>
  </r>
  <r>
    <x v="204"/>
    <x v="1"/>
    <x v="165"/>
    <m/>
    <n v="886"/>
    <m/>
  </r>
  <r>
    <x v="193"/>
    <x v="24"/>
    <x v="165"/>
    <n v="1016"/>
    <m/>
    <m/>
  </r>
  <r>
    <x v="211"/>
    <x v="1"/>
    <x v="165"/>
    <m/>
    <n v="191"/>
    <m/>
  </r>
  <r>
    <x v="203"/>
    <x v="1"/>
    <x v="165"/>
    <n v="701"/>
    <m/>
    <s v="2 HH / 2 Ground Rods"/>
  </r>
  <r>
    <x v="209"/>
    <x v="25"/>
    <x v="165"/>
    <n v="251"/>
    <m/>
    <m/>
  </r>
  <r>
    <x v="166"/>
    <x v="25"/>
    <x v="165"/>
    <n v="665"/>
    <m/>
    <m/>
  </r>
  <r>
    <x v="129"/>
    <x v="1"/>
    <x v="166"/>
    <n v="201"/>
    <m/>
    <m/>
  </r>
  <r>
    <x v="210"/>
    <x v="28"/>
    <x v="166"/>
    <n v="1351"/>
    <m/>
    <m/>
  </r>
  <r>
    <x v="211"/>
    <x v="5"/>
    <x v="166"/>
    <n v="1276"/>
    <m/>
    <m/>
  </r>
  <r>
    <x v="208"/>
    <x v="2"/>
    <x v="166"/>
    <n v="1329"/>
    <m/>
    <s v="13 Toby Boxes / 12 Daps"/>
  </r>
  <r>
    <x v="208"/>
    <x v="27"/>
    <x v="166"/>
    <n v="539"/>
    <m/>
    <m/>
  </r>
  <r>
    <x v="212"/>
    <x v="5"/>
    <x v="166"/>
    <n v="1118"/>
    <m/>
    <m/>
  </r>
  <r>
    <x v="193"/>
    <x v="24"/>
    <x v="166"/>
    <n v="312"/>
    <m/>
    <m/>
  </r>
  <r>
    <x v="166"/>
    <x v="25"/>
    <x v="166"/>
    <n v="753"/>
    <m/>
    <m/>
  </r>
  <r>
    <x v="209"/>
    <x v="25"/>
    <x v="166"/>
    <n v="224"/>
    <m/>
    <m/>
  </r>
  <r>
    <x v="126"/>
    <x v="1"/>
    <x v="167"/>
    <n v="450"/>
    <m/>
    <m/>
  </r>
  <r>
    <x v="210"/>
    <x v="28"/>
    <x v="167"/>
    <n v="443"/>
    <m/>
    <s v="9 Toby Boxes / 42 Splices"/>
  </r>
  <r>
    <x v="213"/>
    <x v="5"/>
    <x v="167"/>
    <n v="1393"/>
    <m/>
    <s v="8 Toby Boxes / 6 Daps"/>
  </r>
  <r>
    <x v="208"/>
    <x v="2"/>
    <x v="167"/>
    <n v="1410"/>
    <m/>
    <s v="13 Toby Boxes / 13 Daps"/>
  </r>
  <r>
    <x v="208"/>
    <x v="27"/>
    <x v="167"/>
    <n v="747"/>
    <m/>
    <s v="4 Toby Boxes / 4 Daps"/>
  </r>
  <r>
    <x v="212"/>
    <x v="5"/>
    <x v="167"/>
    <n v="1472"/>
    <m/>
    <s v="9 Toby Boxes / 5 Daps"/>
  </r>
  <r>
    <x v="211"/>
    <x v="5"/>
    <x v="167"/>
    <n v="1479"/>
    <m/>
    <s v="8 Toby Boxes / 7 Daps"/>
  </r>
  <r>
    <x v="193"/>
    <x v="24"/>
    <x v="167"/>
    <n v="1304"/>
    <m/>
    <m/>
  </r>
  <r>
    <x v="203"/>
    <x v="1"/>
    <x v="167"/>
    <n v="614"/>
    <m/>
    <m/>
  </r>
  <r>
    <x v="166"/>
    <x v="25"/>
    <x v="167"/>
    <n v="305"/>
    <m/>
    <m/>
  </r>
  <r>
    <x v="209"/>
    <x v="25"/>
    <x v="167"/>
    <n v="789"/>
    <m/>
    <s v="3 Toby Boxes / 3 Daps"/>
  </r>
  <r>
    <x v="196"/>
    <x v="25"/>
    <x v="167"/>
    <n v="170"/>
    <m/>
    <m/>
  </r>
  <r>
    <x v="126"/>
    <x v="1"/>
    <x v="168"/>
    <n v="352"/>
    <m/>
    <m/>
  </r>
  <r>
    <x v="129"/>
    <x v="1"/>
    <x v="168"/>
    <n v="352"/>
    <m/>
    <m/>
  </r>
  <r>
    <x v="210"/>
    <x v="28"/>
    <x v="168"/>
    <m/>
    <m/>
    <s v="8 Toby Boxes"/>
  </r>
  <r>
    <x v="208"/>
    <x v="2"/>
    <x v="168"/>
    <n v="2420"/>
    <m/>
    <s v="6 Toby Boxes / 6 Daps"/>
  </r>
  <r>
    <x v="208"/>
    <x v="27"/>
    <x v="168"/>
    <n v="533"/>
    <m/>
    <s v="7 Toby Boxes / 7 Daps"/>
  </r>
  <r>
    <x v="193"/>
    <x v="24"/>
    <x v="168"/>
    <n v="617"/>
    <m/>
    <m/>
  </r>
  <r>
    <x v="203"/>
    <x v="1"/>
    <x v="168"/>
    <n v="486"/>
    <m/>
    <m/>
  </r>
  <r>
    <x v="209"/>
    <x v="25"/>
    <x v="168"/>
    <m/>
    <m/>
    <s v="No Production--Driveway Repair"/>
  </r>
  <r>
    <x v="196"/>
    <x v="25"/>
    <x v="168"/>
    <m/>
    <m/>
    <s v="No Production--Driveway Repair"/>
  </r>
  <r>
    <x v="129"/>
    <x v="1"/>
    <x v="169"/>
    <n v="65"/>
    <m/>
    <m/>
  </r>
  <r>
    <x v="126"/>
    <x v="1"/>
    <x v="169"/>
    <n v="175"/>
    <m/>
    <m/>
  </r>
  <r>
    <x v="210"/>
    <x v="28"/>
    <x v="169"/>
    <n v="192"/>
    <m/>
    <s v="30 Toby Boxes / 20 Daps / 78 Splices / 1 FDH / 1 HH / 1 Swing Arm / 1 Ground Rod"/>
  </r>
  <r>
    <x v="213"/>
    <x v="5"/>
    <x v="169"/>
    <n v="1545"/>
    <m/>
    <m/>
  </r>
  <r>
    <x v="208"/>
    <x v="2"/>
    <x v="169"/>
    <m/>
    <m/>
    <s v="21 Toby Boxes / 21 Daps"/>
  </r>
  <r>
    <x v="208"/>
    <x v="27"/>
    <x v="169"/>
    <m/>
    <m/>
    <s v="4 Toby Boxes / 4 Daps"/>
  </r>
  <r>
    <x v="212"/>
    <x v="5"/>
    <x v="169"/>
    <n v="1174"/>
    <m/>
    <m/>
  </r>
  <r>
    <x v="193"/>
    <x v="24"/>
    <x v="169"/>
    <n v="768"/>
    <m/>
    <m/>
  </r>
  <r>
    <x v="203"/>
    <x v="14"/>
    <x v="169"/>
    <n v="225"/>
    <m/>
    <m/>
  </r>
  <r>
    <x v="166"/>
    <x v="25"/>
    <x v="169"/>
    <m/>
    <m/>
    <s v="No Production"/>
  </r>
  <r>
    <x v="209"/>
    <x v="25"/>
    <x v="169"/>
    <n v="1088"/>
    <m/>
    <s v="4 Toby Boxes / 4 Daps"/>
  </r>
  <r>
    <x v="126"/>
    <x v="1"/>
    <x v="170"/>
    <n v="270"/>
    <m/>
    <m/>
  </r>
  <r>
    <x v="129"/>
    <x v="1"/>
    <x v="170"/>
    <n v="55"/>
    <m/>
    <m/>
  </r>
  <r>
    <x v="213"/>
    <x v="5"/>
    <x v="170"/>
    <n v="995"/>
    <m/>
    <s v="14 Toby Boxes / 8 Daps"/>
  </r>
  <r>
    <x v="208"/>
    <x v="2"/>
    <x v="170"/>
    <n v="216"/>
    <m/>
    <s v="10 Toby Boxes / 9 Daps"/>
  </r>
  <r>
    <x v="208"/>
    <x v="27"/>
    <x v="170"/>
    <m/>
    <m/>
    <s v="4 Toby Boxes / 4 Daps"/>
  </r>
  <r>
    <x v="212"/>
    <x v="5"/>
    <x v="170"/>
    <n v="1597"/>
    <m/>
    <s v="14 Toby Boxes / 5 Daps"/>
  </r>
  <r>
    <x v="193"/>
    <x v="24"/>
    <x v="170"/>
    <n v="1014"/>
    <m/>
    <m/>
  </r>
  <r>
    <x v="203"/>
    <x v="14"/>
    <x v="170"/>
    <n v="416"/>
    <m/>
    <m/>
  </r>
  <r>
    <x v="203"/>
    <x v="1"/>
    <x v="170"/>
    <n v="871"/>
    <m/>
    <m/>
  </r>
  <r>
    <x v="209"/>
    <x v="25"/>
    <x v="170"/>
    <n v="557"/>
    <m/>
    <m/>
  </r>
  <r>
    <x v="214"/>
    <x v="1"/>
    <x v="171"/>
    <n v="160"/>
    <m/>
    <m/>
  </r>
  <r>
    <x v="121"/>
    <x v="1"/>
    <x v="171"/>
    <n v="126"/>
    <m/>
    <m/>
  </r>
  <r>
    <x v="210"/>
    <x v="28"/>
    <x v="171"/>
    <m/>
    <m/>
    <s v="Restorsation"/>
  </r>
  <r>
    <x v="215"/>
    <x v="5"/>
    <x v="171"/>
    <n v="1282"/>
    <m/>
    <m/>
  </r>
  <r>
    <x v="208"/>
    <x v="2"/>
    <x v="171"/>
    <m/>
    <m/>
    <s v="10 Toby Boxes / 10 Daps"/>
  </r>
  <r>
    <x v="212"/>
    <x v="5"/>
    <x v="171"/>
    <n v="308"/>
    <m/>
    <s v="19 Toby Boxes / 12 Daps / 1 FDH / 1 HH / 1 Swing Arm / 1 Ground Rod"/>
  </r>
  <r>
    <x v="205"/>
    <x v="5"/>
    <x v="171"/>
    <n v="334"/>
    <m/>
    <s v="4 Toby Boxes / 3 Daps"/>
  </r>
  <r>
    <x v="216"/>
    <x v="1"/>
    <x v="171"/>
    <n v="333"/>
    <m/>
    <m/>
  </r>
  <r>
    <x v="203"/>
    <x v="1"/>
    <x v="171"/>
    <n v="767"/>
    <m/>
    <m/>
  </r>
  <r>
    <x v="203"/>
    <x v="14"/>
    <x v="171"/>
    <n v="418"/>
    <m/>
    <m/>
  </r>
  <r>
    <x v="209"/>
    <x v="25"/>
    <x v="171"/>
    <n v="512"/>
    <m/>
    <s v="4 Toby Boxes / 3 Daps"/>
  </r>
  <r>
    <x v="118"/>
    <x v="1"/>
    <x v="172"/>
    <n v="270"/>
    <m/>
    <m/>
  </r>
  <r>
    <x v="121"/>
    <x v="1"/>
    <x v="172"/>
    <n v="229"/>
    <m/>
    <m/>
  </r>
  <r>
    <x v="215"/>
    <x v="5"/>
    <x v="172"/>
    <n v="980"/>
    <m/>
    <s v="2 HH / 2 Ground Rods"/>
  </r>
  <r>
    <x v="208"/>
    <x v="2"/>
    <x v="172"/>
    <m/>
    <m/>
    <s v="Proofing Conduits"/>
  </r>
  <r>
    <x v="212"/>
    <x v="5"/>
    <x v="172"/>
    <m/>
    <m/>
    <s v="Restoration"/>
  </r>
  <r>
    <x v="216"/>
    <x v="1"/>
    <x v="172"/>
    <m/>
    <m/>
    <s v="No Production--Drill Breakdown"/>
  </r>
  <r>
    <x v="193"/>
    <x v="24"/>
    <x v="172"/>
    <m/>
    <m/>
    <s v="No Production--Drill Breakdown"/>
  </r>
  <r>
    <x v="203"/>
    <x v="1"/>
    <x v="172"/>
    <n v="508"/>
    <m/>
    <m/>
  </r>
  <r>
    <x v="203"/>
    <x v="14"/>
    <x v="172"/>
    <m/>
    <m/>
    <s v="Restoration"/>
  </r>
  <r>
    <x v="209"/>
    <x v="25"/>
    <x v="172"/>
    <n v="369"/>
    <m/>
    <m/>
  </r>
  <r>
    <x v="196"/>
    <x v="25"/>
    <x v="172"/>
    <n v="725"/>
    <m/>
    <m/>
  </r>
  <r>
    <x v="118"/>
    <x v="1"/>
    <x v="173"/>
    <n v="268"/>
    <m/>
    <m/>
  </r>
  <r>
    <x v="121"/>
    <x v="1"/>
    <x v="173"/>
    <m/>
    <m/>
    <s v="No Production--Drill Breakdown."/>
  </r>
  <r>
    <x v="212"/>
    <x v="1"/>
    <x v="173"/>
    <m/>
    <m/>
    <s v="Stingray Not Ready To Complete"/>
  </r>
  <r>
    <x v="208"/>
    <x v="2"/>
    <x v="173"/>
    <m/>
    <m/>
    <s v="Proofing Conduits"/>
  </r>
  <r>
    <x v="213"/>
    <x v="1"/>
    <x v="173"/>
    <m/>
    <m/>
    <s v="Stingray Not Ready To Complete"/>
  </r>
  <r>
    <x v="203"/>
    <x v="14"/>
    <x v="173"/>
    <m/>
    <m/>
    <s v="No Production--Did Not Have A Crew Work This Location Today."/>
  </r>
  <r>
    <x v="217"/>
    <x v="1"/>
    <x v="173"/>
    <m/>
    <m/>
    <s v="4 HH"/>
  </r>
  <r>
    <x v="166"/>
    <x v="1"/>
    <x v="173"/>
    <m/>
    <m/>
    <s v="No Production--Soft Dig Not Complete"/>
  </r>
  <r>
    <x v="121"/>
    <x v="1"/>
    <x v="174"/>
    <m/>
    <m/>
    <s v="No Production"/>
  </r>
  <r>
    <x v="129"/>
    <x v="1"/>
    <x v="174"/>
    <m/>
    <m/>
    <s v="ABF / Sponge / Fix DAPs"/>
  </r>
  <r>
    <x v="218"/>
    <x v="27"/>
    <x v="174"/>
    <n v="220"/>
    <m/>
    <m/>
  </r>
  <r>
    <x v="219"/>
    <x v="1"/>
    <x v="174"/>
    <n v="233"/>
    <m/>
    <m/>
  </r>
  <r>
    <x v="215"/>
    <x v="5"/>
    <x v="174"/>
    <n v="828"/>
    <m/>
    <m/>
  </r>
  <r>
    <x v="220"/>
    <x v="5"/>
    <x v="174"/>
    <n v="1768"/>
    <m/>
    <m/>
  </r>
  <r>
    <x v="213"/>
    <x v="1"/>
    <x v="174"/>
    <m/>
    <m/>
    <s v="6 Toby Boxes / 4 Daps / 1 FDH / 1 HH / 1 Swing Arm / 1 Ground Rod / 2 Stingrays"/>
  </r>
  <r>
    <x v="203"/>
    <x v="1"/>
    <x v="174"/>
    <n v="916"/>
    <m/>
    <m/>
  </r>
  <r>
    <x v="221"/>
    <x v="1"/>
    <x v="174"/>
    <n v="60"/>
    <m/>
    <m/>
  </r>
  <r>
    <x v="121"/>
    <x v="1"/>
    <x v="175"/>
    <n v="163"/>
    <m/>
    <m/>
  </r>
  <r>
    <x v="218"/>
    <x v="27"/>
    <x v="175"/>
    <n v="435"/>
    <m/>
    <m/>
  </r>
  <r>
    <x v="129"/>
    <x v="1"/>
    <x v="175"/>
    <m/>
    <m/>
    <s v="ABF / Sponge / Fix DAPs"/>
  </r>
  <r>
    <x v="222"/>
    <x v="1"/>
    <x v="175"/>
    <m/>
    <m/>
    <s v="Crew Pulled Off Project"/>
  </r>
  <r>
    <x v="215"/>
    <x v="5"/>
    <x v="175"/>
    <n v="150"/>
    <m/>
    <m/>
  </r>
  <r>
    <x v="220"/>
    <x v="5"/>
    <x v="175"/>
    <n v="510"/>
    <m/>
    <s v="19 Toby Boxes / 12 Daps / 1 HH / 1 Ground Rod"/>
  </r>
  <r>
    <x v="223"/>
    <x v="5"/>
    <x v="175"/>
    <n v="974"/>
    <m/>
    <s v="10 Toby Boxes / 9 Daps / 52 Splices"/>
  </r>
  <r>
    <x v="224"/>
    <x v="2"/>
    <x v="175"/>
    <n v="1603"/>
    <m/>
    <s v="15 Toby Boxes / 6 Daps"/>
  </r>
  <r>
    <x v="203"/>
    <x v="1"/>
    <x v="175"/>
    <n v="144"/>
    <m/>
    <m/>
  </r>
  <r>
    <x v="225"/>
    <x v="25"/>
    <x v="175"/>
    <n v="927"/>
    <m/>
    <s v="6 Toby Boxes / 6 Daps"/>
  </r>
  <r>
    <x v="221"/>
    <x v="1"/>
    <x v="175"/>
    <n v="219"/>
    <m/>
    <m/>
  </r>
  <r>
    <x v="121"/>
    <x v="1"/>
    <x v="176"/>
    <n v="535"/>
    <m/>
    <m/>
  </r>
  <r>
    <x v="218"/>
    <x v="27"/>
    <x v="176"/>
    <n v="227"/>
    <m/>
    <s v="7 Toby Boxes / 2 Daps"/>
  </r>
  <r>
    <x v="222"/>
    <x v="1"/>
    <x v="176"/>
    <n v="240"/>
    <n v="270"/>
    <s v="270 Tracer Wire"/>
  </r>
  <r>
    <x v="223"/>
    <x v="5"/>
    <x v="176"/>
    <n v="1312"/>
    <m/>
    <s v="14 Toby Boxes / 10 Daps / 47 Splices"/>
  </r>
  <r>
    <x v="226"/>
    <x v="5"/>
    <x v="176"/>
    <n v="1239"/>
    <m/>
    <s v="12 Toby Boxes / 9 Daps / 23 Splices"/>
  </r>
  <r>
    <x v="224"/>
    <x v="2"/>
    <x v="176"/>
    <n v="791"/>
    <m/>
    <s v="9 Toby Boxes / 5 Daps "/>
  </r>
  <r>
    <x v="193"/>
    <x v="1"/>
    <x v="176"/>
    <n v="986"/>
    <m/>
    <m/>
  </r>
  <r>
    <x v="227"/>
    <x v="29"/>
    <x v="176"/>
    <n v="1457"/>
    <m/>
    <s v="10 Toby Boxes / 9 Daps / 18 Splices"/>
  </r>
  <r>
    <x v="225"/>
    <x v="25"/>
    <x v="176"/>
    <n v="1221"/>
    <m/>
    <s v="7 Toby Boxes / 5 Daps / 13 Splices"/>
  </r>
  <r>
    <x v="121"/>
    <x v="1"/>
    <x v="177"/>
    <n v="570"/>
    <m/>
    <m/>
  </r>
  <r>
    <x v="129"/>
    <x v="1"/>
    <x v="177"/>
    <m/>
    <m/>
    <s v="ABF / Sponge / Fix DAPs"/>
  </r>
  <r>
    <x v="218"/>
    <x v="27"/>
    <x v="177"/>
    <n v="487"/>
    <m/>
    <s v="7 Toby Boxes / 1 Dap / 2 Splices"/>
  </r>
  <r>
    <x v="223"/>
    <x v="5"/>
    <x v="177"/>
    <n v="359"/>
    <m/>
    <s v="5 Toby Boxes / 3 Dap / 16 Splices"/>
  </r>
  <r>
    <x v="226"/>
    <x v="5"/>
    <x v="177"/>
    <n v="1220"/>
    <m/>
    <s v="11 Toby Boxes / 7 Daps / 42 Splices"/>
  </r>
  <r>
    <x v="224"/>
    <x v="2"/>
    <x v="177"/>
    <n v="2803"/>
    <m/>
    <m/>
  </r>
  <r>
    <x v="215"/>
    <x v="5"/>
    <x v="177"/>
    <n v="688"/>
    <m/>
    <s v="4 HH / 4 Ground Rods"/>
  </r>
  <r>
    <x v="174"/>
    <x v="1"/>
    <x v="177"/>
    <n v="170"/>
    <m/>
    <m/>
  </r>
  <r>
    <x v="227"/>
    <x v="29"/>
    <x v="177"/>
    <n v="1142"/>
    <m/>
    <s v="6 Toby Boxes / 5 Dap / 37 Splices"/>
  </r>
  <r>
    <x v="225"/>
    <x v="25"/>
    <x v="177"/>
    <n v="1023"/>
    <m/>
    <s v="4 Toby Boxes / 4 Daps / 8 Splices"/>
  </r>
  <r>
    <x v="121"/>
    <x v="1"/>
    <x v="178"/>
    <m/>
    <m/>
    <s v="2 Toby Boxes / 1 Daps"/>
  </r>
  <r>
    <x v="129"/>
    <x v="1"/>
    <x v="178"/>
    <m/>
    <m/>
    <s v="ABF / Sponge / Fix DAPs"/>
  </r>
  <r>
    <x v="218"/>
    <x v="27"/>
    <x v="178"/>
    <n v="123"/>
    <m/>
    <s v="4 Toby Boxes / 1 Dap"/>
  </r>
  <r>
    <x v="212"/>
    <x v="1"/>
    <x v="178"/>
    <m/>
    <m/>
    <s v="Stinyray"/>
  </r>
  <r>
    <x v="224"/>
    <x v="2"/>
    <x v="178"/>
    <m/>
    <m/>
    <s v="4 Toby Boxes / 13 Daps"/>
  </r>
  <r>
    <x v="227"/>
    <x v="29"/>
    <x v="178"/>
    <n v="945"/>
    <m/>
    <s v="5 Toby Boxes / 4 Daps / 9 Splices"/>
  </r>
  <r>
    <x v="121"/>
    <x v="1"/>
    <x v="179"/>
    <n v="92"/>
    <m/>
    <s v="1 Dap"/>
  </r>
  <r>
    <x v="126"/>
    <x v="1"/>
    <x v="179"/>
    <n v="153"/>
    <m/>
    <m/>
  </r>
  <r>
    <x v="218"/>
    <x v="27"/>
    <x v="179"/>
    <m/>
    <m/>
    <s v="No Production--Crew Is Not Working This Location Today"/>
  </r>
  <r>
    <x v="129"/>
    <x v="1"/>
    <x v="179"/>
    <n v="455"/>
    <m/>
    <m/>
  </r>
  <r>
    <x v="226"/>
    <x v="5"/>
    <x v="179"/>
    <n v="853"/>
    <m/>
    <s v="9 Toby Boxes / 7 Daps / 96 Splices"/>
  </r>
  <r>
    <x v="224"/>
    <x v="2"/>
    <x v="179"/>
    <n v="3343"/>
    <m/>
    <s v="1 Toby Box / 9 Daps"/>
  </r>
  <r>
    <x v="166"/>
    <x v="1"/>
    <x v="179"/>
    <n v="151"/>
    <m/>
    <m/>
  </r>
  <r>
    <x v="227"/>
    <x v="29"/>
    <x v="179"/>
    <n v="1186"/>
    <m/>
    <s v="5 Toby Boxes / 4 Daps"/>
  </r>
  <r>
    <x v="225"/>
    <x v="25"/>
    <x v="179"/>
    <n v="1100"/>
    <m/>
    <m/>
  </r>
  <r>
    <x v="126"/>
    <x v="1"/>
    <x v="180"/>
    <n v="244"/>
    <m/>
    <m/>
  </r>
  <r>
    <x v="218"/>
    <x v="27"/>
    <x v="180"/>
    <n v="413"/>
    <m/>
    <s v="1 Toby Box"/>
  </r>
  <r>
    <x v="223"/>
    <x v="5"/>
    <x v="180"/>
    <n v="230"/>
    <m/>
    <s v="3 Toby Boxes / 1 Dap / 1 FDH / 1 HH / 1 Swing Arm / 1 Ground Rod"/>
  </r>
  <r>
    <x v="224"/>
    <x v="2"/>
    <x v="180"/>
    <n v="714"/>
    <m/>
    <s v="4 Toby Boxes / 2 Daps"/>
  </r>
  <r>
    <x v="228"/>
    <x v="5"/>
    <x v="180"/>
    <n v="1007"/>
    <m/>
    <s v="3 Toby Boxes / 2 Daps / 8 Splices"/>
  </r>
  <r>
    <x v="229"/>
    <x v="5"/>
    <x v="180"/>
    <n v="1182"/>
    <m/>
    <s v="8 Toby Boxes / 7 Daps / 26 Splices"/>
  </r>
  <r>
    <x v="166"/>
    <x v="1"/>
    <x v="180"/>
    <n v="149"/>
    <m/>
    <m/>
  </r>
  <r>
    <x v="227"/>
    <x v="29"/>
    <x v="180"/>
    <n v="1564"/>
    <m/>
    <s v="9 Toby Boxes / 9 Daps / 38 Splices"/>
  </r>
  <r>
    <x v="225"/>
    <x v="25"/>
    <x v="180"/>
    <n v="527"/>
    <m/>
    <s v="4 Toby Boxes / 4 Daps / 8 Splices"/>
  </r>
  <r>
    <x v="230"/>
    <x v="29"/>
    <x v="180"/>
    <m/>
    <m/>
    <s v="No Production--Gas Line Hit"/>
  </r>
  <r>
    <x v="200"/>
    <x v="1"/>
    <x v="181"/>
    <n v="168"/>
    <m/>
    <m/>
  </r>
  <r>
    <x v="218"/>
    <x v="27"/>
    <x v="181"/>
    <n v="190"/>
    <m/>
    <m/>
  </r>
  <r>
    <x v="224"/>
    <x v="2"/>
    <x v="181"/>
    <n v="2013"/>
    <m/>
    <s v="35 Toby Boxes / 18 Daps"/>
  </r>
  <r>
    <x v="229"/>
    <x v="5"/>
    <x v="181"/>
    <n v="1604"/>
    <m/>
    <s v="9 Toby Boxes / 7 Daps / 38 Splices"/>
  </r>
  <r>
    <x v="228"/>
    <x v="5"/>
    <x v="181"/>
    <n v="1672"/>
    <m/>
    <s v="15 Toby Boxes / 10 Daps / 82 Splices"/>
  </r>
  <r>
    <x v="166"/>
    <x v="1"/>
    <x v="181"/>
    <m/>
    <m/>
    <s v="Fiber Pulling"/>
  </r>
  <r>
    <x v="227"/>
    <x v="29"/>
    <x v="181"/>
    <n v="1012"/>
    <m/>
    <s v="5 Toby Boxes / 4 Daps / 26 Splices"/>
  </r>
  <r>
    <x v="225"/>
    <x v="25"/>
    <x v="181"/>
    <n v="553"/>
    <m/>
    <m/>
  </r>
  <r>
    <x v="230"/>
    <x v="29"/>
    <x v="181"/>
    <n v="1624"/>
    <m/>
    <m/>
  </r>
  <r>
    <x v="121"/>
    <x v="1"/>
    <x v="182"/>
    <n v="209"/>
    <m/>
    <s v="3 Toby Boxes / 3 Daps / 8 Splices"/>
  </r>
  <r>
    <x v="126"/>
    <x v="1"/>
    <x v="182"/>
    <n v="237"/>
    <m/>
    <m/>
  </r>
  <r>
    <x v="218"/>
    <x v="27"/>
    <x v="182"/>
    <n v="844"/>
    <m/>
    <s v="19 Toby Boxes / 3 Daps / 28 Splices"/>
  </r>
  <r>
    <x v="218"/>
    <x v="30"/>
    <x v="182"/>
    <n v="350"/>
    <m/>
    <m/>
  </r>
  <r>
    <x v="224"/>
    <x v="2"/>
    <x v="182"/>
    <n v="1500"/>
    <m/>
    <s v="5 Toby Boxes / 3 Daps"/>
  </r>
  <r>
    <x v="229"/>
    <x v="5"/>
    <x v="182"/>
    <n v="1268"/>
    <m/>
    <s v="6 Toby Boxes / 5 Daps / 10 Splices"/>
  </r>
  <r>
    <x v="228"/>
    <x v="5"/>
    <x v="182"/>
    <n v="1544"/>
    <m/>
    <s v="6 Toby Boxes / 6 Daps / 39 Splices"/>
  </r>
  <r>
    <x v="216"/>
    <x v="1"/>
    <x v="182"/>
    <m/>
    <m/>
    <s v="No Production--Drill Breakdown"/>
  </r>
  <r>
    <x v="166"/>
    <x v="1"/>
    <x v="182"/>
    <m/>
    <m/>
    <s v="No Production"/>
  </r>
  <r>
    <x v="227"/>
    <x v="29"/>
    <x v="182"/>
    <n v="588"/>
    <m/>
    <s v="4 Toby Boxes / 2 Daps / 6 Splices"/>
  </r>
  <r>
    <x v="230"/>
    <x v="29"/>
    <x v="182"/>
    <n v="551"/>
    <m/>
    <m/>
  </r>
  <r>
    <x v="121"/>
    <x v="1"/>
    <x v="183"/>
    <n v="434"/>
    <m/>
    <s v="4 Toby Box / 4 Daps"/>
  </r>
  <r>
    <x v="200"/>
    <x v="1"/>
    <x v="183"/>
    <n v="34"/>
    <m/>
    <m/>
  </r>
  <r>
    <x v="218"/>
    <x v="27"/>
    <x v="183"/>
    <n v="142"/>
    <m/>
    <s v="1 Toby Box / 1 Dap / 12 Splices"/>
  </r>
  <r>
    <x v="218"/>
    <x v="30"/>
    <x v="183"/>
    <n v="164"/>
    <m/>
    <s v="9 Toby Box / 2 Dap / 14 Splices"/>
  </r>
  <r>
    <x v="224"/>
    <x v="2"/>
    <x v="183"/>
    <n v="1933"/>
    <m/>
    <m/>
  </r>
  <r>
    <x v="166"/>
    <x v="1"/>
    <x v="183"/>
    <m/>
    <m/>
    <s v="Pulling Fiber Cable"/>
  </r>
  <r>
    <x v="231"/>
    <x v="29"/>
    <x v="183"/>
    <n v="408"/>
    <m/>
    <m/>
  </r>
  <r>
    <x v="121"/>
    <x v="1"/>
    <x v="184"/>
    <n v="567"/>
    <m/>
    <s v="5 Toby Boxes / 1 Dap"/>
  </r>
  <r>
    <x v="200"/>
    <x v="1"/>
    <x v="184"/>
    <n v="188"/>
    <m/>
    <m/>
  </r>
  <r>
    <x v="218"/>
    <x v="27"/>
    <x v="184"/>
    <m/>
    <m/>
    <s v="1 Toby Box"/>
  </r>
  <r>
    <x v="218"/>
    <x v="30"/>
    <x v="184"/>
    <n v="203"/>
    <m/>
    <m/>
  </r>
  <r>
    <x v="232"/>
    <x v="23"/>
    <x v="184"/>
    <n v="1224"/>
    <m/>
    <s v="12 Toby Boxes  "/>
  </r>
  <r>
    <x v="232"/>
    <x v="31"/>
    <x v="184"/>
    <m/>
    <m/>
    <s v="No Production "/>
  </r>
  <r>
    <x v="224"/>
    <x v="2"/>
    <x v="184"/>
    <n v="820"/>
    <m/>
    <s v="28 Toby Boxes / 12 Daps"/>
  </r>
  <r>
    <x v="228"/>
    <x v="5"/>
    <x v="184"/>
    <n v="587"/>
    <m/>
    <s v="12 Toby Boxes / 8 Daps / 131 Splices / 1 FDH / 1 HH / 1 Swing Arm / 1 Ground Rod"/>
  </r>
  <r>
    <x v="229"/>
    <x v="5"/>
    <x v="184"/>
    <n v="1310"/>
    <m/>
    <s v="3 Toby Boxes / 3 Daps / 16 Splices / 1 HH / 1 Ground Rod"/>
  </r>
  <r>
    <x v="216"/>
    <x v="5"/>
    <x v="184"/>
    <n v="270"/>
    <m/>
    <m/>
  </r>
  <r>
    <x v="174"/>
    <x v="1"/>
    <x v="184"/>
    <m/>
    <m/>
    <s v="No Production--Crew Did Not Work This Location Today"/>
  </r>
  <r>
    <x v="231"/>
    <x v="29"/>
    <x v="184"/>
    <n v="1323"/>
    <m/>
    <s v="10 Toby Boxes / 10 Daps / 61 Splices"/>
  </r>
  <r>
    <x v="225"/>
    <x v="25"/>
    <x v="184"/>
    <m/>
    <m/>
    <s v="No Production--Crew Did Not Work This Location Today"/>
  </r>
  <r>
    <x v="121"/>
    <x v="1"/>
    <x v="185"/>
    <m/>
    <m/>
    <s v="Placing FDH and Restoration"/>
  </r>
  <r>
    <x v="200"/>
    <x v="1"/>
    <x v="185"/>
    <n v="140"/>
    <m/>
    <m/>
  </r>
  <r>
    <x v="218"/>
    <x v="27"/>
    <x v="185"/>
    <m/>
    <m/>
    <s v="No Production"/>
  </r>
  <r>
    <x v="218"/>
    <x v="30"/>
    <x v="185"/>
    <n v="996"/>
    <m/>
    <m/>
  </r>
  <r>
    <x v="232"/>
    <x v="23"/>
    <x v="185"/>
    <n v="988"/>
    <m/>
    <s v="13 Toby Boxes  "/>
  </r>
  <r>
    <x v="232"/>
    <x v="31"/>
    <x v="185"/>
    <m/>
    <m/>
    <s v="No Production Crew Did Not Show Up Today"/>
  </r>
  <r>
    <x v="224"/>
    <x v="2"/>
    <x v="185"/>
    <n v="2077"/>
    <m/>
    <m/>
  </r>
  <r>
    <x v="233"/>
    <x v="5"/>
    <x v="185"/>
    <n v="1509"/>
    <m/>
    <s v="13 Toby Boxes / 10 Daps / 70 Splices"/>
  </r>
  <r>
    <x v="234"/>
    <x v="5"/>
    <x v="185"/>
    <n v="1678"/>
    <m/>
    <s v="9 Toby Boxes / 10 Daps / 47 Splices"/>
  </r>
  <r>
    <x v="228"/>
    <x v="5"/>
    <x v="185"/>
    <n v="115"/>
    <m/>
    <s v="1 Dap / 2 Splices"/>
  </r>
  <r>
    <x v="216"/>
    <x v="1"/>
    <x v="185"/>
    <n v="60"/>
    <n v="886"/>
    <s v="2 HH / 886 Tracer Wire"/>
  </r>
  <r>
    <x v="231"/>
    <x v="29"/>
    <x v="185"/>
    <n v="1516"/>
    <m/>
    <s v="7 Toby Boxes / 12 Daps / 49 Splices"/>
  </r>
  <r>
    <x v="225"/>
    <x v="25"/>
    <x v="185"/>
    <n v="1224"/>
    <m/>
    <m/>
  </r>
  <r>
    <x v="225"/>
    <x v="25"/>
    <x v="185"/>
    <n v="423"/>
    <m/>
    <m/>
  </r>
  <r>
    <x v="118"/>
    <x v="1"/>
    <x v="186"/>
    <n v="171"/>
    <m/>
    <m/>
  </r>
  <r>
    <x v="218"/>
    <x v="27"/>
    <x v="186"/>
    <m/>
    <m/>
    <s v="FDH Location"/>
  </r>
  <r>
    <x v="218"/>
    <x v="32"/>
    <x v="186"/>
    <n v="1147"/>
    <m/>
    <s v="17 Toby Boxes / 3 Daps / 14 Splices"/>
  </r>
  <r>
    <x v="218"/>
    <x v="30"/>
    <x v="186"/>
    <m/>
    <m/>
    <s v="16 Toby Boxes / 3 Daps / 14 Splices"/>
  </r>
  <r>
    <x v="232"/>
    <x v="23"/>
    <x v="186"/>
    <n v="1011"/>
    <m/>
    <s v="12 Toby Boxes"/>
  </r>
  <r>
    <x v="232"/>
    <x v="30"/>
    <x v="186"/>
    <n v="1305"/>
    <m/>
    <m/>
  </r>
  <r>
    <x v="224"/>
    <x v="2"/>
    <x v="186"/>
    <n v="1096"/>
    <m/>
    <s v="28 Toby Boxes / 10 Daps"/>
  </r>
  <r>
    <x v="233"/>
    <x v="5"/>
    <x v="186"/>
    <n v="1087"/>
    <m/>
    <s v="12 Toby Boxes / 10 Daps / 40 Splices"/>
  </r>
  <r>
    <x v="231"/>
    <x v="29"/>
    <x v="186"/>
    <n v="790"/>
    <m/>
    <s v="6 Toby Boxes / 5 Daps / 12 Splices"/>
  </r>
  <r>
    <x v="225"/>
    <x v="25"/>
    <x v="186"/>
    <n v="343"/>
    <m/>
    <m/>
  </r>
  <r>
    <x v="235"/>
    <x v="25"/>
    <x v="186"/>
    <n v="3179"/>
    <m/>
    <m/>
  </r>
  <r>
    <x v="193"/>
    <x v="1"/>
    <x v="186"/>
    <m/>
    <m/>
    <s v="30 Hand Trench / 2 HH / 2 Ground Rods / 2,850 Mule Tape"/>
  </r>
  <r>
    <x v="166"/>
    <x v="1"/>
    <x v="186"/>
    <m/>
    <n v="5475"/>
    <s v="4,875 Tracer Wire and Mule Tape"/>
  </r>
  <r>
    <x v="218"/>
    <x v="27"/>
    <x v="187"/>
    <m/>
    <m/>
    <s v="Placing FDH"/>
  </r>
  <r>
    <x v="218"/>
    <x v="32"/>
    <x v="187"/>
    <n v="1053"/>
    <m/>
    <s v="15 Toby Boxes / 4 Daps / 28 Splices"/>
  </r>
  <r>
    <x v="232"/>
    <x v="23"/>
    <x v="187"/>
    <n v="1141"/>
    <m/>
    <s v="13 Toby Boxes / 1 Daps / 12 Splices"/>
  </r>
  <r>
    <x v="232"/>
    <x v="30"/>
    <x v="187"/>
    <n v="925"/>
    <m/>
    <s v="24 Toby Boxes"/>
  </r>
  <r>
    <x v="224"/>
    <x v="2"/>
    <x v="187"/>
    <m/>
    <m/>
    <s v="2 Toby Boxes / 2 HH / 2 FDH's / 2 Swing Arms / 2 Grounds"/>
  </r>
  <r>
    <x v="233"/>
    <x v="5"/>
    <x v="187"/>
    <n v="777"/>
    <m/>
    <s v="3 Toby Boxes / 2 Flower Pots / 5 Daps / 68 Splices"/>
  </r>
  <r>
    <x v="234"/>
    <x v="5"/>
    <x v="187"/>
    <n v="394"/>
    <n v="1275"/>
    <s v="6 Toby Boxes / 2 Daps / 15 Splices"/>
  </r>
  <r>
    <x v="236"/>
    <x v="5"/>
    <x v="187"/>
    <n v="978"/>
    <m/>
    <m/>
  </r>
  <r>
    <x v="237"/>
    <x v="1"/>
    <x v="187"/>
    <n v="502"/>
    <m/>
    <s v="1 HH / 1 Ground Rod"/>
  </r>
  <r>
    <x v="228"/>
    <x v="1"/>
    <x v="187"/>
    <m/>
    <n v="669"/>
    <m/>
  </r>
  <r>
    <x v="220"/>
    <x v="5"/>
    <x v="187"/>
    <m/>
    <m/>
    <s v="3 Toby Boxes / 4 Daps"/>
  </r>
  <r>
    <x v="225"/>
    <x v="25"/>
    <x v="187"/>
    <m/>
    <m/>
    <s v="Proofing Conduits"/>
  </r>
  <r>
    <x v="231"/>
    <x v="29"/>
    <x v="187"/>
    <n v="930"/>
    <m/>
    <s v="4 Toby Boxes / 4 Daps"/>
  </r>
  <r>
    <x v="238"/>
    <x v="33"/>
    <x v="187"/>
    <n v="346"/>
    <m/>
    <m/>
  </r>
  <r>
    <x v="193"/>
    <x v="1"/>
    <x v="187"/>
    <m/>
    <m/>
    <s v="1 HH / 736 Mule Tape"/>
  </r>
  <r>
    <x v="121"/>
    <x v="1"/>
    <x v="188"/>
    <m/>
    <m/>
    <s v="Proofing  / Restoration"/>
  </r>
  <r>
    <x v="218"/>
    <x v="27"/>
    <x v="188"/>
    <m/>
    <m/>
    <s v="1 FDH / 1 HH / 1 Swing Arm / 1 Ground Rod"/>
  </r>
  <r>
    <x v="218"/>
    <x v="32"/>
    <x v="188"/>
    <n v="955"/>
    <m/>
    <s v="13 Toby Boxes / 4 Daps / 22 Splices"/>
  </r>
  <r>
    <x v="232"/>
    <x v="23"/>
    <x v="188"/>
    <m/>
    <m/>
    <s v="1 FDH / 1 HH / 1 Swing Arm / 1 Ground Rod"/>
  </r>
  <r>
    <x v="232"/>
    <x v="30"/>
    <x v="188"/>
    <m/>
    <m/>
    <s v="1 FDH / 1 HH / 1 Swing Arm / 1 Ground Rod"/>
  </r>
  <r>
    <x v="224"/>
    <x v="2"/>
    <x v="188"/>
    <m/>
    <n v="1428"/>
    <m/>
  </r>
  <r>
    <x v="233"/>
    <x v="5"/>
    <x v="188"/>
    <m/>
    <m/>
    <s v="FDH / Proofing"/>
  </r>
  <r>
    <x v="233"/>
    <x v="1"/>
    <x v="188"/>
    <m/>
    <n v="1862"/>
    <s v="Stingray"/>
  </r>
  <r>
    <x v="167"/>
    <x v="1"/>
    <x v="188"/>
    <n v="60"/>
    <m/>
    <m/>
  </r>
  <r>
    <x v="231"/>
    <x v="29"/>
    <x v="188"/>
    <n v="408"/>
    <m/>
    <s v="13 Toby Boxes / 4 Daps / 9 Splices"/>
  </r>
  <r>
    <x v="238"/>
    <x v="34"/>
    <x v="188"/>
    <m/>
    <m/>
    <s v="No Production"/>
  </r>
  <r>
    <x v="230"/>
    <x v="29"/>
    <x v="188"/>
    <n v="168"/>
    <m/>
    <m/>
  </r>
  <r>
    <x v="121"/>
    <x v="1"/>
    <x v="189"/>
    <m/>
    <m/>
    <s v="Proofing  / Restoration"/>
  </r>
  <r>
    <x v="218"/>
    <x v="32"/>
    <x v="189"/>
    <m/>
    <m/>
    <s v="FDH"/>
  </r>
  <r>
    <x v="236"/>
    <x v="5"/>
    <x v="189"/>
    <n v="1420"/>
    <m/>
    <s v="2 HH / 2 Ground Rods"/>
  </r>
  <r>
    <x v="229"/>
    <x v="5"/>
    <x v="189"/>
    <n v="701"/>
    <m/>
    <s v="1 Dap"/>
  </r>
  <r>
    <x v="239"/>
    <x v="5"/>
    <x v="189"/>
    <n v="579"/>
    <m/>
    <s v="4 Toby Boxes / 3 Daps / 8 Splices"/>
  </r>
  <r>
    <x v="240"/>
    <x v="2"/>
    <x v="189"/>
    <n v="365"/>
    <m/>
    <m/>
  </r>
  <r>
    <x v="237"/>
    <x v="1"/>
    <x v="189"/>
    <n v="259"/>
    <m/>
    <m/>
  </r>
  <r>
    <x v="230"/>
    <x v="29"/>
    <x v="189"/>
    <n v="463"/>
    <m/>
    <m/>
  </r>
  <r>
    <x v="235"/>
    <x v="25"/>
    <x v="189"/>
    <n v="882"/>
    <m/>
    <s v="3 Toby Boxes / 3 Daps / 5 Splices"/>
  </r>
  <r>
    <x v="193"/>
    <x v="1"/>
    <x v="189"/>
    <m/>
    <m/>
    <s v="3 HH / 3 Ground Rods"/>
  </r>
  <r>
    <x v="193"/>
    <x v="35"/>
    <x v="189"/>
    <m/>
    <n v="3846"/>
    <s v="3,846 Tracer Wire / 2 Ground Rods"/>
  </r>
  <r>
    <x v="193"/>
    <x v="24"/>
    <x v="189"/>
    <m/>
    <m/>
    <s v="15 HH / 5 Ground Rods"/>
  </r>
  <r>
    <x v="241"/>
    <x v="1"/>
    <x v="189"/>
    <n v="207"/>
    <m/>
    <m/>
  </r>
  <r>
    <x v="242"/>
    <x v="5"/>
    <x v="189"/>
    <n v="3266"/>
    <m/>
    <s v="18 Toby Boxes / 19 Daps"/>
  </r>
  <r>
    <x v="121"/>
    <x v="1"/>
    <x v="190"/>
    <m/>
    <m/>
    <s v="Proofing  / Restoration"/>
  </r>
  <r>
    <x v="218"/>
    <x v="32"/>
    <x v="190"/>
    <m/>
    <m/>
    <s v="FDH"/>
  </r>
  <r>
    <x v="243"/>
    <x v="23"/>
    <x v="190"/>
    <n v="363"/>
    <m/>
    <m/>
  </r>
  <r>
    <x v="243"/>
    <x v="28"/>
    <x v="190"/>
    <n v="778"/>
    <m/>
    <m/>
  </r>
  <r>
    <x v="243"/>
    <x v="27"/>
    <x v="190"/>
    <n v="550"/>
    <m/>
    <m/>
  </r>
  <r>
    <x v="239"/>
    <x v="5"/>
    <x v="190"/>
    <n v="1120"/>
    <m/>
    <s v="6 Toby Boxes / 6 Daps / 25 Splices"/>
  </r>
  <r>
    <x v="236"/>
    <x v="5"/>
    <x v="190"/>
    <n v="990"/>
    <m/>
    <s v="2 HH"/>
  </r>
  <r>
    <x v="237"/>
    <x v="2"/>
    <x v="190"/>
    <n v="817"/>
    <m/>
    <m/>
  </r>
  <r>
    <x v="237"/>
    <x v="1"/>
    <x v="190"/>
    <n v="270"/>
    <m/>
    <m/>
  </r>
  <r>
    <x v="230"/>
    <x v="29"/>
    <x v="190"/>
    <n v="633"/>
    <m/>
    <m/>
  </r>
  <r>
    <x v="238"/>
    <x v="34"/>
    <x v="190"/>
    <n v="379"/>
    <m/>
    <s v="6 Toby Boxes / 2 Daps"/>
  </r>
  <r>
    <x v="235"/>
    <x v="25"/>
    <x v="190"/>
    <n v="1072"/>
    <m/>
    <s v="7 Toby Boxes / 5 Daps / 21 Splices"/>
  </r>
  <r>
    <x v="227"/>
    <x v="29"/>
    <x v="190"/>
    <m/>
    <m/>
    <s v="1 FDH / 1 HH / 1 Ground Rod"/>
  </r>
  <r>
    <x v="190"/>
    <x v="1"/>
    <x v="190"/>
    <m/>
    <m/>
    <s v="1 HH / 1 Ground Rod"/>
  </r>
  <r>
    <x v="242"/>
    <x v="5"/>
    <x v="190"/>
    <n v="3910"/>
    <m/>
    <s v="25 Toby Boxes / 12 Daps"/>
  </r>
  <r>
    <x v="244"/>
    <x v="5"/>
    <x v="190"/>
    <n v="372"/>
    <m/>
    <m/>
  </r>
  <r>
    <x v="243"/>
    <x v="23"/>
    <x v="191"/>
    <n v="1113"/>
    <m/>
    <m/>
  </r>
  <r>
    <x v="243"/>
    <x v="28"/>
    <x v="191"/>
    <n v="885"/>
    <m/>
    <m/>
  </r>
  <r>
    <x v="239"/>
    <x v="5"/>
    <x v="191"/>
    <n v="1488"/>
    <m/>
    <s v="9 Toby Boxes / 7 Daps / 30 Splices"/>
  </r>
  <r>
    <x v="236"/>
    <x v="5"/>
    <x v="191"/>
    <n v="549"/>
    <m/>
    <s v="3 HH"/>
  </r>
  <r>
    <x v="237"/>
    <x v="2"/>
    <x v="191"/>
    <n v="1377"/>
    <m/>
    <m/>
  </r>
  <r>
    <x v="237"/>
    <x v="1"/>
    <x v="191"/>
    <n v="829"/>
    <m/>
    <m/>
  </r>
  <r>
    <x v="245"/>
    <x v="5"/>
    <x v="191"/>
    <n v="1031"/>
    <m/>
    <m/>
  </r>
  <r>
    <x v="230"/>
    <x v="29"/>
    <x v="191"/>
    <n v="625"/>
    <m/>
    <m/>
  </r>
  <r>
    <x v="238"/>
    <x v="34"/>
    <x v="191"/>
    <n v="208"/>
    <m/>
    <s v="2 Toby Boxes"/>
  </r>
  <r>
    <x v="235"/>
    <x v="25"/>
    <x v="191"/>
    <n v="1034"/>
    <m/>
    <m/>
  </r>
  <r>
    <x v="221"/>
    <x v="1"/>
    <x v="191"/>
    <n v="150"/>
    <m/>
    <m/>
  </r>
  <r>
    <x v="193"/>
    <x v="35"/>
    <x v="191"/>
    <m/>
    <n v="13112"/>
    <s v="13,112 Tracer Wire"/>
  </r>
  <r>
    <x v="242"/>
    <x v="5"/>
    <x v="191"/>
    <n v="346"/>
    <m/>
    <s v="1 HH / 1 Ground Rod"/>
  </r>
  <r>
    <x v="244"/>
    <x v="5"/>
    <x v="191"/>
    <n v="656"/>
    <m/>
    <m/>
  </r>
  <r>
    <x v="246"/>
    <x v="5"/>
    <x v="191"/>
    <n v="2985"/>
    <m/>
    <s v="24 Toby Boxes / 14 Daps"/>
  </r>
  <r>
    <x v="243"/>
    <x v="23"/>
    <x v="192"/>
    <m/>
    <m/>
    <s v="6 Toby Boxes / 1 Dap / 4 Splices"/>
  </r>
  <r>
    <x v="243"/>
    <x v="36"/>
    <x v="192"/>
    <n v="760"/>
    <m/>
    <m/>
  </r>
  <r>
    <x v="239"/>
    <x v="5"/>
    <x v="192"/>
    <n v="954"/>
    <m/>
    <s v="8 Toby Boxes / 6 Daps / 31 Splices  / 1 HH / 1 FDH /  1 Swing Arm / 1 Ground Rod"/>
  </r>
  <r>
    <x v="237"/>
    <x v="2"/>
    <x v="192"/>
    <n v="183"/>
    <m/>
    <m/>
  </r>
  <r>
    <x v="237"/>
    <x v="1"/>
    <x v="192"/>
    <n v="270"/>
    <m/>
    <m/>
  </r>
  <r>
    <x v="230"/>
    <x v="35"/>
    <x v="192"/>
    <m/>
    <n v="5200"/>
    <s v="5,200 Tracer Wire"/>
  </r>
  <r>
    <x v="238"/>
    <x v="34"/>
    <x v="192"/>
    <m/>
    <m/>
    <s v="No Production Crew Did Not Work This Location Today"/>
  </r>
  <r>
    <x v="235"/>
    <x v="25"/>
    <x v="192"/>
    <n v="209"/>
    <m/>
    <m/>
  </r>
  <r>
    <x v="247"/>
    <x v="29"/>
    <x v="192"/>
    <n v="1063"/>
    <m/>
    <m/>
  </r>
  <r>
    <x v="246"/>
    <x v="5"/>
    <x v="192"/>
    <n v="2373"/>
    <m/>
    <s v="13 Toby Boxes / 9 Daps"/>
  </r>
  <r>
    <x v="243"/>
    <x v="23"/>
    <x v="193"/>
    <n v="923"/>
    <m/>
    <m/>
  </r>
  <r>
    <x v="243"/>
    <x v="32"/>
    <x v="193"/>
    <n v="3052"/>
    <m/>
    <m/>
  </r>
  <r>
    <x v="248"/>
    <x v="30"/>
    <x v="193"/>
    <n v="451"/>
    <m/>
    <m/>
  </r>
  <r>
    <x v="237"/>
    <x v="2"/>
    <x v="193"/>
    <m/>
    <m/>
    <m/>
  </r>
  <r>
    <x v="247"/>
    <x v="1"/>
    <x v="193"/>
    <n v="350"/>
    <m/>
    <m/>
  </r>
  <r>
    <x v="247"/>
    <x v="29"/>
    <x v="193"/>
    <n v="913"/>
    <m/>
    <s v="3 HH"/>
  </r>
  <r>
    <x v="238"/>
    <x v="34"/>
    <x v="193"/>
    <m/>
    <m/>
    <s v="No Production Crew Did Not Work This Location Today"/>
  </r>
  <r>
    <x v="231"/>
    <x v="29"/>
    <x v="193"/>
    <m/>
    <m/>
    <s v="FDH"/>
  </r>
  <r>
    <x v="209"/>
    <x v="25"/>
    <x v="193"/>
    <n v="569"/>
    <m/>
    <m/>
  </r>
  <r>
    <x v="249"/>
    <x v="5"/>
    <x v="193"/>
    <n v="2948"/>
    <m/>
    <m/>
  </r>
  <r>
    <x v="218"/>
    <x v="30"/>
    <x v="194"/>
    <n v="560"/>
    <m/>
    <m/>
  </r>
  <r>
    <x v="237"/>
    <x v="1"/>
    <x v="194"/>
    <n v="558"/>
    <m/>
    <m/>
  </r>
  <r>
    <x v="237"/>
    <x v="2"/>
    <x v="194"/>
    <m/>
    <m/>
    <s v="7 HH / 7 Ground Rods"/>
  </r>
  <r>
    <x v="245"/>
    <x v="5"/>
    <x v="194"/>
    <n v="1351"/>
    <m/>
    <m/>
  </r>
  <r>
    <x v="229"/>
    <x v="5"/>
    <x v="194"/>
    <n v="138"/>
    <m/>
    <s v="2 Daps / 6 Splices"/>
  </r>
  <r>
    <x v="236"/>
    <x v="5"/>
    <x v="194"/>
    <n v="632"/>
    <m/>
    <s v="3 HH / 3 Ground Rods"/>
  </r>
  <r>
    <x v="250"/>
    <x v="26"/>
    <x v="194"/>
    <n v="748"/>
    <m/>
    <m/>
  </r>
  <r>
    <x v="235"/>
    <x v="25"/>
    <x v="194"/>
    <n v="96"/>
    <m/>
    <m/>
  </r>
  <r>
    <x v="238"/>
    <x v="34"/>
    <x v="194"/>
    <n v="562"/>
    <m/>
    <m/>
  </r>
  <r>
    <x v="251"/>
    <x v="25"/>
    <x v="194"/>
    <n v="435"/>
    <m/>
    <s v="4 Daps / 8 Splices"/>
  </r>
  <r>
    <x v="249"/>
    <x v="5"/>
    <x v="194"/>
    <n v="4084"/>
    <m/>
    <m/>
  </r>
  <r>
    <x v="236"/>
    <x v="1"/>
    <x v="195"/>
    <m/>
    <n v="5569"/>
    <s v="4,569 Tracer Wire"/>
  </r>
  <r>
    <x v="250"/>
    <x v="26"/>
    <x v="195"/>
    <n v="1062"/>
    <m/>
    <s v="12 Toby Boxes / 12 Daps / 42 Splices"/>
  </r>
  <r>
    <x v="227"/>
    <x v="1"/>
    <x v="195"/>
    <m/>
    <m/>
    <s v="Could Not Complete Stingray Path"/>
  </r>
  <r>
    <x v="217"/>
    <x v="1"/>
    <x v="195"/>
    <m/>
    <m/>
    <s v="Mule Tape"/>
  </r>
  <r>
    <x v="60"/>
    <x v="1"/>
    <x v="196"/>
    <m/>
    <m/>
    <s v="No Production--Drill Breakdown"/>
  </r>
  <r>
    <x v="237"/>
    <x v="1"/>
    <x v="196"/>
    <m/>
    <m/>
    <s v="2 HH / 2 Ground Rods"/>
  </r>
  <r>
    <x v="252"/>
    <x v="5"/>
    <x v="196"/>
    <n v="1580"/>
    <m/>
    <s v="9 Toby Boxes / 5 Daps"/>
  </r>
  <r>
    <x v="245"/>
    <x v="5"/>
    <x v="196"/>
    <n v="890"/>
    <m/>
    <m/>
  </r>
  <r>
    <x v="245"/>
    <x v="2"/>
    <x v="196"/>
    <m/>
    <m/>
    <s v="1 HH / 1 Ground Rod"/>
  </r>
  <r>
    <x v="253"/>
    <x v="5"/>
    <x v="196"/>
    <n v="877"/>
    <m/>
    <s v="4 Toby Boxes / 2 Daps / 7 Splices"/>
  </r>
  <r>
    <x v="254"/>
    <x v="1"/>
    <x v="196"/>
    <m/>
    <n v="6640"/>
    <m/>
  </r>
  <r>
    <x v="255"/>
    <x v="1"/>
    <x v="196"/>
    <n v="711"/>
    <m/>
    <s v="1 HH"/>
  </r>
  <r>
    <x v="231"/>
    <x v="29"/>
    <x v="196"/>
    <m/>
    <m/>
    <s v="2 HH / 1 FDH / 1 Swing Arm / 2 Ground Rods"/>
  </r>
  <r>
    <x v="256"/>
    <x v="29"/>
    <x v="196"/>
    <n v="1486"/>
    <m/>
    <s v="5 Toby Boxes / 4 Daps / 18 Splices"/>
  </r>
  <r>
    <x v="238"/>
    <x v="33"/>
    <x v="196"/>
    <n v="474"/>
    <m/>
    <m/>
  </r>
  <r>
    <x v="249"/>
    <x v="5"/>
    <x v="196"/>
    <n v="242"/>
    <m/>
    <m/>
  </r>
  <r>
    <x v="257"/>
    <x v="5"/>
    <x v="196"/>
    <n v="1264"/>
    <m/>
    <m/>
  </r>
  <r>
    <x v="258"/>
    <x v="5"/>
    <x v="196"/>
    <n v="3678"/>
    <m/>
    <m/>
  </r>
  <r>
    <x v="237"/>
    <x v="1"/>
    <x v="197"/>
    <m/>
    <m/>
    <s v="5 HH"/>
  </r>
  <r>
    <x v="252"/>
    <x v="5"/>
    <x v="197"/>
    <n v="1258"/>
    <m/>
    <s v="12 Toby Boxes / 7 Daps"/>
  </r>
  <r>
    <x v="253"/>
    <x v="5"/>
    <x v="197"/>
    <n v="814"/>
    <m/>
    <s v="9 Toby Boxes / 6 Daps / 24 Splices"/>
  </r>
  <r>
    <x v="255"/>
    <x v="1"/>
    <x v="197"/>
    <n v="325"/>
    <m/>
    <m/>
  </r>
  <r>
    <x v="255"/>
    <x v="1"/>
    <x v="197"/>
    <m/>
    <m/>
    <s v="3 HH"/>
  </r>
  <r>
    <x v="238"/>
    <x v="33"/>
    <x v="197"/>
    <n v="606"/>
    <m/>
    <m/>
  </r>
  <r>
    <x v="251"/>
    <x v="25"/>
    <x v="197"/>
    <n v="1123"/>
    <m/>
    <s v="6 Toby Boxes / 4 Daps / 10 Splices"/>
  </r>
  <r>
    <x v="256"/>
    <x v="29"/>
    <x v="197"/>
    <n v="2912"/>
    <m/>
    <m/>
  </r>
  <r>
    <x v="217"/>
    <x v="1"/>
    <x v="197"/>
    <m/>
    <m/>
    <s v="3 HH"/>
  </r>
  <r>
    <x v="258"/>
    <x v="5"/>
    <x v="197"/>
    <n v="3382"/>
    <m/>
    <m/>
  </r>
  <r>
    <x v="257"/>
    <x v="5"/>
    <x v="197"/>
    <n v="1281"/>
    <m/>
    <m/>
  </r>
  <r>
    <x v="259"/>
    <x v="5"/>
    <x v="197"/>
    <n v="424"/>
    <m/>
    <m/>
  </r>
  <r>
    <x v="260"/>
    <x v="5"/>
    <x v="197"/>
    <n v="598"/>
    <m/>
    <m/>
  </r>
  <r>
    <x v="237"/>
    <x v="1"/>
    <x v="198"/>
    <m/>
    <n v="5647"/>
    <s v="5,647 Tracer Wire"/>
  </r>
  <r>
    <x v="229"/>
    <x v="1"/>
    <x v="198"/>
    <m/>
    <n v="565"/>
    <m/>
  </r>
  <r>
    <x v="261"/>
    <x v="26"/>
    <x v="198"/>
    <n v="1505"/>
    <m/>
    <s v=" 22 Toby Boxes / 21 Daps / 61 Splices"/>
  </r>
  <r>
    <x v="255"/>
    <x v="1"/>
    <x v="198"/>
    <n v="430"/>
    <m/>
    <m/>
  </r>
  <r>
    <x v="238"/>
    <x v="33"/>
    <x v="198"/>
    <n v="322"/>
    <m/>
    <m/>
  </r>
  <r>
    <x v="256"/>
    <x v="29"/>
    <x v="198"/>
    <n v="2125"/>
    <m/>
    <m/>
  </r>
  <r>
    <x v="237"/>
    <x v="1"/>
    <x v="199"/>
    <n v="127"/>
    <m/>
    <m/>
  </r>
  <r>
    <x v="237"/>
    <x v="1"/>
    <x v="199"/>
    <m/>
    <n v="300"/>
    <s v="300 Tracer Wire"/>
  </r>
  <r>
    <x v="262"/>
    <x v="2"/>
    <x v="199"/>
    <n v="1505"/>
    <m/>
    <m/>
  </r>
  <r>
    <x v="263"/>
    <x v="5"/>
    <x v="199"/>
    <n v="1471"/>
    <m/>
    <s v="5 Toby Boxes"/>
  </r>
  <r>
    <x v="261"/>
    <x v="26"/>
    <x v="199"/>
    <n v="907"/>
    <m/>
    <s v="1 HH"/>
  </r>
  <r>
    <x v="264"/>
    <x v="5"/>
    <x v="199"/>
    <n v="762"/>
    <m/>
    <m/>
  </r>
  <r>
    <x v="253"/>
    <x v="5"/>
    <x v="199"/>
    <n v="956"/>
    <m/>
    <s v="14 Toby Boxes / 9 Daps"/>
  </r>
  <r>
    <x v="174"/>
    <x v="1"/>
    <x v="199"/>
    <n v="176"/>
    <m/>
    <m/>
  </r>
  <r>
    <x v="174"/>
    <x v="1"/>
    <x v="199"/>
    <n v="270"/>
    <m/>
    <m/>
  </r>
  <r>
    <x v="238"/>
    <x v="33"/>
    <x v="199"/>
    <n v="420"/>
    <m/>
    <m/>
  </r>
  <r>
    <x v="256"/>
    <x v="29"/>
    <x v="199"/>
    <n v="1449"/>
    <m/>
    <m/>
  </r>
  <r>
    <x v="265"/>
    <x v="5"/>
    <x v="199"/>
    <n v="5466"/>
    <m/>
    <m/>
  </r>
  <r>
    <x v="257"/>
    <x v="5"/>
    <x v="199"/>
    <n v="1662"/>
    <m/>
    <m/>
  </r>
  <r>
    <x v="260"/>
    <x v="5"/>
    <x v="199"/>
    <n v="1498"/>
    <m/>
    <m/>
  </r>
  <r>
    <x v="218"/>
    <x v="30"/>
    <x v="200"/>
    <n v="17"/>
    <m/>
    <m/>
  </r>
  <r>
    <x v="266"/>
    <x v="30"/>
    <x v="200"/>
    <n v="12"/>
    <m/>
    <m/>
  </r>
  <r>
    <x v="245"/>
    <x v="1"/>
    <x v="200"/>
    <m/>
    <n v="3272"/>
    <s v="3,2722 Tracer Wire"/>
  </r>
  <r>
    <x v="262"/>
    <x v="2"/>
    <x v="200"/>
    <n v="1518"/>
    <m/>
    <m/>
  </r>
  <r>
    <x v="267"/>
    <x v="5"/>
    <x v="200"/>
    <n v="1679"/>
    <m/>
    <s v="11 Toby Boxes / 10 Daps / 43 Splices"/>
  </r>
  <r>
    <x v="261"/>
    <x v="26"/>
    <x v="200"/>
    <m/>
    <m/>
    <s v="5 Toby Boxes / 5 Daps / 1 FDH / 1 Swing Arm / 1 HH / 1 Ground Rod"/>
  </r>
  <r>
    <x v="264"/>
    <x v="5"/>
    <x v="200"/>
    <n v="1530"/>
    <m/>
    <s v="11 Toby Boxes / 9 Daps / 29 Splices"/>
  </r>
  <r>
    <x v="268"/>
    <x v="1"/>
    <x v="200"/>
    <n v="136"/>
    <m/>
    <m/>
  </r>
  <r>
    <x v="174"/>
    <x v="1"/>
    <x v="200"/>
    <n v="120"/>
    <m/>
    <m/>
  </r>
  <r>
    <x v="251"/>
    <x v="25"/>
    <x v="200"/>
    <n v="1917"/>
    <m/>
    <m/>
  </r>
  <r>
    <x v="269"/>
    <x v="29"/>
    <x v="200"/>
    <n v="2351"/>
    <m/>
    <m/>
  </r>
  <r>
    <x v="257"/>
    <x v="5"/>
    <x v="200"/>
    <n v="2684"/>
    <m/>
    <m/>
  </r>
  <r>
    <x v="260"/>
    <x v="5"/>
    <x v="200"/>
    <n v="3613"/>
    <m/>
    <m/>
  </r>
  <r>
    <x v="270"/>
    <x v="23"/>
    <x v="201"/>
    <n v="480"/>
    <m/>
    <s v="9 Flower Pots"/>
  </r>
  <r>
    <x v="229"/>
    <x v="1"/>
    <x v="201"/>
    <m/>
    <n v="2996"/>
    <s v="2,946 Tracer Wire"/>
  </r>
  <r>
    <x v="262"/>
    <x v="2"/>
    <x v="201"/>
    <n v="1968"/>
    <m/>
    <s v="23 Toby Boxes / 23 Daps / 46 Splices"/>
  </r>
  <r>
    <x v="267"/>
    <x v="5"/>
    <x v="201"/>
    <n v="1429"/>
    <m/>
    <s v="11 Toby Boxes / 8 Daps / 44 Splices"/>
  </r>
  <r>
    <x v="261"/>
    <x v="26"/>
    <x v="201"/>
    <m/>
    <m/>
    <s v="FDH / Proofing"/>
  </r>
  <r>
    <x v="264"/>
    <x v="5"/>
    <x v="201"/>
    <n v="954"/>
    <m/>
    <s v="7 Toby Boxes / 5 Daps / 33 Splices"/>
  </r>
  <r>
    <x v="268"/>
    <x v="1"/>
    <x v="201"/>
    <n v="170"/>
    <m/>
    <m/>
  </r>
  <r>
    <x v="174"/>
    <x v="1"/>
    <x v="201"/>
    <n v="550"/>
    <m/>
    <m/>
  </r>
  <r>
    <x v="269"/>
    <x v="29"/>
    <x v="201"/>
    <n v="1835"/>
    <m/>
    <m/>
  </r>
  <r>
    <x v="60"/>
    <x v="1"/>
    <x v="202"/>
    <n v="170"/>
    <m/>
    <m/>
  </r>
  <r>
    <x v="270"/>
    <x v="23"/>
    <x v="202"/>
    <m/>
    <m/>
    <s v="4 Flower Pots"/>
  </r>
  <r>
    <x v="264"/>
    <x v="5"/>
    <x v="202"/>
    <n v="1603"/>
    <m/>
    <s v="16 Toby Boxes / 11 Daps / 32 Splices"/>
  </r>
  <r>
    <x v="262"/>
    <x v="2"/>
    <x v="202"/>
    <n v="345"/>
    <m/>
    <s v="10 Toby Boxes / 10 Daps / 20 Splices"/>
  </r>
  <r>
    <x v="267"/>
    <x v="5"/>
    <x v="202"/>
    <n v="1624"/>
    <m/>
    <s v="14 Toby Boxes / 8 Daps / 52 Splices"/>
  </r>
  <r>
    <x v="229"/>
    <x v="1"/>
    <x v="202"/>
    <m/>
    <n v="728"/>
    <m/>
  </r>
  <r>
    <x v="255"/>
    <x v="1"/>
    <x v="202"/>
    <n v="195"/>
    <m/>
    <s v="1 HH / 2 Ground Rods"/>
  </r>
  <r>
    <x v="174"/>
    <x v="1"/>
    <x v="202"/>
    <m/>
    <m/>
    <s v="1 HH  "/>
  </r>
  <r>
    <x v="251"/>
    <x v="25"/>
    <x v="202"/>
    <n v="272"/>
    <m/>
    <m/>
  </r>
  <r>
    <x v="256"/>
    <x v="29"/>
    <x v="203"/>
    <m/>
    <m/>
    <s v="1 HH / 1 FDH / 1 Swing Arm / 1 Ground Rod"/>
  </r>
  <r>
    <x v="269"/>
    <x v="29"/>
    <x v="202"/>
    <n v="2139"/>
    <m/>
    <m/>
  </r>
  <r>
    <x v="265"/>
    <x v="5"/>
    <x v="202"/>
    <n v="2252"/>
    <m/>
    <m/>
  </r>
  <r>
    <x v="260"/>
    <x v="5"/>
    <x v="202"/>
    <n v="1027"/>
    <m/>
    <m/>
  </r>
  <r>
    <x v="271"/>
    <x v="5"/>
    <x v="202"/>
    <n v="1420"/>
    <m/>
    <m/>
  </r>
  <r>
    <x v="272"/>
    <x v="5"/>
    <x v="202"/>
    <n v="2376"/>
    <m/>
    <m/>
  </r>
  <r>
    <x v="259"/>
    <x v="5"/>
    <x v="202"/>
    <n v="313"/>
    <m/>
    <m/>
  </r>
  <r>
    <x v="60"/>
    <x v="1"/>
    <x v="203"/>
    <n v="271"/>
    <m/>
    <m/>
  </r>
  <r>
    <x v="270"/>
    <x v="23"/>
    <x v="203"/>
    <n v="448"/>
    <n v="200"/>
    <s v="1 HH / 1 FDH / 1 Swing Arm / 2 Ground Rods / 250 Tracer Wire"/>
  </r>
  <r>
    <x v="262"/>
    <x v="2"/>
    <x v="203"/>
    <n v="375"/>
    <m/>
    <m/>
  </r>
  <r>
    <x v="268"/>
    <x v="1"/>
    <x v="203"/>
    <n v="15"/>
    <n v="1159"/>
    <s v="1 HH / 1 Ground Rod / 849 Tracer Wire  / 528 Mule Tape"/>
  </r>
  <r>
    <x v="269"/>
    <x v="29"/>
    <x v="203"/>
    <n v="789"/>
    <m/>
    <s v="9 Toby Boxes / 5 Daps / 30 Splices"/>
  </r>
  <r>
    <x v="273"/>
    <x v="29"/>
    <x v="203"/>
    <n v="1281"/>
    <m/>
    <s v="2 Daps / 10 Splices"/>
  </r>
  <r>
    <x v="257"/>
    <x v="5"/>
    <x v="203"/>
    <n v="51"/>
    <m/>
    <m/>
  </r>
  <r>
    <x v="259"/>
    <x v="5"/>
    <x v="203"/>
    <n v="3007"/>
    <m/>
    <m/>
  </r>
  <r>
    <x v="260"/>
    <x v="5"/>
    <x v="203"/>
    <n v="490"/>
    <m/>
    <m/>
  </r>
  <r>
    <x v="271"/>
    <x v="5"/>
    <x v="203"/>
    <n v="3043"/>
    <m/>
    <m/>
  </r>
  <r>
    <x v="272"/>
    <x v="5"/>
    <x v="203"/>
    <n v="1217"/>
    <m/>
    <m/>
  </r>
  <r>
    <x v="274"/>
    <x v="1"/>
    <x v="203"/>
    <m/>
    <n v="2257"/>
    <s v="Stingray"/>
  </r>
  <r>
    <x v="275"/>
    <x v="1"/>
    <x v="203"/>
    <m/>
    <n v="734"/>
    <s v="Stingray"/>
  </r>
  <r>
    <x v="60"/>
    <x v="1"/>
    <x v="204"/>
    <m/>
    <m/>
    <s v="No Production--Locate Issues"/>
  </r>
  <r>
    <x v="118"/>
    <x v="1"/>
    <x v="204"/>
    <m/>
    <m/>
    <s v="No Production--Locate Issues"/>
  </r>
  <r>
    <x v="179"/>
    <x v="1"/>
    <x v="204"/>
    <m/>
    <m/>
    <s v="No Production--Locate Issues"/>
  </r>
  <r>
    <x v="270"/>
    <x v="23"/>
    <x v="204"/>
    <n v="1270"/>
    <m/>
    <s v="4 Flower Pots / 14 Splices "/>
  </r>
  <r>
    <x v="270"/>
    <x v="36"/>
    <x v="204"/>
    <n v="448"/>
    <m/>
    <m/>
  </r>
  <r>
    <x v="276"/>
    <x v="5"/>
    <x v="204"/>
    <n v="82"/>
    <m/>
    <s v="1 HH / 1 Concrete Pad"/>
  </r>
  <r>
    <x v="262"/>
    <x v="2"/>
    <x v="204"/>
    <n v="2805"/>
    <m/>
    <m/>
  </r>
  <r>
    <x v="264"/>
    <x v="5"/>
    <x v="204"/>
    <n v="805"/>
    <m/>
    <s v="11 Toby Boxes / 6 Daps / 25 Splices / 1 FDH/ 1 HH / 1 Swing Arm / 1 Ground Rod"/>
  </r>
  <r>
    <x v="263"/>
    <x v="5"/>
    <x v="204"/>
    <n v="665"/>
    <m/>
    <m/>
  </r>
  <r>
    <x v="267"/>
    <x v="5"/>
    <x v="204"/>
    <n v="572"/>
    <m/>
    <s v="2 Toby Boxes / 3 Daps / 21 Splices"/>
  </r>
  <r>
    <x v="277"/>
    <x v="1"/>
    <x v="204"/>
    <n v="286"/>
    <m/>
    <m/>
  </r>
  <r>
    <x v="253"/>
    <x v="1"/>
    <x v="204"/>
    <m/>
    <n v="734"/>
    <m/>
  </r>
  <r>
    <x v="252"/>
    <x v="1"/>
    <x v="204"/>
    <m/>
    <n v="719"/>
    <m/>
  </r>
  <r>
    <x v="251"/>
    <x v="25"/>
    <x v="204"/>
    <n v="900"/>
    <m/>
    <s v="3 Toby Boxes / 4 Daps / 17 Splices"/>
  </r>
  <r>
    <x v="230"/>
    <x v="29"/>
    <x v="204"/>
    <m/>
    <m/>
    <s v="10 Ground Rod"/>
  </r>
  <r>
    <x v="247"/>
    <x v="29"/>
    <x v="204"/>
    <m/>
    <m/>
    <s v="3 Ground Rod"/>
  </r>
  <r>
    <x v="231"/>
    <x v="29"/>
    <x v="204"/>
    <m/>
    <m/>
    <s v="1 Ground Rod"/>
  </r>
  <r>
    <x v="278"/>
    <x v="29"/>
    <x v="204"/>
    <n v="1655"/>
    <m/>
    <s v="7 Daps / 34 Splices"/>
  </r>
  <r>
    <x v="118"/>
    <x v="1"/>
    <x v="205"/>
    <n v="68"/>
    <m/>
    <m/>
  </r>
  <r>
    <x v="270"/>
    <x v="23"/>
    <x v="205"/>
    <n v="500"/>
    <m/>
    <s v="7 Flower Pots / 25 Splices"/>
  </r>
  <r>
    <x v="270"/>
    <x v="36"/>
    <x v="205"/>
    <n v="541"/>
    <m/>
    <m/>
  </r>
  <r>
    <x v="270"/>
    <x v="27"/>
    <x v="205"/>
    <n v="1437"/>
    <m/>
    <m/>
  </r>
  <r>
    <x v="277"/>
    <x v="1"/>
    <x v="205"/>
    <n v="357"/>
    <m/>
    <s v="1 HH"/>
  </r>
  <r>
    <x v="262"/>
    <x v="2"/>
    <x v="205"/>
    <n v="1397"/>
    <m/>
    <m/>
  </r>
  <r>
    <x v="279"/>
    <x v="5"/>
    <x v="205"/>
    <n v="1100"/>
    <m/>
    <m/>
  </r>
  <r>
    <x v="263"/>
    <x v="5"/>
    <x v="205"/>
    <n v="1360"/>
    <m/>
    <s v="18 Toby Boxes / 17 Daps / 68 Splices"/>
  </r>
  <r>
    <x v="280"/>
    <x v="26"/>
    <x v="205"/>
    <n v="486"/>
    <m/>
    <m/>
  </r>
  <r>
    <x v="230"/>
    <x v="29"/>
    <x v="205"/>
    <m/>
    <m/>
    <s v="Restoration "/>
  </r>
  <r>
    <x v="247"/>
    <x v="29"/>
    <x v="205"/>
    <m/>
    <m/>
    <s v="Restoration "/>
  </r>
  <r>
    <x v="231"/>
    <x v="29"/>
    <x v="205"/>
    <m/>
    <m/>
    <s v="Restoration "/>
  </r>
  <r>
    <x v="273"/>
    <x v="29"/>
    <x v="205"/>
    <n v="2568"/>
    <m/>
    <m/>
  </r>
  <r>
    <x v="278"/>
    <x v="29"/>
    <x v="205"/>
    <n v="2537"/>
    <m/>
    <m/>
  </r>
  <r>
    <x v="281"/>
    <x v="5"/>
    <x v="205"/>
    <n v="2382"/>
    <m/>
    <m/>
  </r>
  <r>
    <x v="246"/>
    <x v="5"/>
    <x v="205"/>
    <n v="996"/>
    <m/>
    <m/>
  </r>
  <r>
    <x v="282"/>
    <x v="5"/>
    <x v="205"/>
    <n v="3634"/>
    <m/>
    <m/>
  </r>
  <r>
    <x v="272"/>
    <x v="5"/>
    <x v="205"/>
    <n v="3311"/>
    <m/>
    <m/>
  </r>
  <r>
    <x v="244"/>
    <x v="5"/>
    <x v="205"/>
    <n v="1175"/>
    <m/>
    <m/>
  </r>
  <r>
    <x v="271"/>
    <x v="5"/>
    <x v="205"/>
    <n v="3411"/>
    <m/>
    <m/>
  </r>
  <r>
    <x v="270"/>
    <x v="23"/>
    <x v="206"/>
    <m/>
    <m/>
    <s v="No Production"/>
  </r>
  <r>
    <x v="270"/>
    <x v="36"/>
    <x v="206"/>
    <n v="179"/>
    <m/>
    <m/>
  </r>
  <r>
    <x v="270"/>
    <x v="27"/>
    <x v="206"/>
    <n v="1388"/>
    <m/>
    <m/>
  </r>
  <r>
    <x v="118"/>
    <x v="1"/>
    <x v="206"/>
    <m/>
    <m/>
    <s v="No Production"/>
  </r>
  <r>
    <x v="277"/>
    <x v="1"/>
    <x v="206"/>
    <n v="331"/>
    <n v="1063"/>
    <s v="1 HH / 1 Ground Rod / 994 Tracer Wire"/>
  </r>
  <r>
    <x v="263"/>
    <x v="5"/>
    <x v="206"/>
    <n v="1024"/>
    <m/>
    <s v="9 Toby Boxes / 7 Daps / 40 Splices"/>
  </r>
  <r>
    <x v="279"/>
    <x v="5"/>
    <x v="206"/>
    <n v="855"/>
    <m/>
    <s v="9 Toby Boxes / 7 Daps / 28 Splices"/>
  </r>
  <r>
    <x v="283"/>
    <x v="2"/>
    <x v="206"/>
    <n v="955"/>
    <m/>
    <s v="17 Toby Boxes / 17 Daps / 34 Splices"/>
  </r>
  <r>
    <x v="284"/>
    <x v="26"/>
    <x v="206"/>
    <m/>
    <m/>
    <s v="2 FDH / 2 HH / 2 Ground Rods"/>
  </r>
  <r>
    <x v="230"/>
    <x v="29"/>
    <x v="206"/>
    <m/>
    <m/>
    <s v="Restoration "/>
  </r>
  <r>
    <x v="247"/>
    <x v="29"/>
    <x v="206"/>
    <m/>
    <m/>
    <s v="Restoration "/>
  </r>
  <r>
    <x v="231"/>
    <x v="29"/>
    <x v="206"/>
    <m/>
    <m/>
    <s v="Restoration "/>
  </r>
  <r>
    <x v="235"/>
    <x v="25"/>
    <x v="206"/>
    <m/>
    <m/>
    <s v="Restoration "/>
  </r>
  <r>
    <x v="238"/>
    <x v="33"/>
    <x v="206"/>
    <n v="426"/>
    <m/>
    <m/>
  </r>
  <r>
    <x v="251"/>
    <x v="25"/>
    <x v="206"/>
    <m/>
    <m/>
    <s v="Restoration "/>
  </r>
  <r>
    <x v="217"/>
    <x v="35"/>
    <x v="206"/>
    <m/>
    <n v="4668"/>
    <s v="4,218 Tracer Wire"/>
  </r>
  <r>
    <x v="242"/>
    <x v="1"/>
    <x v="206"/>
    <m/>
    <n v="794"/>
    <m/>
  </r>
  <r>
    <x v="244"/>
    <x v="5"/>
    <x v="206"/>
    <m/>
    <n v="2338"/>
    <s v="2,088 Tracer Wire"/>
  </r>
  <r>
    <x v="285"/>
    <x v="1"/>
    <x v="206"/>
    <m/>
    <n v="175"/>
    <m/>
  </r>
  <r>
    <x v="285"/>
    <x v="5"/>
    <x v="206"/>
    <m/>
    <n v="2455"/>
    <s v="2,205 Tracer Wire"/>
  </r>
  <r>
    <x v="286"/>
    <x v="1"/>
    <x v="206"/>
    <m/>
    <n v="376"/>
    <m/>
  </r>
  <r>
    <x v="286"/>
    <x v="5"/>
    <x v="206"/>
    <m/>
    <n v="404"/>
    <s v="354 Tracer Wire"/>
  </r>
  <r>
    <x v="287"/>
    <x v="1"/>
    <x v="206"/>
    <m/>
    <n v="1264"/>
    <m/>
  </r>
  <r>
    <x v="288"/>
    <x v="1"/>
    <x v="206"/>
    <m/>
    <n v="1520"/>
    <m/>
  </r>
  <r>
    <x v="289"/>
    <x v="1"/>
    <x v="206"/>
    <m/>
    <n v="1739"/>
    <m/>
  </r>
  <r>
    <x v="290"/>
    <x v="1"/>
    <x v="206"/>
    <m/>
    <n v="1584"/>
    <m/>
  </r>
  <r>
    <x v="291"/>
    <x v="1"/>
    <x v="206"/>
    <m/>
    <n v="1140"/>
    <m/>
  </r>
  <r>
    <x v="292"/>
    <x v="1"/>
    <x v="206"/>
    <m/>
    <n v="692"/>
    <m/>
  </r>
  <r>
    <x v="125"/>
    <x v="15"/>
    <x v="207"/>
    <m/>
    <m/>
    <m/>
  </r>
  <r>
    <x v="264"/>
    <x v="1"/>
    <x v="208"/>
    <m/>
    <n v="160"/>
    <s v="60 Tracer Wire"/>
  </r>
  <r>
    <x v="179"/>
    <x v="1"/>
    <x v="209"/>
    <n v="523"/>
    <m/>
    <m/>
  </r>
  <r>
    <x v="293"/>
    <x v="30"/>
    <x v="209"/>
    <n v="545"/>
    <m/>
    <m/>
  </r>
  <r>
    <x v="243"/>
    <x v="23"/>
    <x v="209"/>
    <n v="602"/>
    <m/>
    <s v="7 Flower Pots / 16 Splices"/>
  </r>
  <r>
    <x v="243"/>
    <x v="27"/>
    <x v="209"/>
    <m/>
    <m/>
    <s v="4 Flower Pots / 1 Toby Box / 16 Splices"/>
  </r>
  <r>
    <x v="263"/>
    <x v="5"/>
    <x v="209"/>
    <n v="1610"/>
    <m/>
    <s v=" 13 Toby Boxes / 8 Daps / 13 Splices"/>
  </r>
  <r>
    <x v="279"/>
    <x v="5"/>
    <x v="209"/>
    <n v="1622"/>
    <m/>
    <s v=" 9 Toby Boxes / 8 Daps / 36 Splices"/>
  </r>
  <r>
    <x v="283"/>
    <x v="2"/>
    <x v="209"/>
    <n v="1765"/>
    <m/>
    <m/>
  </r>
  <r>
    <x v="280"/>
    <x v="26"/>
    <x v="209"/>
    <n v="600"/>
    <m/>
    <m/>
  </r>
  <r>
    <x v="278"/>
    <x v="29"/>
    <x v="209"/>
    <n v="2113"/>
    <m/>
    <s v="10 Toby Boxes / 10 Daps / 30 Splices"/>
  </r>
  <r>
    <x v="244"/>
    <x v="5"/>
    <x v="209"/>
    <n v="1515"/>
    <m/>
    <s v="3 HH / 3 Ground Rods"/>
  </r>
  <r>
    <x v="282"/>
    <x v="5"/>
    <x v="209"/>
    <n v="3376"/>
    <m/>
    <m/>
  </r>
  <r>
    <x v="281"/>
    <x v="5"/>
    <x v="209"/>
    <n v="3084"/>
    <m/>
    <m/>
  </r>
  <r>
    <x v="294"/>
    <x v="5"/>
    <x v="209"/>
    <n v="1829"/>
    <m/>
    <m/>
  </r>
  <r>
    <x v="295"/>
    <x v="5"/>
    <x v="209"/>
    <n v="1391"/>
    <m/>
    <m/>
  </r>
  <r>
    <x v="293"/>
    <x v="30"/>
    <x v="210"/>
    <n v="560"/>
    <m/>
    <m/>
  </r>
  <r>
    <x v="293"/>
    <x v="1"/>
    <x v="210"/>
    <n v="612"/>
    <m/>
    <s v="12 Flower Pots / 54 Splices"/>
  </r>
  <r>
    <x v="243"/>
    <x v="23"/>
    <x v="210"/>
    <n v="581"/>
    <m/>
    <m/>
  </r>
  <r>
    <x v="243"/>
    <x v="27"/>
    <x v="210"/>
    <n v="488"/>
    <m/>
    <s v="5 Flower Pots / 19 Splices"/>
  </r>
  <r>
    <x v="280"/>
    <x v="26"/>
    <x v="210"/>
    <n v="610"/>
    <m/>
    <s v="5 Toby Boxes / 5 Daps / 5 Splices"/>
  </r>
  <r>
    <x v="279"/>
    <x v="5"/>
    <x v="210"/>
    <n v="1131"/>
    <m/>
    <s v="14 Toby Boxes / 5 Daps / 25 Splices"/>
  </r>
  <r>
    <x v="283"/>
    <x v="2"/>
    <x v="210"/>
    <n v="1153"/>
    <m/>
    <s v="14 Toby Boxes / 14 Daps / 28 Splices"/>
  </r>
  <r>
    <x v="239"/>
    <x v="1"/>
    <x v="210"/>
    <n v="175"/>
    <m/>
    <m/>
  </r>
  <r>
    <x v="295"/>
    <x v="5"/>
    <x v="210"/>
    <n v="2916"/>
    <m/>
    <m/>
  </r>
  <r>
    <x v="294"/>
    <x v="5"/>
    <x v="210"/>
    <n v="2302"/>
    <m/>
    <m/>
  </r>
  <r>
    <x v="293"/>
    <x v="30"/>
    <x v="211"/>
    <n v="721"/>
    <m/>
    <s v="11 Toby Boxes / 26 Splices"/>
  </r>
  <r>
    <x v="293"/>
    <x v="1"/>
    <x v="211"/>
    <n v="535"/>
    <m/>
    <m/>
  </r>
  <r>
    <x v="243"/>
    <x v="23"/>
    <x v="211"/>
    <n v="1029"/>
    <m/>
    <s v="4 Flower Pots / 12 Splices"/>
  </r>
  <r>
    <x v="243"/>
    <x v="27"/>
    <x v="211"/>
    <m/>
    <m/>
    <s v="7 Flower Pots  / 28 Splices"/>
  </r>
  <r>
    <x v="243"/>
    <x v="36"/>
    <x v="211"/>
    <n v="100"/>
    <m/>
    <m/>
  </r>
  <r>
    <x v="280"/>
    <x v="26"/>
    <x v="211"/>
    <n v="974"/>
    <m/>
    <m/>
  </r>
  <r>
    <x v="296"/>
    <x v="6"/>
    <x v="211"/>
    <n v="466"/>
    <m/>
    <s v="3 Flower Pots / 1 Toby Box / 1 Dap / 18 Splices"/>
  </r>
  <r>
    <x v="283"/>
    <x v="2"/>
    <x v="211"/>
    <n v="383"/>
    <m/>
    <m/>
  </r>
  <r>
    <x v="297"/>
    <x v="5"/>
    <x v="211"/>
    <n v="1379"/>
    <m/>
    <s v="6 Toby Boxes / 6 Daps / 17 Splices"/>
  </r>
  <r>
    <x v="278"/>
    <x v="29"/>
    <x v="211"/>
    <n v="1677"/>
    <m/>
    <m/>
  </r>
  <r>
    <x v="295"/>
    <x v="5"/>
    <x v="211"/>
    <n v="2430"/>
    <m/>
    <m/>
  </r>
  <r>
    <x v="294"/>
    <x v="5"/>
    <x v="211"/>
    <n v="694"/>
    <m/>
    <m/>
  </r>
  <r>
    <x v="298"/>
    <x v="5"/>
    <x v="211"/>
    <n v="243"/>
    <m/>
    <m/>
  </r>
  <r>
    <x v="293"/>
    <x v="30"/>
    <x v="212"/>
    <n v="272"/>
    <m/>
    <s v="4 Toby Box / 2 Dap / 5 Splices"/>
  </r>
  <r>
    <x v="243"/>
    <x v="30"/>
    <x v="212"/>
    <n v="285"/>
    <m/>
    <m/>
  </r>
  <r>
    <x v="243"/>
    <x v="23"/>
    <x v="212"/>
    <n v="756"/>
    <m/>
    <m/>
  </r>
  <r>
    <x v="243"/>
    <x v="27"/>
    <x v="212"/>
    <m/>
    <m/>
    <s v="3 Flower Pots / 12 Splices"/>
  </r>
  <r>
    <x v="299"/>
    <x v="5"/>
    <x v="212"/>
    <n v="1431"/>
    <m/>
    <s v="4 Toby Box / 3 Dap / 5 Splices"/>
  </r>
  <r>
    <x v="296"/>
    <x v="6"/>
    <x v="212"/>
    <n v="195"/>
    <m/>
    <s v="3 Flower Pots / 1 Toby Box / 3 Dap / 30 Splices"/>
  </r>
  <r>
    <x v="283"/>
    <x v="2"/>
    <x v="212"/>
    <n v="490"/>
    <m/>
    <s v="14 Toby Box / 14 Dap / 28 Splices"/>
  </r>
  <r>
    <x v="297"/>
    <x v="5"/>
    <x v="212"/>
    <n v="1154"/>
    <m/>
    <s v="9 Toby Box / 7 Dap / 35 Splices"/>
  </r>
  <r>
    <x v="296"/>
    <x v="6"/>
    <x v="212"/>
    <n v="150"/>
    <m/>
    <s v="1 Flower Pot / 2 Toby Boxes / 1 Dap / 20 Splices"/>
  </r>
  <r>
    <x v="278"/>
    <x v="29"/>
    <x v="212"/>
    <n v="1316"/>
    <m/>
    <m/>
  </r>
  <r>
    <x v="273"/>
    <x v="29"/>
    <x v="212"/>
    <n v="489"/>
    <m/>
    <m/>
  </r>
  <r>
    <x v="244"/>
    <x v="5"/>
    <x v="212"/>
    <m/>
    <n v="644"/>
    <s v="544 Tracer Wire"/>
  </r>
  <r>
    <x v="265"/>
    <x v="1"/>
    <x v="212"/>
    <n v="64"/>
    <m/>
    <s v="36 Toby Boxes / 22 Daps / 1 HH / 1 Ground Rod"/>
  </r>
  <r>
    <x v="271"/>
    <x v="5"/>
    <x v="212"/>
    <n v="52"/>
    <m/>
    <s v="5 Toby Box / 4 Dap "/>
  </r>
  <r>
    <x v="293"/>
    <x v="30"/>
    <x v="213"/>
    <n v="86"/>
    <m/>
    <s v="44 Toby Boxes / 66 Splices"/>
  </r>
  <r>
    <x v="243"/>
    <x v="30"/>
    <x v="213"/>
    <n v="710"/>
    <m/>
    <m/>
  </r>
  <r>
    <x v="243"/>
    <x v="23"/>
    <x v="213"/>
    <n v="1114"/>
    <m/>
    <m/>
  </r>
  <r>
    <x v="145"/>
    <x v="1"/>
    <x v="213"/>
    <n v="222"/>
    <m/>
    <m/>
  </r>
  <r>
    <x v="300"/>
    <x v="26"/>
    <x v="213"/>
    <n v="385"/>
    <m/>
    <s v="4 Toby Boxes / 4 Daps / 12 Splices"/>
  </r>
  <r>
    <x v="264"/>
    <x v="1"/>
    <x v="213"/>
    <m/>
    <n v="446"/>
    <m/>
  </r>
  <r>
    <x v="279"/>
    <x v="1"/>
    <x v="213"/>
    <m/>
    <n v="422"/>
    <m/>
  </r>
  <r>
    <x v="279"/>
    <x v="1"/>
    <x v="213"/>
    <m/>
    <m/>
    <s v="1 FDH / 1 HH / 1 Swing Arm / 1 Ground Rod"/>
  </r>
  <r>
    <x v="283"/>
    <x v="2"/>
    <x v="213"/>
    <m/>
    <m/>
    <s v="11 Toby Boxes / 12 Daps / 24 Splices / 3 FDH / 3 HH / 1 Swing Arm / 3 Ground Rods"/>
  </r>
  <r>
    <x v="273"/>
    <x v="29"/>
    <x v="213"/>
    <n v="2020"/>
    <m/>
    <m/>
  </r>
  <r>
    <x v="301"/>
    <x v="5"/>
    <x v="213"/>
    <m/>
    <n v="636"/>
    <m/>
  </r>
  <r>
    <x v="258"/>
    <x v="5"/>
    <x v="213"/>
    <m/>
    <m/>
    <s v="1 Toby Box / 32 Daps"/>
  </r>
  <r>
    <x v="293"/>
    <x v="30"/>
    <x v="214"/>
    <m/>
    <m/>
    <s v="No Production"/>
  </r>
  <r>
    <x v="243"/>
    <x v="30"/>
    <x v="214"/>
    <m/>
    <m/>
    <s v="No Production"/>
  </r>
  <r>
    <x v="243"/>
    <x v="23"/>
    <x v="214"/>
    <n v="1283"/>
    <m/>
    <m/>
  </r>
  <r>
    <x v="145"/>
    <x v="1"/>
    <x v="214"/>
    <n v="237"/>
    <m/>
    <s v="2 Toby Boxes / 2 Daps / 4 Splices"/>
  </r>
  <r>
    <x v="300"/>
    <x v="26"/>
    <x v="214"/>
    <n v="640"/>
    <m/>
    <s v="4 Toby Boxes / 4 Daps / 20 Splices"/>
  </r>
  <r>
    <x v="263"/>
    <x v="1"/>
    <x v="214"/>
    <m/>
    <m/>
    <s v="Issues With Stingray Path"/>
  </r>
  <r>
    <x v="296"/>
    <x v="6"/>
    <x v="214"/>
    <n v="1172"/>
    <m/>
    <s v="2 Flower Pots  / 6 Toby Boxes / 4 Daps / 55 Splices"/>
  </r>
  <r>
    <x v="299"/>
    <x v="5"/>
    <x v="214"/>
    <n v="1583"/>
    <m/>
    <s v="11 Toby Boxes / 8 Daps / 11 Splices"/>
  </r>
  <r>
    <x v="297"/>
    <x v="5"/>
    <x v="214"/>
    <m/>
    <m/>
    <s v="1 FDH / 1 HH / 1 Swing Arm / 1 Ground Rod"/>
  </r>
  <r>
    <x v="283"/>
    <x v="1"/>
    <x v="214"/>
    <m/>
    <m/>
    <s v="2 FDH / 2 HH / 2 Swing Arm / 2 Ground Rod"/>
  </r>
  <r>
    <x v="273"/>
    <x v="29"/>
    <x v="214"/>
    <n v="428"/>
    <m/>
    <s v="8 Toby Boxes / 5 Daps / 49 Splices"/>
  </r>
  <r>
    <x v="302"/>
    <x v="5"/>
    <x v="214"/>
    <n v="2855"/>
    <m/>
    <m/>
  </r>
  <r>
    <x v="293"/>
    <x v="30"/>
    <x v="215"/>
    <n v="265"/>
    <m/>
    <s v="5 Flower Pots / 5 Daps / 2 FDH / 2 HH / 2 Swing Arms / 2 Ground Rods"/>
  </r>
  <r>
    <x v="243"/>
    <x v="30"/>
    <x v="215"/>
    <m/>
    <m/>
    <s v="No Production"/>
  </r>
  <r>
    <x v="243"/>
    <x v="23"/>
    <x v="215"/>
    <n v="442"/>
    <m/>
    <s v="18 Flower Pots / 81 Splices"/>
  </r>
  <r>
    <x v="243"/>
    <x v="1"/>
    <x v="215"/>
    <m/>
    <m/>
    <s v="6 Flower Pots / 1 FDH / 1 HH / 1 Swing Arm / 1 Ground Rod"/>
  </r>
  <r>
    <x v="145"/>
    <x v="1"/>
    <x v="215"/>
    <n v="194"/>
    <m/>
    <s v="1 Toby Box / 1 Dap / 2 Splices"/>
  </r>
  <r>
    <x v="300"/>
    <x v="26"/>
    <x v="215"/>
    <n v="541"/>
    <m/>
    <s v="5 Toby Boxes / 5 Daps / 10 Splices"/>
  </r>
  <r>
    <x v="299"/>
    <x v="5"/>
    <x v="215"/>
    <n v="1325"/>
    <m/>
    <s v="9 Toby Boxes / 7 Daps / 28 Splices"/>
  </r>
  <r>
    <x v="297"/>
    <x v="1"/>
    <x v="215"/>
    <m/>
    <n v="540"/>
    <m/>
  </r>
  <r>
    <x v="303"/>
    <x v="6"/>
    <x v="215"/>
    <n v="1500"/>
    <m/>
    <s v="2 Flower Pots / 11 Toby Boxes / 11 Daps / 65 Splices"/>
  </r>
  <r>
    <x v="304"/>
    <x v="1"/>
    <x v="215"/>
    <m/>
    <n v="3493"/>
    <m/>
  </r>
  <r>
    <x v="305"/>
    <x v="29"/>
    <x v="215"/>
    <n v="1640"/>
    <m/>
    <s v="6 Toby Boxes / 6 Daps / 14 Splices"/>
  </r>
  <r>
    <x v="306"/>
    <x v="5"/>
    <x v="215"/>
    <n v="1980"/>
    <m/>
    <s v="1 Dap / 1 HH / Ground Rod / 6 Splices"/>
  </r>
  <r>
    <x v="302"/>
    <x v="5"/>
    <x v="215"/>
    <n v="3343"/>
    <m/>
    <m/>
  </r>
  <r>
    <x v="246"/>
    <x v="5"/>
    <x v="215"/>
    <n v="2203"/>
    <m/>
    <s v="6 Toby Boxes"/>
  </r>
  <r>
    <x v="307"/>
    <x v="5"/>
    <x v="215"/>
    <n v="1111"/>
    <m/>
    <m/>
  </r>
  <r>
    <x v="308"/>
    <x v="5"/>
    <x v="215"/>
    <n v="1743"/>
    <m/>
    <m/>
  </r>
  <r>
    <x v="293"/>
    <x v="30"/>
    <x v="216"/>
    <n v="542"/>
    <m/>
    <s v="7 Flower Pots / 6 Daps / 35 Splices"/>
  </r>
  <r>
    <x v="243"/>
    <x v="30"/>
    <x v="216"/>
    <m/>
    <m/>
    <s v="No Production"/>
  </r>
  <r>
    <x v="243"/>
    <x v="23"/>
    <x v="216"/>
    <m/>
    <m/>
    <s v="12 Flower Pots / 48 Splices"/>
  </r>
  <r>
    <x v="145"/>
    <x v="1"/>
    <x v="216"/>
    <n v="359"/>
    <m/>
    <s v="1 Toby Box / 1 Dap / 2 Splices"/>
  </r>
  <r>
    <x v="300"/>
    <x v="26"/>
    <x v="216"/>
    <n v="330"/>
    <m/>
    <s v="4 Toby Boxes / 4 Daps / 8 Splices"/>
  </r>
  <r>
    <x v="299"/>
    <x v="5"/>
    <x v="216"/>
    <n v="621"/>
    <m/>
    <s v="5 Toby Boxes / 4 Daps / 10 Splices"/>
  </r>
  <r>
    <x v="303"/>
    <x v="6"/>
    <x v="216"/>
    <n v="1084"/>
    <m/>
    <s v="10 Toby Box / 1 Flower Pot / 8 Dap / 52 Splices"/>
  </r>
  <r>
    <x v="263"/>
    <x v="1"/>
    <x v="216"/>
    <m/>
    <n v="1685"/>
    <m/>
  </r>
  <r>
    <x v="305"/>
    <x v="29"/>
    <x v="216"/>
    <n v="1177"/>
    <m/>
    <s v="6 Toby Boxes / 10 Daps / 47 Splices"/>
  </r>
  <r>
    <x v="309"/>
    <x v="29"/>
    <x v="216"/>
    <n v="817"/>
    <m/>
    <s v="4 Toby Boxes / 3 Daps / 19 Splices"/>
  </r>
  <r>
    <x v="306"/>
    <x v="5"/>
    <x v="216"/>
    <n v="1251"/>
    <m/>
    <m/>
  </r>
  <r>
    <x v="302"/>
    <x v="5"/>
    <x v="216"/>
    <n v="931"/>
    <m/>
    <m/>
  </r>
  <r>
    <x v="308"/>
    <x v="5"/>
    <x v="216"/>
    <n v="522"/>
    <m/>
    <m/>
  </r>
  <r>
    <x v="294"/>
    <x v="5"/>
    <x v="216"/>
    <n v="91"/>
    <m/>
    <m/>
  </r>
  <r>
    <x v="246"/>
    <x v="5"/>
    <x v="216"/>
    <m/>
    <n v="3674"/>
    <s v="2,674 Tracer Wire"/>
  </r>
  <r>
    <x v="307"/>
    <x v="5"/>
    <x v="216"/>
    <n v="1373"/>
    <m/>
    <s v=" 7 Toby Boxes / 9 Daps / 15 Splices"/>
  </r>
  <r>
    <x v="145"/>
    <x v="1"/>
    <x v="217"/>
    <n v="255"/>
    <m/>
    <s v="2 Toby Boxes / 2 Daps / 4 Splices"/>
  </r>
  <r>
    <x v="293"/>
    <x v="30"/>
    <x v="217"/>
    <n v="739"/>
    <m/>
    <s v="4 Flower Pots / 6 Daps / 24 Splices"/>
  </r>
  <r>
    <x v="243"/>
    <x v="30"/>
    <x v="217"/>
    <m/>
    <m/>
    <s v="No Production"/>
  </r>
  <r>
    <x v="243"/>
    <x v="23"/>
    <x v="217"/>
    <m/>
    <m/>
    <s v="1 Flower Pot / 5 Splices"/>
  </r>
  <r>
    <x v="243"/>
    <x v="32"/>
    <x v="217"/>
    <m/>
    <m/>
    <s v="13 Flower Pots / 46 Splices"/>
  </r>
  <r>
    <x v="300"/>
    <x v="26"/>
    <x v="217"/>
    <n v="520"/>
    <m/>
    <m/>
  </r>
  <r>
    <x v="310"/>
    <x v="6"/>
    <x v="217"/>
    <n v="1351"/>
    <m/>
    <s v="1 Flower Pot / 11 Toby Boxes / 9 Daps / 51 Splices"/>
  </r>
  <r>
    <x v="309"/>
    <x v="29"/>
    <x v="217"/>
    <n v="1820"/>
    <m/>
    <s v="12 Toby Boxes / 9 Daps / 19 Splices"/>
  </r>
  <r>
    <x v="306"/>
    <x v="5"/>
    <x v="217"/>
    <n v="3172"/>
    <m/>
    <m/>
  </r>
  <r>
    <x v="260"/>
    <x v="5"/>
    <x v="217"/>
    <n v="242"/>
    <m/>
    <s v="13 Toby Boxes / 14 Daps"/>
  </r>
  <r>
    <x v="308"/>
    <x v="5"/>
    <x v="217"/>
    <n v="1194"/>
    <m/>
    <m/>
  </r>
  <r>
    <x v="307"/>
    <x v="5"/>
    <x v="217"/>
    <n v="1090"/>
    <m/>
    <m/>
  </r>
  <r>
    <x v="145"/>
    <x v="1"/>
    <x v="218"/>
    <n v="253"/>
    <m/>
    <s v="1 Toby Box / 1 Dap / 2 Splices"/>
  </r>
  <r>
    <x v="293"/>
    <x v="30"/>
    <x v="218"/>
    <m/>
    <m/>
    <s v="Proofing Hub 1,2, and 3"/>
  </r>
  <r>
    <x v="243"/>
    <x v="30"/>
    <x v="218"/>
    <n v="706"/>
    <m/>
    <m/>
  </r>
  <r>
    <x v="243"/>
    <x v="32"/>
    <x v="218"/>
    <m/>
    <m/>
    <s v="1 Flower Pot / 4 Splices"/>
  </r>
  <r>
    <x v="243"/>
    <x v="23"/>
    <x v="218"/>
    <m/>
    <m/>
    <s v="2 FDH / 2 HH / 2 Swing Arms / 2 Ground Rods"/>
  </r>
  <r>
    <x v="300"/>
    <x v="26"/>
    <x v="218"/>
    <n v="550"/>
    <m/>
    <s v="6 Toby Boxes / 6 Daps / 12 Splices"/>
  </r>
  <r>
    <x v="311"/>
    <x v="1"/>
    <x v="218"/>
    <n v="1832"/>
    <m/>
    <s v="2 Toby Boxes / 2 Daps / 6 Splices"/>
  </r>
  <r>
    <x v="260"/>
    <x v="5"/>
    <x v="218"/>
    <m/>
    <m/>
    <s v="32 Toby Boxes"/>
  </r>
  <r>
    <x v="308"/>
    <x v="5"/>
    <x v="218"/>
    <n v="2811"/>
    <m/>
    <m/>
  </r>
  <r>
    <x v="307"/>
    <x v="5"/>
    <x v="218"/>
    <n v="1204"/>
    <m/>
    <s v="10 Toby Boxes "/>
  </r>
  <r>
    <x v="145"/>
    <x v="1"/>
    <x v="219"/>
    <n v="365"/>
    <m/>
    <s v="4 Toby Boxes / 1 Dap / 8 Splices"/>
  </r>
  <r>
    <x v="293"/>
    <x v="30"/>
    <x v="219"/>
    <n v="671"/>
    <m/>
    <s v="1 Flower Pot / 2 Toby Boxes / 2 Daps / 9 Splices"/>
  </r>
  <r>
    <x v="243"/>
    <x v="30"/>
    <x v="219"/>
    <n v="735"/>
    <m/>
    <m/>
  </r>
  <r>
    <x v="243"/>
    <x v="23"/>
    <x v="219"/>
    <m/>
    <m/>
    <s v="1 FDH / 1 HH / 1 Swing Arm / 1 Ground Rod"/>
  </r>
  <r>
    <x v="300"/>
    <x v="26"/>
    <x v="219"/>
    <n v="752"/>
    <m/>
    <s v="5 Toby Boxes / 5 Daps / 10 Splices"/>
  </r>
  <r>
    <x v="310"/>
    <x v="6"/>
    <x v="219"/>
    <n v="689"/>
    <m/>
    <s v="4 Toby Boxes / 5 Daps / 31 Splices"/>
  </r>
  <r>
    <x v="312"/>
    <x v="5"/>
    <x v="219"/>
    <n v="1095"/>
    <m/>
    <m/>
  </r>
  <r>
    <x v="313"/>
    <x v="5"/>
    <x v="219"/>
    <n v="1344"/>
    <m/>
    <s v="5 Toby Boxes / 1 Daps / 12 Splices"/>
  </r>
  <r>
    <x v="263"/>
    <x v="5"/>
    <x v="219"/>
    <m/>
    <m/>
    <s v="1 FDH / 1 HH / 1 Swing Arm / 1 Ground Rod"/>
  </r>
  <r>
    <x v="314"/>
    <x v="29"/>
    <x v="219"/>
    <n v="1511"/>
    <m/>
    <s v="10 Toby Boxes / 5 Daps / 27 Splices"/>
  </r>
  <r>
    <x v="306"/>
    <x v="5"/>
    <x v="219"/>
    <n v="29"/>
    <m/>
    <m/>
  </r>
  <r>
    <x v="242"/>
    <x v="5"/>
    <x v="219"/>
    <m/>
    <m/>
    <s v="1 FDH / 1 HH / 1 Swing Arm / 1 Ground Rod"/>
  </r>
  <r>
    <x v="272"/>
    <x v="5"/>
    <x v="219"/>
    <n v="87"/>
    <m/>
    <s v="34 Toby Boxes / 27 Daps / 118 Splices"/>
  </r>
  <r>
    <x v="145"/>
    <x v="1"/>
    <x v="220"/>
    <n v="210"/>
    <m/>
    <s v="2 Toby Boxes / 2 Daps / 3 Splices / 1 FDH / 1 HH / 1 Swing Arm"/>
  </r>
  <r>
    <x v="293"/>
    <x v="30"/>
    <x v="220"/>
    <n v="1204"/>
    <m/>
    <m/>
  </r>
  <r>
    <x v="243"/>
    <x v="30"/>
    <x v="220"/>
    <m/>
    <m/>
    <s v="4 Flower Pots / 16 Splices"/>
  </r>
  <r>
    <x v="300"/>
    <x v="26"/>
    <x v="220"/>
    <n v="1249"/>
    <m/>
    <s v="3 Toby Boxes / 3 Daps / 6 Splices"/>
  </r>
  <r>
    <x v="310"/>
    <x v="6"/>
    <x v="220"/>
    <n v="586"/>
    <m/>
    <s v="8 Toby Boxes / 2 Flower Pots / 6 Daps / 41 Splices"/>
  </r>
  <r>
    <x v="312"/>
    <x v="5"/>
    <x v="220"/>
    <n v="1676"/>
    <m/>
    <s v="11 Toby Boxes / 7 Daps / 43 Splices"/>
  </r>
  <r>
    <x v="313"/>
    <x v="5"/>
    <x v="220"/>
    <n v="1583"/>
    <m/>
    <s v="13 Toby Boxes / 7 Daps / 48 Splices"/>
  </r>
  <r>
    <x v="315"/>
    <x v="25"/>
    <x v="220"/>
    <n v="890"/>
    <m/>
    <s v="8 Toby Boxes / 7 Daps / 28 Splices"/>
  </r>
  <r>
    <x v="311"/>
    <x v="1"/>
    <x v="220"/>
    <n v="1164"/>
    <m/>
    <m/>
  </r>
  <r>
    <x v="314"/>
    <x v="29"/>
    <x v="220"/>
    <n v="1887"/>
    <m/>
    <s v="12 Toby Boxes / 9 Daps / 37 Splices"/>
  </r>
  <r>
    <x v="306"/>
    <x v="5"/>
    <x v="220"/>
    <m/>
    <m/>
    <s v="2 Daps / 17 Splices"/>
  </r>
  <r>
    <x v="316"/>
    <x v="5"/>
    <x v="220"/>
    <n v="1617"/>
    <m/>
    <m/>
  </r>
  <r>
    <x v="293"/>
    <x v="30"/>
    <x v="221"/>
    <n v="743"/>
    <m/>
    <m/>
  </r>
  <r>
    <x v="243"/>
    <x v="30"/>
    <x v="221"/>
    <m/>
    <m/>
    <s v="2 Flower Pot / 8 Splices"/>
  </r>
  <r>
    <x v="293"/>
    <x v="23"/>
    <x v="221"/>
    <n v="467"/>
    <m/>
    <m/>
  </r>
  <r>
    <x v="243"/>
    <x v="27"/>
    <x v="221"/>
    <m/>
    <m/>
    <s v="Proofing / Restoration "/>
  </r>
  <r>
    <x v="243"/>
    <x v="23"/>
    <x v="221"/>
    <m/>
    <m/>
    <s v="1 Flower Pot / 4 Splices"/>
  </r>
  <r>
    <x v="300"/>
    <x v="26"/>
    <x v="221"/>
    <n v="235"/>
    <m/>
    <s v="3 Toby Boxes / 3 Daps / 6 Splices"/>
  </r>
  <r>
    <x v="310"/>
    <x v="6"/>
    <x v="221"/>
    <n v="199"/>
    <m/>
    <s v="3 Toby Boxes / 3 Daps / 1 HH / 1 Ground Rod / 12 Splices"/>
  </r>
  <r>
    <x v="312"/>
    <x v="5"/>
    <x v="221"/>
    <n v="1139"/>
    <m/>
    <s v="1 Flower Pots / 25 Toby Boxes / 16 Daps / 92 Splices"/>
  </r>
  <r>
    <x v="313"/>
    <x v="5"/>
    <x v="221"/>
    <n v="1027"/>
    <m/>
    <s v="11 Toby Boxes / 9 Daps / 38 Splices"/>
  </r>
  <r>
    <x v="296"/>
    <x v="6"/>
    <x v="221"/>
    <n v="163"/>
    <m/>
    <s v="2 Flower Pots / 3 Toby Boxes / 3 Daps / 1 HH / 1 Ground Rod  / 35 Splices"/>
  </r>
  <r>
    <x v="315"/>
    <x v="25"/>
    <x v="221"/>
    <n v="1810"/>
    <m/>
    <s v="12 Toby Boxes / 9 Daps / 42 Splices"/>
  </r>
  <r>
    <x v="311"/>
    <x v="1"/>
    <x v="221"/>
    <n v="308"/>
    <m/>
    <s v="8 Toby Boxes / 6 Daps / 28 Splices"/>
  </r>
  <r>
    <x v="314"/>
    <x v="29"/>
    <x v="221"/>
    <n v="916"/>
    <m/>
    <s v="5 Toby Boxes / 4 Daps / 7 Splices"/>
  </r>
  <r>
    <x v="294"/>
    <x v="5"/>
    <x v="221"/>
    <n v="320"/>
    <m/>
    <m/>
  </r>
  <r>
    <x v="316"/>
    <x v="5"/>
    <x v="221"/>
    <n v="1083"/>
    <m/>
    <m/>
  </r>
  <r>
    <x v="260"/>
    <x v="5"/>
    <x v="221"/>
    <m/>
    <m/>
    <s v="11 Toby Boxes"/>
  </r>
  <r>
    <x v="298"/>
    <x v="5"/>
    <x v="221"/>
    <n v="372"/>
    <m/>
    <m/>
  </r>
  <r>
    <x v="317"/>
    <x v="5"/>
    <x v="221"/>
    <n v="95"/>
    <m/>
    <m/>
  </r>
  <r>
    <x v="308"/>
    <x v="5"/>
    <x v="221"/>
    <n v="1049"/>
    <m/>
    <m/>
  </r>
  <r>
    <x v="258"/>
    <x v="5"/>
    <x v="221"/>
    <m/>
    <n v="870"/>
    <m/>
  </r>
  <r>
    <x v="293"/>
    <x v="30"/>
    <x v="222"/>
    <n v="292"/>
    <m/>
    <s v="14 Flower Pots / 37 Splices"/>
  </r>
  <r>
    <x v="293"/>
    <x v="23"/>
    <x v="222"/>
    <m/>
    <m/>
    <s v="1 Flower Pot / 4 Splices"/>
  </r>
  <r>
    <x v="293"/>
    <x v="1"/>
    <x v="222"/>
    <m/>
    <n v="1506"/>
    <m/>
  </r>
  <r>
    <x v="243"/>
    <x v="27"/>
    <x v="222"/>
    <m/>
    <m/>
    <s v="Restoration "/>
  </r>
  <r>
    <x v="243"/>
    <x v="23"/>
    <x v="222"/>
    <m/>
    <m/>
    <s v="Restoration "/>
  </r>
  <r>
    <x v="243"/>
    <x v="30"/>
    <x v="222"/>
    <m/>
    <m/>
    <s v="Restoration "/>
  </r>
  <r>
    <x v="300"/>
    <x v="26"/>
    <x v="222"/>
    <n v="563"/>
    <m/>
    <s v="6 Toby Boxes / 6 Daps / 12 Splices"/>
  </r>
  <r>
    <x v="310"/>
    <x v="6"/>
    <x v="222"/>
    <m/>
    <m/>
    <s v="FDH / Proofing"/>
  </r>
  <r>
    <x v="313"/>
    <x v="5"/>
    <x v="222"/>
    <n v="1596"/>
    <m/>
    <s v="12 Toby Boxes / 7 Daps / 40 Splices"/>
  </r>
  <r>
    <x v="303"/>
    <x v="6"/>
    <x v="222"/>
    <m/>
    <m/>
    <s v="FDH / Proofing"/>
  </r>
  <r>
    <x v="296"/>
    <x v="6"/>
    <x v="222"/>
    <m/>
    <m/>
    <s v="FDH / Proofing"/>
  </r>
  <r>
    <x v="318"/>
    <x v="5"/>
    <x v="222"/>
    <n v="1568"/>
    <m/>
    <m/>
  </r>
  <r>
    <x v="311"/>
    <x v="1"/>
    <x v="222"/>
    <n v="892"/>
    <m/>
    <s v="2 Toby Boxes / 1 Dap / 10 Splices"/>
  </r>
  <r>
    <x v="314"/>
    <x v="29"/>
    <x v="222"/>
    <n v="1704"/>
    <m/>
    <s v="10 Toby Boxes / 18 Dap / 60 Splices"/>
  </r>
  <r>
    <x v="315"/>
    <x v="1"/>
    <x v="222"/>
    <n v="967"/>
    <m/>
    <s v="12 Toby Boxes / 11 Dap / 38 Splices"/>
  </r>
  <r>
    <x v="294"/>
    <x v="5"/>
    <x v="222"/>
    <n v="652"/>
    <m/>
    <m/>
  </r>
  <r>
    <x v="259"/>
    <x v="5"/>
    <x v="222"/>
    <n v="396"/>
    <m/>
    <m/>
  </r>
  <r>
    <x v="316"/>
    <x v="5"/>
    <x v="222"/>
    <n v="1905"/>
    <m/>
    <m/>
  </r>
  <r>
    <x v="317"/>
    <x v="5"/>
    <x v="222"/>
    <n v="881"/>
    <m/>
    <m/>
  </r>
  <r>
    <x v="319"/>
    <x v="5"/>
    <x v="222"/>
    <n v="3028"/>
    <m/>
    <s v="6 Daps / 9 Splices"/>
  </r>
  <r>
    <x v="258"/>
    <x v="5"/>
    <x v="222"/>
    <m/>
    <m/>
    <s v="1 HH /  1 FDH  / 1 Swing Arm / 1 Ground Rod"/>
  </r>
  <r>
    <x v="145"/>
    <x v="1"/>
    <x v="223"/>
    <n v="166"/>
    <m/>
    <s v="2 Toby Boxes / 2 Daps / 16 Splices"/>
  </r>
  <r>
    <x v="293"/>
    <x v="30"/>
    <x v="223"/>
    <m/>
    <m/>
    <s v="Proofing Conduits"/>
  </r>
  <r>
    <x v="293"/>
    <x v="23"/>
    <x v="223"/>
    <m/>
    <m/>
    <s v="18 Flower Pots / 24 Daps / 78 Splices"/>
  </r>
  <r>
    <x v="243"/>
    <x v="27"/>
    <x v="223"/>
    <m/>
    <m/>
    <s v="Restoration "/>
  </r>
  <r>
    <x v="243"/>
    <x v="23"/>
    <x v="223"/>
    <m/>
    <m/>
    <s v="Restoration "/>
  </r>
  <r>
    <x v="243"/>
    <x v="30"/>
    <x v="223"/>
    <m/>
    <m/>
    <s v="Restoration "/>
  </r>
  <r>
    <x v="300"/>
    <x v="26"/>
    <x v="223"/>
    <n v="483"/>
    <m/>
    <m/>
  </r>
  <r>
    <x v="310"/>
    <x v="6"/>
    <x v="223"/>
    <m/>
    <n v="765"/>
    <m/>
  </r>
  <r>
    <x v="312"/>
    <x v="5"/>
    <x v="223"/>
    <m/>
    <n v="883"/>
    <s v="2 Toby Boxes / 2 Daps / 8 Splices / 1 FDH / 1 HH / 1 Swing Arm / 1 Ground Rod"/>
  </r>
  <r>
    <x v="303"/>
    <x v="6"/>
    <x v="223"/>
    <m/>
    <n v="765"/>
    <m/>
  </r>
  <r>
    <x v="296"/>
    <x v="6"/>
    <x v="223"/>
    <m/>
    <n v="560"/>
    <m/>
  </r>
  <r>
    <x v="311"/>
    <x v="1"/>
    <x v="223"/>
    <n v="366"/>
    <m/>
    <s v="3 Toby Boxes / 3 Daps / 36 Splices"/>
  </r>
  <r>
    <x v="314"/>
    <x v="29"/>
    <x v="223"/>
    <n v="974"/>
    <m/>
    <s v="5 Toby Boxes / 5 Daps / 30 Splices"/>
  </r>
  <r>
    <x v="298"/>
    <x v="5"/>
    <x v="223"/>
    <n v="582"/>
    <m/>
    <m/>
  </r>
  <r>
    <x v="316"/>
    <x v="5"/>
    <x v="223"/>
    <n v="2064"/>
    <m/>
    <m/>
  </r>
  <r>
    <x v="319"/>
    <x v="5"/>
    <x v="223"/>
    <n v="1683"/>
    <m/>
    <m/>
  </r>
  <r>
    <x v="307"/>
    <x v="5"/>
    <x v="223"/>
    <n v="1235"/>
    <m/>
    <m/>
  </r>
  <r>
    <x v="306"/>
    <x v="5"/>
    <x v="223"/>
    <m/>
    <m/>
    <s v="3 Daps / 9 Splices"/>
  </r>
  <r>
    <x v="294"/>
    <x v="5"/>
    <x v="223"/>
    <n v="780"/>
    <m/>
    <m/>
  </r>
  <r>
    <x v="320"/>
    <x v="5"/>
    <x v="223"/>
    <m/>
    <n v="5068"/>
    <s v="4,140 Tracer Wire"/>
  </r>
  <r>
    <x v="293"/>
    <x v="30"/>
    <x v="224"/>
    <m/>
    <m/>
    <s v="ABF Proofing"/>
  </r>
  <r>
    <x v="293"/>
    <x v="23"/>
    <x v="224"/>
    <m/>
    <m/>
    <s v="ABF Proofing"/>
  </r>
  <r>
    <x v="300"/>
    <x v="26"/>
    <x v="224"/>
    <m/>
    <m/>
    <s v="FDH / Proofing "/>
  </r>
  <r>
    <x v="318"/>
    <x v="5"/>
    <x v="224"/>
    <n v="380"/>
    <m/>
    <m/>
  </r>
  <r>
    <x v="321"/>
    <x v="5"/>
    <x v="224"/>
    <n v="523"/>
    <m/>
    <m/>
  </r>
  <r>
    <x v="313"/>
    <x v="5"/>
    <x v="224"/>
    <n v="342"/>
    <m/>
    <s v="3  Toby Boxes / 1 Splice / 1 FDH / 1 HH / 1 Swing Arm / 1 Ground Rod"/>
  </r>
  <r>
    <x v="311"/>
    <x v="1"/>
    <x v="224"/>
    <n v="154"/>
    <m/>
    <m/>
  </r>
  <r>
    <x v="298"/>
    <x v="5"/>
    <x v="224"/>
    <n v="551"/>
    <m/>
    <m/>
  </r>
  <r>
    <x v="316"/>
    <x v="5"/>
    <x v="224"/>
    <m/>
    <m/>
    <s v="3 Daps / 10 Splices"/>
  </r>
  <r>
    <x v="319"/>
    <x v="5"/>
    <x v="224"/>
    <n v="362"/>
    <m/>
    <m/>
  </r>
  <r>
    <x v="317"/>
    <x v="5"/>
    <x v="224"/>
    <n v="3523"/>
    <m/>
    <m/>
  </r>
  <r>
    <x v="294"/>
    <x v="5"/>
    <x v="224"/>
    <n v="870"/>
    <m/>
    <m/>
  </r>
  <r>
    <x v="145"/>
    <x v="1"/>
    <x v="225"/>
    <n v="212"/>
    <m/>
    <s v="2 Toby Boxes"/>
  </r>
  <r>
    <x v="300"/>
    <x v="26"/>
    <x v="225"/>
    <m/>
    <m/>
    <s v="3 FDH / 3 HH / 3 Swing Arms / 3 Ground Rods"/>
  </r>
  <r>
    <x v="318"/>
    <x v="5"/>
    <x v="225"/>
    <m/>
    <m/>
    <s v="4 HH / 4 Ground Rods"/>
  </r>
  <r>
    <x v="321"/>
    <x v="5"/>
    <x v="225"/>
    <n v="405"/>
    <m/>
    <s v="2 HH"/>
  </r>
  <r>
    <x v="313"/>
    <x v="1"/>
    <x v="225"/>
    <m/>
    <n v="405"/>
    <m/>
  </r>
  <r>
    <x v="294"/>
    <x v="5"/>
    <x v="225"/>
    <m/>
    <n v="14727"/>
    <s v="Installing Fiber"/>
  </r>
  <r>
    <x v="317"/>
    <x v="5"/>
    <x v="225"/>
    <n v="2384"/>
    <m/>
    <m/>
  </r>
  <r>
    <x v="318"/>
    <x v="1"/>
    <x v="226"/>
    <m/>
    <n v="2448"/>
    <s v="1,948 Tracer Wire"/>
  </r>
  <r>
    <x v="321"/>
    <x v="1"/>
    <x v="226"/>
    <m/>
    <n v="1225"/>
    <s v="915 Tracer Wire"/>
  </r>
  <r>
    <x v="125"/>
    <x v="15"/>
    <x v="227"/>
    <m/>
    <m/>
    <m/>
  </r>
  <r>
    <x v="125"/>
    <x v="15"/>
    <x v="228"/>
    <m/>
    <m/>
    <m/>
  </r>
  <r>
    <x v="145"/>
    <x v="1"/>
    <x v="229"/>
    <n v="108"/>
    <m/>
    <s v="1 Toby Box / 1 Splice"/>
  </r>
  <r>
    <x v="322"/>
    <x v="5"/>
    <x v="229"/>
    <n v="1188"/>
    <m/>
    <s v="13 Toby Boxes / 2 Flower Pots / 10 Daps / 71 Splices "/>
  </r>
  <r>
    <x v="323"/>
    <x v="5"/>
    <x v="229"/>
    <n v="900"/>
    <m/>
    <s v="10 Toby Boxes / 2 Flower Pots / 13 Daps / 96 Splices / 1 FDH / 1 HH / 1 Swing Arm / 1 Ground Rod"/>
  </r>
  <r>
    <x v="318"/>
    <x v="1"/>
    <x v="229"/>
    <n v="100"/>
    <m/>
    <m/>
  </r>
  <r>
    <x v="298"/>
    <x v="5"/>
    <x v="229"/>
    <n v="738"/>
    <m/>
    <m/>
  </r>
  <r>
    <x v="319"/>
    <x v="5"/>
    <x v="229"/>
    <n v="1297"/>
    <m/>
    <m/>
  </r>
  <r>
    <x v="324"/>
    <x v="5"/>
    <x v="229"/>
    <n v="2583"/>
    <m/>
    <m/>
  </r>
  <r>
    <x v="257"/>
    <x v="5"/>
    <x v="229"/>
    <n v="0"/>
    <m/>
    <s v="94 Splices / 1 FDH / 1 HH / 1 Swing Arm / 1 Ground Rod"/>
  </r>
  <r>
    <x v="295"/>
    <x v="5"/>
    <x v="229"/>
    <n v="0"/>
    <m/>
    <s v="94 Splices / 1 FDH / 1 HH / 1 Swing Arm / 1 Ground Rod"/>
  </r>
  <r>
    <x v="308"/>
    <x v="5"/>
    <x v="229"/>
    <n v="0"/>
    <m/>
    <s v="94 Splices / 1 FDH / 1 HH / 1 Swing Arm / 1 Ground Rod"/>
  </r>
  <r>
    <x v="145"/>
    <x v="1"/>
    <x v="230"/>
    <n v="353"/>
    <m/>
    <m/>
  </r>
  <r>
    <x v="299"/>
    <x v="1"/>
    <x v="230"/>
    <m/>
    <n v="766"/>
    <m/>
  </r>
  <r>
    <x v="323"/>
    <x v="1"/>
    <x v="230"/>
    <m/>
    <n v="343"/>
    <m/>
  </r>
  <r>
    <x v="322"/>
    <x v="5"/>
    <x v="230"/>
    <n v="0"/>
    <m/>
    <s v="1 FDH / 1 HH / 1 Swing Arm / 1 Ground Rod"/>
  </r>
  <r>
    <x v="298"/>
    <x v="5"/>
    <x v="230"/>
    <n v="466"/>
    <m/>
    <m/>
  </r>
  <r>
    <x v="324"/>
    <x v="5"/>
    <x v="230"/>
    <n v="3099"/>
    <m/>
    <m/>
  </r>
  <r>
    <x v="281"/>
    <x v="5"/>
    <x v="230"/>
    <n v="0"/>
    <m/>
    <s v="94 Splices / 1 FDH / 1 HH / 1 Swing Arm / 1 Ground Rod"/>
  </r>
  <r>
    <x v="311"/>
    <x v="1"/>
    <x v="231"/>
    <n v="173"/>
    <m/>
    <m/>
  </r>
  <r>
    <x v="295"/>
    <x v="1"/>
    <x v="231"/>
    <m/>
    <n v="2728"/>
    <m/>
  </r>
  <r>
    <x v="249"/>
    <x v="1"/>
    <x v="231"/>
    <m/>
    <n v="1231"/>
    <m/>
  </r>
  <r>
    <x v="308"/>
    <x v="1"/>
    <x v="231"/>
    <m/>
    <n v="1565"/>
    <m/>
  </r>
  <r>
    <x v="125"/>
    <x v="15"/>
    <x v="232"/>
    <n v="0"/>
    <m/>
    <m/>
  </r>
  <r>
    <x v="125"/>
    <x v="15"/>
    <x v="233"/>
    <n v="0"/>
    <m/>
    <m/>
  </r>
  <r>
    <x v="325"/>
    <x v="5"/>
    <x v="234"/>
    <n v="1353"/>
    <m/>
    <m/>
  </r>
  <r>
    <x v="145"/>
    <x v="1"/>
    <x v="234"/>
    <n v="248"/>
    <m/>
    <m/>
  </r>
  <r>
    <x v="326"/>
    <x v="28"/>
    <x v="234"/>
    <n v="1105"/>
    <m/>
    <m/>
  </r>
  <r>
    <x v="298"/>
    <x v="5"/>
    <x v="234"/>
    <n v="3728"/>
    <m/>
    <m/>
  </r>
  <r>
    <x v="324"/>
    <x v="5"/>
    <x v="234"/>
    <n v="568"/>
    <m/>
    <m/>
  </r>
  <r>
    <x v="246"/>
    <x v="5"/>
    <x v="235"/>
    <n v="0"/>
    <m/>
    <s v="FDH / 1 Swing Arm / 12 Ground Rods / / 12 HH / 2 Toby Boxes / 2 Daps"/>
  </r>
  <r>
    <x v="298"/>
    <x v="5"/>
    <x v="235"/>
    <n v="1789"/>
    <m/>
    <m/>
  </r>
  <r>
    <x v="327"/>
    <x v="5"/>
    <x v="235"/>
    <n v="2362"/>
    <m/>
    <m/>
  </r>
  <r>
    <x v="328"/>
    <x v="5"/>
    <x v="235"/>
    <n v="1534"/>
    <m/>
    <s v="9 Toby Boxes / 7 Daps / 45 Splices "/>
  </r>
  <r>
    <x v="326"/>
    <x v="28"/>
    <x v="235"/>
    <n v="942"/>
    <m/>
    <m/>
  </r>
  <r>
    <x v="60"/>
    <x v="1"/>
    <x v="235"/>
    <n v="152"/>
    <m/>
    <s v="2 Splices"/>
  </r>
  <r>
    <x v="325"/>
    <x v="5"/>
    <x v="235"/>
    <n v="1153"/>
    <m/>
    <m/>
  </r>
  <r>
    <x v="145"/>
    <x v="1"/>
    <x v="236"/>
    <n v="366"/>
    <m/>
    <s v="1 Toby Box / 2 Splices"/>
  </r>
  <r>
    <x v="316"/>
    <x v="5"/>
    <x v="236"/>
    <n v="0"/>
    <m/>
    <s v="94 Splices / 1 FDH / 1 HH / 1 Swing Arm / 1 Ground Rod / 43 Toby Boxes / 10 Daps / 83 Splices"/>
  </r>
  <r>
    <x v="329"/>
    <x v="5"/>
    <x v="236"/>
    <n v="1687"/>
    <m/>
    <m/>
  </r>
  <r>
    <x v="330"/>
    <x v="5"/>
    <x v="236"/>
    <n v="1056"/>
    <m/>
    <s v="5 Toby Boxes / 5 Daps / 38 Splices"/>
  </r>
  <r>
    <x v="328"/>
    <x v="5"/>
    <x v="236"/>
    <n v="180"/>
    <m/>
    <s v="2 Toby Boxes"/>
  </r>
  <r>
    <x v="326"/>
    <x v="28"/>
    <x v="236"/>
    <n v="2151"/>
    <m/>
    <m/>
  </r>
  <r>
    <x v="327"/>
    <x v="5"/>
    <x v="236"/>
    <n v="3079"/>
    <m/>
    <m/>
  </r>
  <r>
    <x v="302"/>
    <x v="5"/>
    <x v="236"/>
    <n v="0"/>
    <m/>
    <s v="94 Splices / 1 FDH / 1 HH / 1 Swing Arm / 1 Ground Rod"/>
  </r>
  <r>
    <x v="60"/>
    <x v="1"/>
    <x v="237"/>
    <n v="85"/>
    <m/>
    <m/>
  </r>
  <r>
    <x v="145"/>
    <x v="1"/>
    <x v="237"/>
    <n v="113"/>
    <m/>
    <s v="2 Toby Boxes / 1 Daps / 4 Splices"/>
  </r>
  <r>
    <x v="329"/>
    <x v="5"/>
    <x v="237"/>
    <n v="1053"/>
    <m/>
    <s v="26 Toby Boxes / 23 Daps / 168 Splices"/>
  </r>
  <r>
    <x v="326"/>
    <x v="28"/>
    <x v="237"/>
    <n v="1926"/>
    <m/>
    <m/>
  </r>
  <r>
    <x v="331"/>
    <x v="5"/>
    <x v="237"/>
    <n v="2367"/>
    <m/>
    <m/>
  </r>
  <r>
    <x v="247"/>
    <x v="37"/>
    <x v="237"/>
    <m/>
    <n v="2706"/>
    <m/>
  </r>
  <r>
    <x v="247"/>
    <x v="37"/>
    <x v="238"/>
    <n v="0"/>
    <m/>
    <s v="4 Ground Rods"/>
  </r>
  <r>
    <x v="332"/>
    <x v="37"/>
    <x v="238"/>
    <n v="0"/>
    <m/>
    <s v="1 HH"/>
  </r>
  <r>
    <x v="326"/>
    <x v="28"/>
    <x v="238"/>
    <n v="1000"/>
    <m/>
    <m/>
  </r>
  <r>
    <x v="316"/>
    <x v="5"/>
    <x v="238"/>
    <n v="104"/>
    <m/>
    <m/>
  </r>
  <r>
    <x v="307"/>
    <x v="5"/>
    <x v="238"/>
    <m/>
    <n v="1056"/>
    <m/>
  </r>
  <r>
    <x v="282"/>
    <x v="5"/>
    <x v="238"/>
    <m/>
    <n v="1090"/>
    <m/>
  </r>
  <r>
    <x v="331"/>
    <x v="5"/>
    <x v="238"/>
    <n v="447"/>
    <m/>
    <m/>
  </r>
  <r>
    <x v="333"/>
    <x v="28"/>
    <x v="238"/>
    <n v="1319"/>
    <m/>
    <s v="6 Toby Boxes / 5 Daps / 26 Splices"/>
  </r>
  <r>
    <x v="329"/>
    <x v="5"/>
    <x v="239"/>
    <n v="0"/>
    <m/>
    <s v="1 FDH / 1 HH / 1 Swing Arm / 1 Ground Rod"/>
  </r>
  <r>
    <x v="190"/>
    <x v="37"/>
    <x v="239"/>
    <m/>
    <n v="640"/>
    <m/>
  </r>
  <r>
    <x v="241"/>
    <x v="37"/>
    <x v="239"/>
    <m/>
    <n v="428"/>
    <s v="1 HH"/>
  </r>
  <r>
    <x v="334"/>
    <x v="1"/>
    <x v="239"/>
    <n v="205"/>
    <m/>
    <s v="4 Daps / 8 Splices"/>
  </r>
  <r>
    <x v="331"/>
    <x v="5"/>
    <x v="239"/>
    <n v="858"/>
    <m/>
    <m/>
  </r>
  <r>
    <x v="335"/>
    <x v="5"/>
    <x v="239"/>
    <n v="4915"/>
    <m/>
    <m/>
  </r>
  <r>
    <x v="336"/>
    <x v="5"/>
    <x v="239"/>
    <n v="813"/>
    <m/>
    <m/>
  </r>
  <r>
    <x v="330"/>
    <x v="5"/>
    <x v="239"/>
    <n v="1356"/>
    <m/>
    <s v="12 Toby Boxes / 7 Daps / 32 Splices"/>
  </r>
  <r>
    <x v="337"/>
    <x v="23"/>
    <x v="239"/>
    <n v="607"/>
    <m/>
    <m/>
  </r>
  <r>
    <x v="326"/>
    <x v="28"/>
    <x v="239"/>
    <n v="1812"/>
    <m/>
    <m/>
  </r>
  <r>
    <x v="325"/>
    <x v="5"/>
    <x v="239"/>
    <n v="1314"/>
    <m/>
    <s v="6 HH / 6 Ground Rods"/>
  </r>
  <r>
    <x v="333"/>
    <x v="28"/>
    <x v="239"/>
    <n v="926"/>
    <m/>
    <s v="2 Toby Boxes / 2 Daps / 5 Splices"/>
  </r>
  <r>
    <x v="338"/>
    <x v="1"/>
    <x v="240"/>
    <m/>
    <n v="2112"/>
    <m/>
  </r>
  <r>
    <x v="339"/>
    <x v="5"/>
    <x v="240"/>
    <m/>
    <n v="1208"/>
    <m/>
  </r>
  <r>
    <x v="335"/>
    <x v="5"/>
    <x v="240"/>
    <n v="914"/>
    <m/>
    <s v="13 Toby Boxes / 11 Daps / 15 Splices"/>
  </r>
  <r>
    <x v="340"/>
    <x v="5"/>
    <x v="240"/>
    <n v="6092"/>
    <m/>
    <m/>
  </r>
  <r>
    <x v="336"/>
    <x v="5"/>
    <x v="240"/>
    <n v="1491"/>
    <m/>
    <m/>
  </r>
  <r>
    <x v="341"/>
    <x v="5"/>
    <x v="240"/>
    <n v="822"/>
    <m/>
    <m/>
  </r>
  <r>
    <x v="330"/>
    <x v="5"/>
    <x v="240"/>
    <n v="1435"/>
    <m/>
    <s v="13 Toby Boxes / 10 Daps / 79 Splices"/>
  </r>
  <r>
    <x v="60"/>
    <x v="1"/>
    <x v="240"/>
    <n v="312"/>
    <m/>
    <s v="4 Splices"/>
  </r>
  <r>
    <x v="326"/>
    <x v="28"/>
    <x v="240"/>
    <n v="1838"/>
    <m/>
    <m/>
  </r>
  <r>
    <x v="217"/>
    <x v="35"/>
    <x v="240"/>
    <m/>
    <n v="5312"/>
    <s v="4,912 Tracer Wire"/>
  </r>
  <r>
    <x v="337"/>
    <x v="23"/>
    <x v="240"/>
    <n v="662"/>
    <m/>
    <m/>
  </r>
  <r>
    <x v="333"/>
    <x v="28"/>
    <x v="240"/>
    <n v="1128"/>
    <m/>
    <s v="8 Toby Boxes / 5 Daps / 24 Splices"/>
  </r>
  <r>
    <x v="328"/>
    <x v="1"/>
    <x v="240"/>
    <m/>
    <n v="576"/>
    <m/>
  </r>
  <r>
    <x v="328"/>
    <x v="5"/>
    <x v="241"/>
    <n v="0"/>
    <m/>
    <s v="1 FDH / 1 HH / 1 Swing Arm / 1 Ground Rod"/>
  </r>
  <r>
    <x v="340"/>
    <x v="5"/>
    <x v="241"/>
    <n v="0"/>
    <m/>
    <s v="30 Toby Boxes / 19 Daps / 86 Splices"/>
  </r>
  <r>
    <x v="336"/>
    <x v="5"/>
    <x v="241"/>
    <n v="1062"/>
    <m/>
    <m/>
  </r>
  <r>
    <x v="341"/>
    <x v="5"/>
    <x v="241"/>
    <n v="2611"/>
    <m/>
    <m/>
  </r>
  <r>
    <x v="337"/>
    <x v="23"/>
    <x v="241"/>
    <n v="877"/>
    <m/>
    <s v="10 Toby Boxes / 8 Daps / 20 Splices"/>
  </r>
  <r>
    <x v="174"/>
    <x v="28"/>
    <x v="241"/>
    <n v="1200"/>
    <m/>
    <m/>
  </r>
  <r>
    <x v="333"/>
    <x v="28"/>
    <x v="241"/>
    <n v="1082"/>
    <m/>
    <s v="5 Toby Boxes / 6 Daps / 25 Splices"/>
  </r>
  <r>
    <x v="330"/>
    <x v="5"/>
    <x v="241"/>
    <n v="1295"/>
    <m/>
    <s v="7 Toby Boxes / 3 Daps / 26 Splices"/>
  </r>
  <r>
    <x v="342"/>
    <x v="5"/>
    <x v="241"/>
    <n v="544"/>
    <m/>
    <s v="4 Toby Boxes / 3 Daps / 7 Splices"/>
  </r>
  <r>
    <x v="307"/>
    <x v="1"/>
    <x v="241"/>
    <m/>
    <n v="1562"/>
    <m/>
  </r>
  <r>
    <x v="335"/>
    <x v="5"/>
    <x v="241"/>
    <n v="0"/>
    <m/>
    <s v="18 Toby Boxes / 13 Daps / 36 Splices"/>
  </r>
  <r>
    <x v="343"/>
    <x v="5"/>
    <x v="241"/>
    <n v="1728"/>
    <m/>
    <s v="9 Toby Boxes / 6 Daps"/>
  </r>
  <r>
    <x v="336"/>
    <x v="5"/>
    <x v="242"/>
    <n v="527"/>
    <m/>
    <s v="2 Toby Boxes / 1 Daps"/>
  </r>
  <r>
    <x v="344"/>
    <x v="5"/>
    <x v="242"/>
    <n v="1562"/>
    <m/>
    <m/>
  </r>
  <r>
    <x v="342"/>
    <x v="5"/>
    <x v="242"/>
    <n v="2832"/>
    <m/>
    <m/>
  </r>
  <r>
    <x v="340"/>
    <x v="5"/>
    <x v="242"/>
    <n v="0"/>
    <m/>
    <s v="8 Toby Boxes / 3 Daps / 8 Splices"/>
  </r>
  <r>
    <x v="345"/>
    <x v="5"/>
    <x v="242"/>
    <n v="1639"/>
    <m/>
    <m/>
  </r>
  <r>
    <x v="174"/>
    <x v="28"/>
    <x v="242"/>
    <n v="445"/>
    <m/>
    <m/>
  </r>
  <r>
    <x v="337"/>
    <x v="23"/>
    <x v="242"/>
    <n v="499"/>
    <m/>
    <s v="3 Toby Boxes / 2 Daps / 6 Splices"/>
  </r>
  <r>
    <x v="333"/>
    <x v="28"/>
    <x v="242"/>
    <n v="1325"/>
    <m/>
    <s v="13 Toby Boxes / 8 Daps / 22 Splices"/>
  </r>
  <r>
    <x v="121"/>
    <x v="1"/>
    <x v="242"/>
    <n v="142"/>
    <m/>
    <s v="1 Toby Boxes / 2 Daps / 13 Splices"/>
  </r>
  <r>
    <x v="326"/>
    <x v="28"/>
    <x v="242"/>
    <n v="0"/>
    <m/>
    <s v="16 HH"/>
  </r>
  <r>
    <x v="345"/>
    <x v="5"/>
    <x v="243"/>
    <n v="987"/>
    <m/>
    <m/>
  </r>
  <r>
    <x v="342"/>
    <x v="5"/>
    <x v="243"/>
    <n v="457"/>
    <m/>
    <m/>
  </r>
  <r>
    <x v="343"/>
    <x v="5"/>
    <x v="243"/>
    <n v="3082"/>
    <m/>
    <m/>
  </r>
  <r>
    <x v="337"/>
    <x v="23"/>
    <x v="243"/>
    <n v="186"/>
    <m/>
    <s v="4 Toby Boxes / 3 Daps / 7 Splices"/>
  </r>
  <r>
    <x v="174"/>
    <x v="28"/>
    <x v="243"/>
    <n v="686"/>
    <m/>
    <m/>
  </r>
  <r>
    <x v="344"/>
    <x v="5"/>
    <x v="243"/>
    <n v="673"/>
    <m/>
    <m/>
  </r>
  <r>
    <x v="1"/>
    <x v="1"/>
    <x v="243"/>
    <n v="50"/>
    <m/>
    <s v="2 Daps / 48 Splices"/>
  </r>
  <r>
    <x v="334"/>
    <x v="1"/>
    <x v="243"/>
    <n v="107"/>
    <m/>
    <m/>
  </r>
  <r>
    <x v="333"/>
    <x v="28"/>
    <x v="243"/>
    <n v="441"/>
    <m/>
    <s v="7 Toby Boxes / 5 Daps / 28 Splices"/>
  </r>
  <r>
    <x v="125"/>
    <x v="15"/>
    <x v="244"/>
    <n v="0"/>
    <m/>
    <m/>
  </r>
  <r>
    <x v="334"/>
    <x v="1"/>
    <x v="245"/>
    <n v="183"/>
    <m/>
    <m/>
  </r>
  <r>
    <x v="330"/>
    <x v="5"/>
    <x v="245"/>
    <n v="0"/>
    <m/>
    <s v="1 FDH / 1 HH / 1 Swing Arm / 1 Ground Rod"/>
  </r>
  <r>
    <x v="346"/>
    <x v="5"/>
    <x v="245"/>
    <n v="1344"/>
    <m/>
    <s v="1 HH / 1 Ground Rod"/>
  </r>
  <r>
    <x v="174"/>
    <x v="28"/>
    <x v="245"/>
    <n v="0"/>
    <m/>
    <s v="No Production Crew Did Not Work This Location Today"/>
  </r>
  <r>
    <x v="347"/>
    <x v="23"/>
    <x v="245"/>
    <n v="660"/>
    <m/>
    <s v="6 Toby Boxes / 6 Daps / 10 Splices"/>
  </r>
  <r>
    <x v="348"/>
    <x v="30"/>
    <x v="245"/>
    <n v="1382"/>
    <m/>
    <s v="6 Toby Boxes / 6 Daps / 12 Splices"/>
  </r>
  <r>
    <x v="349"/>
    <x v="28"/>
    <x v="245"/>
    <n v="2719"/>
    <m/>
    <s v="10 Daps / 37 Splices"/>
  </r>
  <r>
    <x v="345"/>
    <x v="5"/>
    <x v="245"/>
    <n v="0"/>
    <m/>
    <s v="No Production Crew Did Not Work This Location Today"/>
  </r>
  <r>
    <x v="350"/>
    <x v="5"/>
    <x v="245"/>
    <n v="1277"/>
    <m/>
    <m/>
  </r>
  <r>
    <x v="342"/>
    <x v="5"/>
    <x v="245"/>
    <n v="506"/>
    <m/>
    <m/>
  </r>
  <r>
    <x v="244"/>
    <x v="5"/>
    <x v="245"/>
    <n v="2209"/>
    <m/>
    <s v="1 FDH / 1 Swing Arm"/>
  </r>
  <r>
    <x v="334"/>
    <x v="1"/>
    <x v="246"/>
    <n v="182"/>
    <m/>
    <m/>
  </r>
  <r>
    <x v="179"/>
    <x v="23"/>
    <x v="246"/>
    <n v="150"/>
    <m/>
    <m/>
  </r>
  <r>
    <x v="351"/>
    <x v="6"/>
    <x v="246"/>
    <n v="686"/>
    <m/>
    <s v="6 Toby Boxes / 5 Daps / 26 Splices"/>
  </r>
  <r>
    <x v="352"/>
    <x v="5"/>
    <x v="246"/>
    <n v="867"/>
    <m/>
    <s v="7 Toby Boxes / 7 Daps / 32 Splices"/>
  </r>
  <r>
    <x v="325"/>
    <x v="1"/>
    <x v="246"/>
    <m/>
    <n v="3507"/>
    <s v="3,507 Tracer Wire"/>
  </r>
  <r>
    <x v="347"/>
    <x v="23"/>
    <x v="246"/>
    <n v="754"/>
    <m/>
    <s v="8 Toby Boxes / 7 Daps / 15 Splices"/>
  </r>
  <r>
    <x v="348"/>
    <x v="30"/>
    <x v="246"/>
    <n v="993"/>
    <m/>
    <s v="12 Toby Boxes / 14 Daps / 28 Splices"/>
  </r>
  <r>
    <x v="349"/>
    <x v="28"/>
    <x v="246"/>
    <n v="408"/>
    <m/>
    <m/>
  </r>
  <r>
    <x v="353"/>
    <x v="28"/>
    <x v="246"/>
    <n v="2000"/>
    <m/>
    <m/>
  </r>
  <r>
    <x v="345"/>
    <x v="5"/>
    <x v="246"/>
    <n v="575"/>
    <m/>
    <m/>
  </r>
  <r>
    <x v="344"/>
    <x v="5"/>
    <x v="246"/>
    <n v="2265"/>
    <m/>
    <m/>
  </r>
  <r>
    <x v="331"/>
    <x v="5"/>
    <x v="246"/>
    <m/>
    <m/>
    <s v="1 FDH / 1 HH / 1 Swing Arm / 1 Ground Rod"/>
  </r>
  <r>
    <x v="334"/>
    <x v="1"/>
    <x v="247"/>
    <n v="186"/>
    <m/>
    <s v="2 HH"/>
  </r>
  <r>
    <x v="179"/>
    <x v="23"/>
    <x v="247"/>
    <n v="0"/>
    <m/>
    <s v="No Production"/>
  </r>
  <r>
    <x v="351"/>
    <x v="6"/>
    <x v="247"/>
    <n v="736"/>
    <m/>
    <s v="3 Toby Boxes / 4 Daps / 16 Splices"/>
  </r>
  <r>
    <x v="352"/>
    <x v="5"/>
    <x v="247"/>
    <n v="1539"/>
    <m/>
    <s v="12 Toby Boxes / 9 Daps / 30 Splices"/>
  </r>
  <r>
    <x v="330"/>
    <x v="1"/>
    <x v="247"/>
    <m/>
    <n v="486"/>
    <s v="486 Tracer Wire"/>
  </r>
  <r>
    <x v="347"/>
    <x v="23"/>
    <x v="247"/>
    <n v="520"/>
    <m/>
    <s v="3 Toby Boxes / 2 Daps / 6 Splices"/>
  </r>
  <r>
    <x v="348"/>
    <x v="30"/>
    <x v="247"/>
    <n v="1462"/>
    <m/>
    <s v="15 Toby Boxes / 13 Daps / 30 Splices"/>
  </r>
  <r>
    <x v="354"/>
    <x v="28"/>
    <x v="247"/>
    <n v="2031"/>
    <m/>
    <s v="20 Toby Boxes / 16 Daps / 35 Splices"/>
  </r>
  <r>
    <x v="353"/>
    <x v="28"/>
    <x v="247"/>
    <n v="970"/>
    <m/>
    <s v="2 HH / 2 Toby Boxes / 1 Dap / 2 Splices"/>
  </r>
  <r>
    <x v="336"/>
    <x v="5"/>
    <x v="247"/>
    <n v="1776"/>
    <m/>
    <s v="33 Toby Boxes"/>
  </r>
  <r>
    <x v="331"/>
    <x v="5"/>
    <x v="247"/>
    <n v="1940"/>
    <m/>
    <s v="22 Toby Boxes"/>
  </r>
  <r>
    <x v="121"/>
    <x v="1"/>
    <x v="248"/>
    <n v="57"/>
    <m/>
    <s v="1 Dap / 4 Splices"/>
  </r>
  <r>
    <x v="179"/>
    <x v="23"/>
    <x v="248"/>
    <n v="274"/>
    <m/>
    <m/>
  </r>
  <r>
    <x v="347"/>
    <x v="23"/>
    <x v="248"/>
    <n v="0"/>
    <m/>
    <s v="Restoration"/>
  </r>
  <r>
    <x v="348"/>
    <x v="30"/>
    <x v="248"/>
    <n v="1617"/>
    <m/>
    <m/>
  </r>
  <r>
    <x v="354"/>
    <x v="28"/>
    <x v="248"/>
    <n v="845"/>
    <m/>
    <s v="4 Toby Boxes / 5 Daps / 14 Splices"/>
  </r>
  <r>
    <x v="344"/>
    <x v="5"/>
    <x v="248"/>
    <n v="2651"/>
    <m/>
    <s v="9 Toby Boxes / 5 Daps / 20 Splices"/>
  </r>
  <r>
    <x v="345"/>
    <x v="5"/>
    <x v="248"/>
    <n v="818"/>
    <m/>
    <m/>
  </r>
  <r>
    <x v="316"/>
    <x v="1"/>
    <x v="248"/>
    <m/>
    <n v="1907"/>
    <s v="Stingray"/>
  </r>
  <r>
    <x v="179"/>
    <x v="23"/>
    <x v="249"/>
    <m/>
    <m/>
    <s v="No Production--MOT Did Show Until 10AM"/>
  </r>
  <r>
    <x v="352"/>
    <x v="5"/>
    <x v="249"/>
    <n v="1590"/>
    <m/>
    <s v="11 Toby Boxes / 9 Daps / 29 Splices"/>
  </r>
  <r>
    <x v="351"/>
    <x v="6"/>
    <x v="249"/>
    <n v="835"/>
    <m/>
    <s v="5 Toby Boxes / 3 Daps / 20 Splices"/>
  </r>
  <r>
    <x v="355"/>
    <x v="5"/>
    <x v="249"/>
    <m/>
    <m/>
    <s v="No Production Crew Started Project Late"/>
  </r>
  <r>
    <x v="346"/>
    <x v="5"/>
    <x v="249"/>
    <n v="886"/>
    <m/>
    <s v="1 HH"/>
  </r>
  <r>
    <x v="325"/>
    <x v="1"/>
    <x v="249"/>
    <m/>
    <n v="313"/>
    <s v="313 Tracer Wire"/>
  </r>
  <r>
    <x v="347"/>
    <x v="23"/>
    <x v="249"/>
    <n v="376"/>
    <m/>
    <s v="4 Toby Boxes / 4 Daps / 8 Splices"/>
  </r>
  <r>
    <x v="348"/>
    <x v="30"/>
    <x v="249"/>
    <n v="1642"/>
    <m/>
    <s v="13 Toby Boxes / 22 Daps / 44 Splices"/>
  </r>
  <r>
    <x v="354"/>
    <x v="28"/>
    <x v="249"/>
    <n v="1530"/>
    <m/>
    <s v="8 Toby Boxes / 8 Daps / 16 Splices"/>
  </r>
  <r>
    <x v="345"/>
    <x v="5"/>
    <x v="249"/>
    <m/>
    <n v="6116"/>
    <s v="4,019 Tracer Wire / 7 HH"/>
  </r>
  <r>
    <x v="341"/>
    <x v="5"/>
    <x v="249"/>
    <n v="1908"/>
    <m/>
    <s v="15 Toby Boxes / 4 Daps / 14 Splices"/>
  </r>
  <r>
    <x v="179"/>
    <x v="23"/>
    <x v="250"/>
    <n v="343"/>
    <m/>
    <m/>
  </r>
  <r>
    <x v="354"/>
    <x v="28"/>
    <x v="250"/>
    <n v="388"/>
    <m/>
    <s v="7 Toby Boxes / 8 Daps / 42 Splices"/>
  </r>
  <r>
    <x v="329"/>
    <x v="1"/>
    <x v="250"/>
    <m/>
    <n v="346"/>
    <m/>
  </r>
  <r>
    <x v="352"/>
    <x v="5"/>
    <x v="250"/>
    <n v="1230"/>
    <m/>
    <s v="7 Toby Boxes / 5 Daps / 13 Splices"/>
  </r>
  <r>
    <x v="351"/>
    <x v="6"/>
    <x v="250"/>
    <n v="858"/>
    <m/>
    <s v="3 Toby Boxes / 3 Daps / 34 Splices"/>
  </r>
  <r>
    <x v="355"/>
    <x v="5"/>
    <x v="250"/>
    <n v="1758"/>
    <m/>
    <s v="11 Toby Boxes / 9 Daps / 43 Splices"/>
  </r>
  <r>
    <x v="347"/>
    <x v="23"/>
    <x v="250"/>
    <n v="647"/>
    <m/>
    <s v="5 Toby Boxes / 4 Daps / 8 Splices"/>
  </r>
  <r>
    <x v="348"/>
    <x v="30"/>
    <x v="250"/>
    <n v="843"/>
    <m/>
    <m/>
  </r>
  <r>
    <x v="174"/>
    <x v="28"/>
    <x v="250"/>
    <n v="511"/>
    <m/>
    <m/>
  </r>
  <r>
    <x v="350"/>
    <x v="5"/>
    <x v="250"/>
    <m/>
    <n v="2058"/>
    <s v="1,277' Tracer Wire / 4 HH"/>
  </r>
  <r>
    <x v="336"/>
    <x v="5"/>
    <x v="250"/>
    <m/>
    <m/>
    <s v="1 FDH / 1 HH / 1 Swing Arm / 1 Ground Rod"/>
  </r>
  <r>
    <x v="335"/>
    <x v="5"/>
    <x v="250"/>
    <m/>
    <m/>
    <s v="1 FDH / 1 HH / 1 Swing Arm / 1 Ground Rod"/>
  </r>
  <r>
    <x v="343"/>
    <x v="5"/>
    <x v="250"/>
    <m/>
    <m/>
    <s v="1 FDH / 1 HH / 1 Swing Arm / 1 Ground Rod"/>
  </r>
  <r>
    <x v="342"/>
    <x v="5"/>
    <x v="250"/>
    <m/>
    <m/>
    <s v="1 FDH / 1 HH / 1 Swing Arm / 1 Ground Rod"/>
  </r>
  <r>
    <x v="344"/>
    <x v="5"/>
    <x v="250"/>
    <m/>
    <m/>
    <s v="9 Toby Boxes / 7 Daps / 21 Splices / 1 FDH / 1 HH / 1 Swing Arm / 1 Ground Rod"/>
  </r>
  <r>
    <x v="179"/>
    <x v="23"/>
    <x v="251"/>
    <n v="62"/>
    <m/>
    <m/>
  </r>
  <r>
    <x v="352"/>
    <x v="5"/>
    <x v="251"/>
    <n v="1015"/>
    <m/>
    <s v="7 Toby Boxes / 5 Daps / 12 Splices"/>
  </r>
  <r>
    <x v="351"/>
    <x v="6"/>
    <x v="251"/>
    <n v="976"/>
    <m/>
    <s v="6 Toby Boxes / 3 Daps / 16 Splices"/>
  </r>
  <r>
    <x v="355"/>
    <x v="5"/>
    <x v="251"/>
    <n v="1363"/>
    <m/>
    <s v="17 Toby Boxes / 14 Daps / 76 Splices"/>
  </r>
  <r>
    <x v="347"/>
    <x v="23"/>
    <x v="251"/>
    <n v="565"/>
    <m/>
    <s v="5 Toby Boxes / 5 Daps / 10 Splices"/>
  </r>
  <r>
    <x v="348"/>
    <x v="30"/>
    <x v="251"/>
    <m/>
    <m/>
    <s v="No Production Damage Hit"/>
  </r>
  <r>
    <x v="174"/>
    <x v="28"/>
    <x v="251"/>
    <n v="324"/>
    <m/>
    <s v="4 HH / 4 Ground Rods"/>
  </r>
  <r>
    <x v="326"/>
    <x v="28"/>
    <x v="251"/>
    <n v="149"/>
    <m/>
    <m/>
  </r>
  <r>
    <x v="356"/>
    <x v="25"/>
    <x v="251"/>
    <n v="881"/>
    <m/>
    <m/>
  </r>
  <r>
    <x v="324"/>
    <x v="1"/>
    <x v="251"/>
    <m/>
    <n v="2071"/>
    <m/>
  </r>
  <r>
    <x v="317"/>
    <x v="5"/>
    <x v="251"/>
    <m/>
    <n v="1848"/>
    <m/>
  </r>
  <r>
    <x v="327"/>
    <x v="1"/>
    <x v="251"/>
    <m/>
    <n v="1139"/>
    <m/>
  </r>
  <r>
    <x v="331"/>
    <x v="1"/>
    <x v="251"/>
    <m/>
    <n v="901"/>
    <m/>
  </r>
  <r>
    <x v="336"/>
    <x v="1"/>
    <x v="251"/>
    <m/>
    <n v="899"/>
    <m/>
  </r>
  <r>
    <x v="340"/>
    <x v="1"/>
    <x v="251"/>
    <m/>
    <n v="751"/>
    <m/>
  </r>
  <r>
    <x v="179"/>
    <x v="23"/>
    <x v="252"/>
    <n v="329"/>
    <m/>
    <s v="2 Toby Boxes / 1 Dap / 4 Splices"/>
  </r>
  <r>
    <x v="351"/>
    <x v="6"/>
    <x v="252"/>
    <m/>
    <m/>
    <m/>
  </r>
  <r>
    <x v="347"/>
    <x v="23"/>
    <x v="252"/>
    <n v="222"/>
    <m/>
    <m/>
  </r>
  <r>
    <x v="348"/>
    <x v="30"/>
    <x v="252"/>
    <n v="410"/>
    <m/>
    <s v="14 Toby Boxes / 19 Daps / 35 Splices"/>
  </r>
  <r>
    <x v="174"/>
    <x v="28"/>
    <x v="252"/>
    <n v="838"/>
    <m/>
    <m/>
  </r>
  <r>
    <x v="356"/>
    <x v="25"/>
    <x v="252"/>
    <n v="1143"/>
    <m/>
    <m/>
  </r>
  <r>
    <x v="357"/>
    <x v="28"/>
    <x v="252"/>
    <n v="1468"/>
    <m/>
    <s v="7 Toby Boxes / 7 Daps / 37 Splices"/>
  </r>
  <r>
    <x v="354"/>
    <x v="28"/>
    <x v="252"/>
    <n v="470"/>
    <m/>
    <s v="1 Dap / 2 Splices"/>
  </r>
  <r>
    <x v="341"/>
    <x v="5"/>
    <x v="252"/>
    <m/>
    <n v="2048"/>
    <m/>
  </r>
  <r>
    <x v="343"/>
    <x v="1"/>
    <x v="252"/>
    <m/>
    <n v="404"/>
    <m/>
  </r>
  <r>
    <x v="344"/>
    <x v="1"/>
    <x v="252"/>
    <m/>
    <n v="1916"/>
    <m/>
  </r>
  <r>
    <x v="324"/>
    <x v="5"/>
    <x v="252"/>
    <m/>
    <m/>
    <s v="8 Toby Boxes / 2 Daps / 37 Splices / 1 FDH / 1 HH / 1 Swing Arm / 1 Ground Rod"/>
  </r>
  <r>
    <x v="347"/>
    <x v="23"/>
    <x v="253"/>
    <m/>
    <m/>
    <s v="1 Dap / 12 Splices"/>
  </r>
  <r>
    <x v="348"/>
    <x v="30"/>
    <x v="253"/>
    <m/>
    <m/>
    <s v="No Production  "/>
  </r>
  <r>
    <x v="356"/>
    <x v="25"/>
    <x v="253"/>
    <m/>
    <m/>
    <s v="No Production Did Not Show "/>
  </r>
  <r>
    <x v="357"/>
    <x v="28"/>
    <x v="253"/>
    <n v="1637"/>
    <m/>
    <s v="4 Toby Boxes / 2 Daps / 8 Splices"/>
  </r>
  <r>
    <x v="174"/>
    <x v="28"/>
    <x v="253"/>
    <n v="481"/>
    <m/>
    <s v="2 HH / 2 Ground Rod"/>
  </r>
  <r>
    <x v="319"/>
    <x v="1"/>
    <x v="253"/>
    <m/>
    <n v="939"/>
    <m/>
  </r>
  <r>
    <x v="179"/>
    <x v="23"/>
    <x v="254"/>
    <n v="251"/>
    <m/>
    <s v="2 Toby Boxes"/>
  </r>
  <r>
    <x v="334"/>
    <x v="1"/>
    <x v="254"/>
    <m/>
    <m/>
    <s v="No Production"/>
  </r>
  <r>
    <x v="351"/>
    <x v="6"/>
    <x v="254"/>
    <n v="505"/>
    <m/>
    <s v="2 Toby Boxes / 1 Dap / 4 Splices / 1 FDH / 1 HH / 1 Swing Arm / 1 Ground Rod"/>
  </r>
  <r>
    <x v="352"/>
    <x v="1"/>
    <x v="254"/>
    <m/>
    <m/>
    <s v="1 FDH / 1 HH / 1 Swing Arm / 1 Ground Rod"/>
  </r>
  <r>
    <x v="355"/>
    <x v="1"/>
    <x v="254"/>
    <m/>
    <n v="2004"/>
    <s v="1 FDH / 1 HH / 1 Swing Arm / 1 Ground Rod"/>
  </r>
  <r>
    <x v="347"/>
    <x v="23"/>
    <x v="254"/>
    <m/>
    <m/>
    <s v="1 FDH / 1 HH / 1 Swing Arm / 1 Ground Rod"/>
  </r>
  <r>
    <x v="348"/>
    <x v="30"/>
    <x v="254"/>
    <m/>
    <m/>
    <s v="No Production Crew Did Not Show Up Today"/>
  </r>
  <r>
    <x v="356"/>
    <x v="25"/>
    <x v="254"/>
    <m/>
    <m/>
    <s v="No Production Crew Did Not Show Up Today"/>
  </r>
  <r>
    <x v="326"/>
    <x v="37"/>
    <x v="254"/>
    <m/>
    <n v="13102"/>
    <s v="10,941 Tracer Wire  / 16 Ground Rods"/>
  </r>
  <r>
    <x v="174"/>
    <x v="28"/>
    <x v="254"/>
    <n v="859"/>
    <m/>
    <m/>
  </r>
  <r>
    <x v="358"/>
    <x v="5"/>
    <x v="255"/>
    <n v="1250"/>
    <m/>
    <s v="13 Toby Boxes / 9 Daps / 67 Splices"/>
  </r>
  <r>
    <x v="359"/>
    <x v="1"/>
    <x v="255"/>
    <n v="251"/>
    <m/>
    <m/>
  </r>
  <r>
    <x v="347"/>
    <x v="23"/>
    <x v="255"/>
    <m/>
    <m/>
    <s v="1 FDH / 1 HH / 1 Swing Arm / 1 Ground Rod"/>
  </r>
  <r>
    <x v="356"/>
    <x v="25"/>
    <x v="255"/>
    <n v="363"/>
    <m/>
    <m/>
  </r>
  <r>
    <x v="238"/>
    <x v="1"/>
    <x v="255"/>
    <m/>
    <m/>
    <s v="1 FDH / 1 HH / 1 Swing Arm / 1 Ground Rod"/>
  </r>
  <r>
    <x v="357"/>
    <x v="28"/>
    <x v="255"/>
    <n v="1646"/>
    <m/>
    <s v="9 Daps / 46 Splices"/>
  </r>
  <r>
    <x v="358"/>
    <x v="5"/>
    <x v="256"/>
    <n v="518"/>
    <m/>
    <s v="9 Toby Boxes / 5 Daps / 18 Splices"/>
  </r>
  <r>
    <x v="359"/>
    <x v="1"/>
    <x v="256"/>
    <m/>
    <m/>
    <s v="No Production Drill Breakdown"/>
  </r>
  <r>
    <x v="360"/>
    <x v="2"/>
    <x v="256"/>
    <n v="330"/>
    <m/>
    <m/>
  </r>
  <r>
    <x v="348"/>
    <x v="23"/>
    <x v="256"/>
    <m/>
    <m/>
    <s v="2 FDH / 2 HH / 2 Swing Arms "/>
  </r>
  <r>
    <x v="356"/>
    <x v="25"/>
    <x v="256"/>
    <n v="933"/>
    <m/>
    <m/>
  </r>
  <r>
    <x v="349"/>
    <x v="28"/>
    <x v="256"/>
    <n v="1809"/>
    <m/>
    <s v="11 Toby Boxes / 9 Daps / 41 Splices"/>
  </r>
  <r>
    <x v="334"/>
    <x v="1"/>
    <x v="257"/>
    <m/>
    <m/>
    <s v="No Production Crew Ran Into Issues With Conduit Path"/>
  </r>
  <r>
    <x v="358"/>
    <x v="5"/>
    <x v="257"/>
    <n v="990"/>
    <m/>
    <s v="12 Toby Boxes / 10 Daps / 53 Splices"/>
  </r>
  <r>
    <x v="359"/>
    <x v="1"/>
    <x v="257"/>
    <n v="298"/>
    <m/>
    <m/>
  </r>
  <r>
    <x v="360"/>
    <x v="2"/>
    <x v="257"/>
    <n v="625"/>
    <m/>
    <m/>
  </r>
  <r>
    <x v="174"/>
    <x v="37"/>
    <x v="257"/>
    <m/>
    <n v="9106"/>
    <s v="6,953 Tracer Wire / 13 Ground Rods"/>
  </r>
  <r>
    <x v="356"/>
    <x v="25"/>
    <x v="257"/>
    <n v="363"/>
    <m/>
    <m/>
  </r>
  <r>
    <x v="349"/>
    <x v="28"/>
    <x v="257"/>
    <n v="696"/>
    <m/>
    <s v="9 Toby Boxes / 6 Daps / 51 Splices"/>
  </r>
  <r>
    <x v="307"/>
    <x v="5"/>
    <x v="257"/>
    <n v="253"/>
    <m/>
    <m/>
  </r>
  <r>
    <x v="358"/>
    <x v="5"/>
    <x v="258"/>
    <m/>
    <m/>
    <s v="2 HH / 2 Ground Rods"/>
  </r>
  <r>
    <x v="348"/>
    <x v="30"/>
    <x v="258"/>
    <m/>
    <m/>
    <s v="132 Micro Splices"/>
  </r>
  <r>
    <x v="349"/>
    <x v="28"/>
    <x v="258"/>
    <n v="3"/>
    <m/>
    <s v="3 Toby Boxes / 1 Dap / 2 Splices"/>
  </r>
  <r>
    <x v="357"/>
    <x v="28"/>
    <x v="258"/>
    <n v="6"/>
    <m/>
    <s v="4 Dap / 20 Splices"/>
  </r>
  <r>
    <x v="179"/>
    <x v="1"/>
    <x v="259"/>
    <n v="389"/>
    <m/>
    <m/>
  </r>
  <r>
    <x v="358"/>
    <x v="5"/>
    <x v="259"/>
    <m/>
    <n v="1049"/>
    <s v="1,049 Tracer Wire"/>
  </r>
  <r>
    <x v="360"/>
    <x v="2"/>
    <x v="259"/>
    <n v="712"/>
    <m/>
    <m/>
  </r>
  <r>
    <x v="174"/>
    <x v="37"/>
    <x v="259"/>
    <m/>
    <n v="0"/>
    <s v="695 Tracer Wire"/>
  </r>
  <r>
    <x v="179"/>
    <x v="1"/>
    <x v="260"/>
    <n v="152"/>
    <m/>
    <s v="1 Toby Box / 2 Daps / 9 Splices"/>
  </r>
  <r>
    <x v="200"/>
    <x v="1"/>
    <x v="260"/>
    <n v="197"/>
    <m/>
    <m/>
  </r>
  <r>
    <x v="361"/>
    <x v="1"/>
    <x v="260"/>
    <n v="189"/>
    <m/>
    <s v="1 Dap"/>
  </r>
  <r>
    <x v="360"/>
    <x v="2"/>
    <x v="260"/>
    <n v="1092"/>
    <m/>
    <s v="4 Toby Boxes / 2 Daps / 8 Splices"/>
  </r>
  <r>
    <x v="356"/>
    <x v="37"/>
    <x v="260"/>
    <m/>
    <n v="2683"/>
    <m/>
  </r>
  <r>
    <x v="362"/>
    <x v="28"/>
    <x v="260"/>
    <n v="817"/>
    <m/>
    <m/>
  </r>
  <r>
    <x v="326"/>
    <x v="28"/>
    <x v="260"/>
    <m/>
    <m/>
    <s v="4 HH / 4 Ground Rods"/>
  </r>
  <r>
    <x v="179"/>
    <x v="1"/>
    <x v="261"/>
    <n v="45"/>
    <m/>
    <m/>
  </r>
  <r>
    <x v="200"/>
    <x v="1"/>
    <x v="261"/>
    <n v="338"/>
    <m/>
    <m/>
  </r>
  <r>
    <x v="359"/>
    <x v="1"/>
    <x v="261"/>
    <n v="150"/>
    <m/>
    <s v="4 Toby Boxes / 4 Daps / 20 Splices"/>
  </r>
  <r>
    <x v="360"/>
    <x v="2"/>
    <x v="261"/>
    <n v="384"/>
    <m/>
    <s v="10 Toby Boxes / 8 Daps / 44 Splices"/>
  </r>
  <r>
    <x v="356"/>
    <x v="25"/>
    <x v="261"/>
    <m/>
    <m/>
    <s v="6 HH / 6 Ground Rods"/>
  </r>
  <r>
    <x v="356"/>
    <x v="37"/>
    <x v="261"/>
    <m/>
    <n v="1781"/>
    <s v="3,864 Tracer Wire"/>
  </r>
  <r>
    <x v="363"/>
    <x v="25"/>
    <x v="261"/>
    <n v="753"/>
    <m/>
    <m/>
  </r>
  <r>
    <x v="362"/>
    <x v="28"/>
    <x v="261"/>
    <m/>
    <m/>
    <s v="3 HH / 3 Ground Rods"/>
  </r>
  <r>
    <x v="364"/>
    <x v="28"/>
    <x v="261"/>
    <n v="2073"/>
    <m/>
    <s v="11 Toby Boxes / 8 Daps / 40 Splices"/>
  </r>
  <r>
    <x v="359"/>
    <x v="1"/>
    <x v="262"/>
    <m/>
    <m/>
    <s v="Proofing Conduits"/>
  </r>
  <r>
    <x v="360"/>
    <x v="2"/>
    <x v="262"/>
    <n v="397"/>
    <m/>
    <s v="4 Toby Boxes / 5 Daps / 8 Splices"/>
  </r>
  <r>
    <x v="358"/>
    <x v="1"/>
    <x v="262"/>
    <m/>
    <n v="711"/>
    <m/>
  </r>
  <r>
    <x v="356"/>
    <x v="37"/>
    <x v="262"/>
    <n v="30"/>
    <m/>
    <m/>
  </r>
  <r>
    <x v="363"/>
    <x v="25"/>
    <x v="262"/>
    <n v="1289"/>
    <m/>
    <m/>
  </r>
  <r>
    <x v="362"/>
    <x v="37"/>
    <x v="262"/>
    <m/>
    <n v="1230"/>
    <s v="830 Tracer Wire / 3 Ground Switches"/>
  </r>
  <r>
    <x v="364"/>
    <x v="28"/>
    <x v="262"/>
    <n v="1342"/>
    <m/>
    <s v="5 Toby Boxes / 3 Daps / 9 Splices"/>
  </r>
  <r>
    <x v="358"/>
    <x v="1"/>
    <x v="263"/>
    <n v="342"/>
    <m/>
    <m/>
  </r>
  <r>
    <x v="364"/>
    <x v="28"/>
    <x v="263"/>
    <n v="1601"/>
    <m/>
    <s v="7 Toby Boxes / 4 Daps / 37 Splices"/>
  </r>
  <r>
    <x v="360"/>
    <x v="2"/>
    <x v="264"/>
    <n v="669"/>
    <m/>
    <m/>
  </r>
  <r>
    <x v="365"/>
    <x v="5"/>
    <x v="264"/>
    <n v="1564"/>
    <m/>
    <s v="10 Toby Boxes / 7 Daps / 33 Splices"/>
  </r>
  <r>
    <x v="80"/>
    <x v="25"/>
    <x v="265"/>
    <n v="988"/>
    <m/>
    <m/>
  </r>
  <r>
    <x v="179"/>
    <x v="1"/>
    <x v="265"/>
    <n v="214"/>
    <m/>
    <m/>
  </r>
  <r>
    <x v="200"/>
    <x v="1"/>
    <x v="265"/>
    <n v="214"/>
    <m/>
    <m/>
  </r>
  <r>
    <x v="360"/>
    <x v="2"/>
    <x v="265"/>
    <n v="467"/>
    <m/>
    <m/>
  </r>
  <r>
    <x v="365"/>
    <x v="5"/>
    <x v="265"/>
    <n v="1532"/>
    <m/>
    <s v="13 Toby Boxes / 9 Daps / 39 Splices"/>
  </r>
  <r>
    <x v="332"/>
    <x v="28"/>
    <x v="265"/>
    <n v="1340"/>
    <m/>
    <m/>
  </r>
  <r>
    <x v="366"/>
    <x v="30"/>
    <x v="265"/>
    <n v="199"/>
    <m/>
    <s v="1 Dap / 2 Splices"/>
  </r>
  <r>
    <x v="80"/>
    <x v="25"/>
    <x v="266"/>
    <n v="712"/>
    <m/>
    <m/>
  </r>
  <r>
    <x v="179"/>
    <x v="1"/>
    <x v="266"/>
    <m/>
    <m/>
    <s v="No Production"/>
  </r>
  <r>
    <x v="367"/>
    <x v="1"/>
    <x v="266"/>
    <n v="187"/>
    <m/>
    <s v="Repair Request Work"/>
  </r>
  <r>
    <x v="360"/>
    <x v="2"/>
    <x v="266"/>
    <n v="1133"/>
    <m/>
    <s v="4 Toby Boxes / 3 Daps / 21 Splices"/>
  </r>
  <r>
    <x v="365"/>
    <x v="5"/>
    <x v="266"/>
    <n v="1447"/>
    <m/>
    <s v="10 Toby Boxes / 6 Daps / 36 Splices"/>
  </r>
  <r>
    <x v="332"/>
    <x v="28"/>
    <x v="266"/>
    <n v="1529"/>
    <m/>
    <m/>
  </r>
  <r>
    <x v="366"/>
    <x v="30"/>
    <x v="266"/>
    <n v="361"/>
    <m/>
    <m/>
  </r>
  <r>
    <x v="80"/>
    <x v="25"/>
    <x v="267"/>
    <n v="474"/>
    <m/>
    <m/>
  </r>
  <r>
    <x v="367"/>
    <x v="1"/>
    <x v="267"/>
    <n v="300"/>
    <m/>
    <s v="Repair Request Work"/>
  </r>
  <r>
    <x v="360"/>
    <x v="2"/>
    <x v="267"/>
    <n v="448"/>
    <m/>
    <m/>
  </r>
  <r>
    <x v="365"/>
    <x v="5"/>
    <x v="267"/>
    <n v="864"/>
    <m/>
    <s v="8 Toby Boxes / 5 Daps / 6 Splices / 1 HH / 1 Ground Rod"/>
  </r>
  <r>
    <x v="368"/>
    <x v="5"/>
    <x v="267"/>
    <n v="538"/>
    <m/>
    <s v="4 Toby Boxes / 3 Daps / 5 Splices"/>
  </r>
  <r>
    <x v="332"/>
    <x v="28"/>
    <x v="267"/>
    <n v="1168"/>
    <m/>
    <m/>
  </r>
  <r>
    <x v="366"/>
    <x v="30"/>
    <x v="267"/>
    <n v="652"/>
    <m/>
    <s v="4 Toby Boxes / 4 Daps / 8 Splices"/>
  </r>
  <r>
    <x v="64"/>
    <x v="1"/>
    <x v="268"/>
    <n v="295"/>
    <m/>
    <s v="Repair Request Work 1 Toby Box / 4 Daps / 6 Splices"/>
  </r>
  <r>
    <x v="179"/>
    <x v="1"/>
    <x v="268"/>
    <m/>
    <m/>
    <s v="FDH"/>
  </r>
  <r>
    <x v="332"/>
    <x v="28"/>
    <x v="268"/>
    <n v="1008"/>
    <m/>
    <m/>
  </r>
  <r>
    <x v="369"/>
    <x v="37"/>
    <x v="268"/>
    <n v="45"/>
    <n v="5780"/>
    <s v="3 Daps / 7 HH / 7 Ground Rods"/>
  </r>
  <r>
    <x v="366"/>
    <x v="30"/>
    <x v="268"/>
    <n v="379"/>
    <m/>
    <s v="4 Toby Boxes / 4 Daps / 8 Splices"/>
  </r>
  <r>
    <x v="367"/>
    <x v="1"/>
    <x v="269"/>
    <n v="201"/>
    <m/>
    <s v="Repair Request Work 1 Toby Box / 1 Dap / 12 Splices"/>
  </r>
  <r>
    <x v="80"/>
    <x v="25"/>
    <x v="269"/>
    <n v="837"/>
    <m/>
    <m/>
  </r>
  <r>
    <x v="365"/>
    <x v="5"/>
    <x v="269"/>
    <m/>
    <m/>
    <s v="FDH"/>
  </r>
  <r>
    <x v="360"/>
    <x v="2"/>
    <x v="269"/>
    <n v="1044"/>
    <m/>
    <s v="13 Toby Boxes / 6 Daps / 29 Splices"/>
  </r>
  <r>
    <x v="332"/>
    <x v="28"/>
    <x v="269"/>
    <n v="1274"/>
    <m/>
    <m/>
  </r>
  <r>
    <x v="364"/>
    <x v="28"/>
    <x v="269"/>
    <n v="1099"/>
    <m/>
    <m/>
  </r>
  <r>
    <x v="366"/>
    <x v="30"/>
    <x v="269"/>
    <n v="534"/>
    <m/>
    <s v="8 Toby Boxes / 8 Daps / 16 Splices"/>
  </r>
  <r>
    <x v="360"/>
    <x v="2"/>
    <x v="270"/>
    <m/>
    <m/>
    <s v="11 Toby Boxes / 10 Daps / 46 Splices / 1 FDH / 1 HH / 1 Swing Arm / 1 Ground Rod"/>
  </r>
  <r>
    <x v="368"/>
    <x v="5"/>
    <x v="270"/>
    <n v="1056"/>
    <m/>
    <s v="5 Toby Boxes / 5 Daps / 21 Splices"/>
  </r>
  <r>
    <x v="332"/>
    <x v="28"/>
    <x v="270"/>
    <n v="1073"/>
    <m/>
    <m/>
  </r>
  <r>
    <x v="363"/>
    <x v="25"/>
    <x v="270"/>
    <n v="1062"/>
    <m/>
    <m/>
  </r>
  <r>
    <x v="367"/>
    <x v="1"/>
    <x v="271"/>
    <n v="200"/>
    <m/>
    <s v="Repair Request Work"/>
  </r>
  <r>
    <x v="368"/>
    <x v="5"/>
    <x v="271"/>
    <n v="2018"/>
    <m/>
    <s v="13 Toby Boxes / 10 Daps / 49 Splices"/>
  </r>
  <r>
    <x v="332"/>
    <x v="28"/>
    <x v="271"/>
    <n v="271"/>
    <m/>
    <m/>
  </r>
  <r>
    <x v="363"/>
    <x v="25"/>
    <x v="271"/>
    <n v="1318"/>
    <m/>
    <m/>
  </r>
  <r>
    <x v="364"/>
    <x v="28"/>
    <x v="271"/>
    <n v="2025"/>
    <m/>
    <m/>
  </r>
  <r>
    <x v="366"/>
    <x v="30"/>
    <x v="271"/>
    <n v="223"/>
    <m/>
    <s v="2 Toby Boxes / 2 Daps / 4 Splices"/>
  </r>
  <r>
    <x v="349"/>
    <x v="28"/>
    <x v="271"/>
    <n v="667"/>
    <m/>
    <m/>
  </r>
  <r>
    <x v="346"/>
    <x v="5"/>
    <x v="272"/>
    <n v="1033"/>
    <m/>
    <s v="2 HH / 2 Ground Rods"/>
  </r>
  <r>
    <x v="363"/>
    <x v="25"/>
    <x v="272"/>
    <n v="1165"/>
    <m/>
    <m/>
  </r>
  <r>
    <x v="364"/>
    <x v="28"/>
    <x v="272"/>
    <m/>
    <m/>
    <s v="No Production Crew Did Not Show Up Today"/>
  </r>
  <r>
    <x v="80"/>
    <x v="25"/>
    <x v="273"/>
    <n v="199"/>
    <m/>
    <m/>
  </r>
  <r>
    <x v="346"/>
    <x v="1"/>
    <x v="273"/>
    <m/>
    <n v="3268"/>
    <s v="3,268 Tracer Wire"/>
  </r>
  <r>
    <x v="370"/>
    <x v="30"/>
    <x v="273"/>
    <n v="1187"/>
    <m/>
    <m/>
  </r>
  <r>
    <x v="368"/>
    <x v="5"/>
    <x v="274"/>
    <n v="1016"/>
    <m/>
    <s v="9 Toby Boxes / 9 Daps / 34 Splices"/>
  </r>
  <r>
    <x v="371"/>
    <x v="5"/>
    <x v="274"/>
    <n v="611"/>
    <m/>
    <m/>
  </r>
  <r>
    <x v="363"/>
    <x v="25"/>
    <x v="274"/>
    <n v="1391"/>
    <m/>
    <m/>
  </r>
  <r>
    <x v="370"/>
    <x v="30"/>
    <x v="274"/>
    <n v="1287"/>
    <m/>
    <m/>
  </r>
  <r>
    <x v="371"/>
    <x v="5"/>
    <x v="275"/>
    <n v="1612"/>
    <m/>
    <s v="6 Toby Boxes / 2 Daps / 21 Splices"/>
  </r>
  <r>
    <x v="315"/>
    <x v="25"/>
    <x v="275"/>
    <n v="179"/>
    <m/>
    <m/>
  </r>
  <r>
    <x v="370"/>
    <x v="30"/>
    <x v="275"/>
    <n v="575"/>
    <m/>
    <m/>
  </r>
  <r>
    <x v="368"/>
    <x v="5"/>
    <x v="276"/>
    <m/>
    <m/>
    <s v="FDH / 1 HH / 1 Swing Arm / 1 Ground Rod "/>
  </r>
  <r>
    <x v="371"/>
    <x v="5"/>
    <x v="276"/>
    <m/>
    <m/>
    <s v="10 Toby Boxes / 7 Daps / 34 Splices"/>
  </r>
  <r>
    <x v="360"/>
    <x v="1"/>
    <x v="276"/>
    <m/>
    <n v="583"/>
    <m/>
  </r>
  <r>
    <x v="372"/>
    <x v="25"/>
    <x v="276"/>
    <n v="480"/>
    <m/>
    <s v="2 Toby Boxes / 2 Daps / 4 Splices"/>
  </r>
  <r>
    <x v="332"/>
    <x v="28"/>
    <x v="276"/>
    <m/>
    <m/>
    <s v="16 HH "/>
  </r>
  <r>
    <x v="332"/>
    <x v="37"/>
    <x v="276"/>
    <m/>
    <n v="9484"/>
    <s v="7,684 Tracer Wire  / 17 Ground Switches / 17 Ground Rod Installed"/>
  </r>
  <r>
    <x v="370"/>
    <x v="30"/>
    <x v="276"/>
    <n v="857"/>
    <m/>
    <m/>
  </r>
  <r>
    <x v="372"/>
    <x v="25"/>
    <x v="277"/>
    <n v="774"/>
    <m/>
    <m/>
  </r>
  <r>
    <x v="370"/>
    <x v="30"/>
    <x v="277"/>
    <n v="668"/>
    <m/>
    <m/>
  </r>
  <r>
    <x v="372"/>
    <x v="25"/>
    <x v="278"/>
    <m/>
    <m/>
    <s v="4 Toby Boxes / 5 Daps"/>
  </r>
  <r>
    <x v="370"/>
    <x v="30"/>
    <x v="278"/>
    <n v="1392"/>
    <m/>
    <s v="11 Toby Boxes / 14 Daps / 28 Splices"/>
  </r>
  <r>
    <x v="371"/>
    <x v="5"/>
    <x v="279"/>
    <n v="1561"/>
    <m/>
    <s v="11 Toby Boxes / 7 Daps / 41 Splices"/>
  </r>
  <r>
    <x v="372"/>
    <x v="25"/>
    <x v="279"/>
    <n v="570"/>
    <m/>
    <s v="8 Toby Boxes / 8 Daps / 16 Splices"/>
  </r>
  <r>
    <x v="373"/>
    <x v="28"/>
    <x v="279"/>
    <n v="1146"/>
    <m/>
    <m/>
  </r>
  <r>
    <x v="374"/>
    <x v="1"/>
    <x v="279"/>
    <n v="535"/>
    <m/>
    <m/>
  </r>
  <r>
    <x v="375"/>
    <x v="23"/>
    <x v="279"/>
    <n v="606"/>
    <m/>
    <s v="6 Toby Boxes / 5 Daps / 12 Splices"/>
  </r>
  <r>
    <x v="370"/>
    <x v="30"/>
    <x v="279"/>
    <n v="167"/>
    <m/>
    <m/>
  </r>
  <r>
    <x v="376"/>
    <x v="5"/>
    <x v="280"/>
    <n v="1595"/>
    <m/>
    <m/>
  </r>
  <r>
    <x v="373"/>
    <x v="28"/>
    <x v="280"/>
    <n v="308"/>
    <m/>
    <m/>
  </r>
  <r>
    <x v="375"/>
    <x v="23"/>
    <x v="280"/>
    <n v="459"/>
    <m/>
    <s v="3 Toby Boxes / 3 Daps / 5 Splices"/>
  </r>
  <r>
    <x v="370"/>
    <x v="30"/>
    <x v="280"/>
    <n v="487"/>
    <m/>
    <s v="33 Toby Boxes / 41 Daps / 82 Splices"/>
  </r>
  <r>
    <x v="376"/>
    <x v="5"/>
    <x v="281"/>
    <n v="1704"/>
    <m/>
    <s v="14 Toby Boxes / 6 Daps / 43 Splices"/>
  </r>
  <r>
    <x v="373"/>
    <x v="28"/>
    <x v="281"/>
    <n v="300"/>
    <m/>
    <m/>
  </r>
  <r>
    <x v="374"/>
    <x v="1"/>
    <x v="281"/>
    <n v="342"/>
    <m/>
    <m/>
  </r>
  <r>
    <x v="375"/>
    <x v="23"/>
    <x v="281"/>
    <n v="243"/>
    <m/>
    <s v="1 Toby Box / 1 Dap / 2 Splices"/>
  </r>
  <r>
    <x v="370"/>
    <x v="30"/>
    <x v="281"/>
    <n v="263"/>
    <m/>
    <m/>
  </r>
  <r>
    <x v="373"/>
    <x v="28"/>
    <x v="282"/>
    <m/>
    <m/>
    <s v="No Production"/>
  </r>
  <r>
    <x v="374"/>
    <x v="1"/>
    <x v="282"/>
    <n v="103"/>
    <m/>
    <s v="2 HH / 2 Ground Rods / 2 Maclean Switches"/>
  </r>
  <r>
    <x v="375"/>
    <x v="23"/>
    <x v="282"/>
    <n v="778"/>
    <m/>
    <s v="5 Toby Boxes / 6 Daps / 10 Splices"/>
  </r>
  <r>
    <x v="370"/>
    <x v="30"/>
    <x v="282"/>
    <n v="399"/>
    <m/>
    <m/>
  </r>
  <r>
    <x v="367"/>
    <x v="1"/>
    <x v="283"/>
    <n v="100"/>
    <m/>
    <m/>
  </r>
  <r>
    <x v="373"/>
    <x v="28"/>
    <x v="283"/>
    <n v="510"/>
    <m/>
    <m/>
  </r>
  <r>
    <x v="374"/>
    <x v="1"/>
    <x v="283"/>
    <m/>
    <n v="618"/>
    <m/>
  </r>
  <r>
    <x v="375"/>
    <x v="23"/>
    <x v="283"/>
    <n v="664"/>
    <m/>
    <s v="7 Toby Boxes / 6 Daps / 14 Splices"/>
  </r>
  <r>
    <x v="370"/>
    <x v="30"/>
    <x v="283"/>
    <n v="278"/>
    <m/>
    <m/>
  </r>
  <r>
    <x v="367"/>
    <x v="1"/>
    <x v="284"/>
    <n v="314"/>
    <m/>
    <m/>
  </r>
  <r>
    <x v="376"/>
    <x v="5"/>
    <x v="284"/>
    <n v="1581"/>
    <m/>
    <m/>
  </r>
  <r>
    <x v="373"/>
    <x v="28"/>
    <x v="284"/>
    <n v="1297"/>
    <m/>
    <m/>
  </r>
  <r>
    <x v="377"/>
    <x v="28"/>
    <x v="284"/>
    <n v="1163"/>
    <m/>
    <m/>
  </r>
  <r>
    <x v="315"/>
    <x v="25"/>
    <x v="284"/>
    <n v="326"/>
    <m/>
    <s v="4 Toby Boxes / 4 Daps / 8 Splices"/>
  </r>
  <r>
    <x v="372"/>
    <x v="25"/>
    <x v="284"/>
    <n v="307"/>
    <m/>
    <m/>
  </r>
  <r>
    <x v="375"/>
    <x v="23"/>
    <x v="284"/>
    <n v="534"/>
    <m/>
    <s v="4 Toby Boxes / 2 Daps / 4 Splices"/>
  </r>
  <r>
    <x v="370"/>
    <x v="30"/>
    <x v="284"/>
    <m/>
    <m/>
    <m/>
  </r>
  <r>
    <x v="367"/>
    <x v="1"/>
    <x v="285"/>
    <n v="240"/>
    <m/>
    <s v="3 Toby Boxes / 4 Daps / 68 Splices"/>
  </r>
  <r>
    <x v="378"/>
    <x v="2"/>
    <x v="285"/>
    <n v="560"/>
    <m/>
    <s v="5 Toby Boxes / 4 Daps / 24 Splices"/>
  </r>
  <r>
    <x v="373"/>
    <x v="28"/>
    <x v="285"/>
    <n v="1300"/>
    <m/>
    <m/>
  </r>
  <r>
    <x v="372"/>
    <x v="25"/>
    <x v="285"/>
    <n v="872"/>
    <m/>
    <s v="4 Toby Boxes / 4 Daps / 8 Splices"/>
  </r>
  <r>
    <x v="375"/>
    <x v="23"/>
    <x v="285"/>
    <n v="466"/>
    <m/>
    <s v="5 Toby Boxes / 4 Daps / 8 Splices"/>
  </r>
  <r>
    <x v="379"/>
    <x v="1"/>
    <x v="285"/>
    <m/>
    <m/>
    <s v="No Production"/>
  </r>
  <r>
    <x v="380"/>
    <x v="1"/>
    <x v="285"/>
    <n v="130"/>
    <m/>
    <s v="1 HH / 1 Ground Rod / 1 Ground Switch"/>
  </r>
  <r>
    <x v="381"/>
    <x v="1"/>
    <x v="286"/>
    <n v="86"/>
    <m/>
    <s v="1 Toby Box / 1 Dap / 64 Splices"/>
  </r>
  <r>
    <x v="378"/>
    <x v="2"/>
    <x v="286"/>
    <n v="367"/>
    <m/>
    <s v="5 Toby Boxes / 4 Daps / 36 Splices / 1 FDH / 1 HH / 1 Swing Arm / 1 Ground Rod"/>
  </r>
  <r>
    <x v="382"/>
    <x v="2"/>
    <x v="286"/>
    <n v="157"/>
    <m/>
    <m/>
  </r>
  <r>
    <x v="372"/>
    <x v="25"/>
    <x v="286"/>
    <n v="312"/>
    <m/>
    <s v="1 Toby Box / 2 Daps / 4 Splices"/>
  </r>
  <r>
    <x v="375"/>
    <x v="23"/>
    <x v="286"/>
    <n v="483"/>
    <m/>
    <s v="3 Toby Boxes / 3 Daps / 6 Splices"/>
  </r>
  <r>
    <x v="383"/>
    <x v="28"/>
    <x v="286"/>
    <n v="462"/>
    <m/>
    <m/>
  </r>
  <r>
    <x v="118"/>
    <x v="1"/>
    <x v="287"/>
    <n v="140"/>
    <m/>
    <s v="2 Splices"/>
  </r>
  <r>
    <x v="376"/>
    <x v="5"/>
    <x v="287"/>
    <m/>
    <m/>
    <s v="1 FDH / 1 HH / 1 Swing Arm / 1 Ground Rod / 1 Toby Box / 1 Dap / 2 Splice"/>
  </r>
  <r>
    <x v="376"/>
    <x v="1"/>
    <x v="287"/>
    <m/>
    <n v="412"/>
    <m/>
  </r>
  <r>
    <x v="371"/>
    <x v="5"/>
    <x v="287"/>
    <m/>
    <m/>
    <s v="1 FDH / 1 HH / 1 Swing Arm / 1 Ground Rod"/>
  </r>
  <r>
    <x v="371"/>
    <x v="1"/>
    <x v="287"/>
    <m/>
    <n v="679"/>
    <m/>
  </r>
  <r>
    <x v="384"/>
    <x v="23"/>
    <x v="287"/>
    <n v="646"/>
    <m/>
    <m/>
  </r>
  <r>
    <x v="373"/>
    <x v="28"/>
    <x v="287"/>
    <n v="1766"/>
    <m/>
    <s v="6 HH / 6 Ground Rods"/>
  </r>
  <r>
    <x v="372"/>
    <x v="25"/>
    <x v="287"/>
    <n v="287"/>
    <m/>
    <s v="6 Toby Boxes / 4 Dps / 12 Splices"/>
  </r>
  <r>
    <x v="383"/>
    <x v="28"/>
    <x v="287"/>
    <n v="1412"/>
    <m/>
    <m/>
  </r>
  <r>
    <x v="377"/>
    <x v="37"/>
    <x v="287"/>
    <m/>
    <n v="1678"/>
    <s v="1,328 Tracer Wire"/>
  </r>
  <r>
    <x v="380"/>
    <x v="37"/>
    <x v="287"/>
    <m/>
    <n v="318"/>
    <s v="118 Tracer Wire / 2 Ground Rod Switches"/>
  </r>
  <r>
    <x v="377"/>
    <x v="28"/>
    <x v="287"/>
    <m/>
    <m/>
    <s v="1 HH / 1 Ground Rod / 4 Ground Rod Switches"/>
  </r>
  <r>
    <x v="370"/>
    <x v="30"/>
    <x v="287"/>
    <m/>
    <m/>
    <s v="No Production"/>
  </r>
  <r>
    <x v="373"/>
    <x v="28"/>
    <x v="288"/>
    <n v="41"/>
    <m/>
    <s v="7 HH / 7 Ground Rods"/>
  </r>
  <r>
    <x v="384"/>
    <x v="23"/>
    <x v="288"/>
    <n v="212"/>
    <m/>
    <m/>
  </r>
  <r>
    <x v="383"/>
    <x v="28"/>
    <x v="288"/>
    <n v="1376"/>
    <m/>
    <m/>
  </r>
  <r>
    <x v="370"/>
    <x v="30"/>
    <x v="288"/>
    <n v="308"/>
    <n v="500"/>
    <s v="1 HH / 300 Tracer Wire"/>
  </r>
  <r>
    <x v="384"/>
    <x v="23"/>
    <x v="289"/>
    <n v="225"/>
    <m/>
    <m/>
  </r>
  <r>
    <x v="315"/>
    <x v="25"/>
    <x v="289"/>
    <m/>
    <m/>
    <s v="1 FDH / 1 HH / 1 Swing Arm / 1 Ground Rod"/>
  </r>
  <r>
    <x v="372"/>
    <x v="25"/>
    <x v="289"/>
    <m/>
    <m/>
    <s v="1 FDH / 1 HH / 1 Swing Arm / 1 Ground Rod"/>
  </r>
  <r>
    <x v="385"/>
    <x v="25"/>
    <x v="289"/>
    <n v="735"/>
    <m/>
    <m/>
  </r>
  <r>
    <x v="384"/>
    <x v="23"/>
    <x v="290"/>
    <n v="135"/>
    <m/>
    <m/>
  </r>
  <r>
    <x v="386"/>
    <x v="1"/>
    <x v="290"/>
    <n v="513"/>
    <m/>
    <m/>
  </r>
  <r>
    <x v="387"/>
    <x v="38"/>
    <x v="290"/>
    <m/>
    <m/>
    <s v="No Production"/>
  </r>
  <r>
    <x v="385"/>
    <x v="25"/>
    <x v="290"/>
    <n v="755"/>
    <m/>
    <s v="13 Toby Boxes / 7 Daps / 26 Splices"/>
  </r>
  <r>
    <x v="80"/>
    <x v="1"/>
    <x v="291"/>
    <m/>
    <m/>
    <s v="1 FDH / 1 HH / 1 Swing Arm / 1 Ground Rod"/>
  </r>
  <r>
    <x v="388"/>
    <x v="5"/>
    <x v="291"/>
    <n v="918"/>
    <m/>
    <s v="3 HH / 3 Ground Rods"/>
  </r>
  <r>
    <x v="384"/>
    <x v="23"/>
    <x v="291"/>
    <n v="278"/>
    <m/>
    <s v="4 Toby Boxes / 6 Daps / 8 Splices"/>
  </r>
  <r>
    <x v="385"/>
    <x v="25"/>
    <x v="291"/>
    <n v="897"/>
    <m/>
    <s v="4 Toby Boxes / 4 Daps / 8 Splices"/>
  </r>
  <r>
    <x v="373"/>
    <x v="37"/>
    <x v="291"/>
    <m/>
    <n v="8226"/>
    <s v="6,826 Tracer Wire"/>
  </r>
  <r>
    <x v="384"/>
    <x v="1"/>
    <x v="291"/>
    <n v="216"/>
    <m/>
    <m/>
  </r>
  <r>
    <x v="383"/>
    <x v="28"/>
    <x v="291"/>
    <n v="2020"/>
    <m/>
    <m/>
  </r>
  <r>
    <x v="389"/>
    <x v="1"/>
    <x v="291"/>
    <m/>
    <m/>
    <s v="No Production"/>
  </r>
  <r>
    <x v="390"/>
    <x v="1"/>
    <x v="291"/>
    <n v="7"/>
    <m/>
    <s v="1 HH"/>
  </r>
  <r>
    <x v="387"/>
    <x v="38"/>
    <x v="291"/>
    <n v="172"/>
    <m/>
    <m/>
  </r>
  <r>
    <x v="118"/>
    <x v="1"/>
    <x v="292"/>
    <m/>
    <n v="2676"/>
    <m/>
  </r>
  <r>
    <x v="384"/>
    <x v="23"/>
    <x v="292"/>
    <n v="333"/>
    <m/>
    <m/>
  </r>
  <r>
    <x v="238"/>
    <x v="25"/>
    <x v="292"/>
    <n v="438"/>
    <m/>
    <m/>
  </r>
  <r>
    <x v="385"/>
    <x v="25"/>
    <x v="292"/>
    <n v="583"/>
    <m/>
    <s v="7 Toby Boxes / 7 Daps / 16 Splices"/>
  </r>
  <r>
    <x v="383"/>
    <x v="28"/>
    <x v="292"/>
    <n v="1855"/>
    <m/>
    <m/>
  </r>
  <r>
    <x v="391"/>
    <x v="1"/>
    <x v="292"/>
    <n v="265"/>
    <m/>
    <m/>
  </r>
  <r>
    <x v="384"/>
    <x v="23"/>
    <x v="293"/>
    <n v="377"/>
    <m/>
    <m/>
  </r>
  <r>
    <x v="383"/>
    <x v="28"/>
    <x v="293"/>
    <n v="1609"/>
    <m/>
    <m/>
  </r>
  <r>
    <x v="391"/>
    <x v="1"/>
    <x v="293"/>
    <n v="372"/>
    <m/>
    <m/>
  </r>
  <r>
    <x v="384"/>
    <x v="23"/>
    <x v="294"/>
    <n v="526"/>
    <m/>
    <m/>
  </r>
  <r>
    <x v="392"/>
    <x v="25"/>
    <x v="294"/>
    <n v="978"/>
    <m/>
    <m/>
  </r>
  <r>
    <x v="393"/>
    <x v="1"/>
    <x v="294"/>
    <n v="195"/>
    <m/>
    <m/>
  </r>
  <r>
    <x v="391"/>
    <x v="1"/>
    <x v="294"/>
    <n v="396"/>
    <m/>
    <m/>
  </r>
  <r>
    <x v="394"/>
    <x v="28"/>
    <x v="294"/>
    <n v="788"/>
    <m/>
    <m/>
  </r>
  <r>
    <x v="383"/>
    <x v="28"/>
    <x v="294"/>
    <m/>
    <m/>
    <s v="No Production"/>
  </r>
  <r>
    <x v="395"/>
    <x v="1"/>
    <x v="295"/>
    <n v="55"/>
    <m/>
    <m/>
  </r>
  <r>
    <x v="384"/>
    <x v="23"/>
    <x v="295"/>
    <n v="36"/>
    <m/>
    <s v="12 Toby Boxes / 9 Daps / 24 Splices"/>
  </r>
  <r>
    <x v="392"/>
    <x v="25"/>
    <x v="295"/>
    <n v="1555"/>
    <m/>
    <m/>
  </r>
  <r>
    <x v="394"/>
    <x v="28"/>
    <x v="295"/>
    <n v="1083"/>
    <m/>
    <s v="4 HH"/>
  </r>
  <r>
    <x v="383"/>
    <x v="28"/>
    <x v="295"/>
    <n v="1420"/>
    <m/>
    <m/>
  </r>
  <r>
    <x v="396"/>
    <x v="28"/>
    <x v="295"/>
    <n v="551"/>
    <m/>
    <s v="2 HH"/>
  </r>
  <r>
    <x v="384"/>
    <x v="23"/>
    <x v="296"/>
    <n v="12"/>
    <m/>
    <s v=" 9 Toby Boxes / 5 Daps / 196 Splices / 2 FDH / 2 HH / 2 Ground Rods"/>
  </r>
  <r>
    <x v="392"/>
    <x v="25"/>
    <x v="296"/>
    <n v="1095"/>
    <m/>
    <m/>
  </r>
  <r>
    <x v="393"/>
    <x v="1"/>
    <x v="296"/>
    <n v="349"/>
    <m/>
    <m/>
  </r>
  <r>
    <x v="383"/>
    <x v="28"/>
    <x v="296"/>
    <n v="1208"/>
    <m/>
    <m/>
  </r>
  <r>
    <x v="396"/>
    <x v="28"/>
    <x v="296"/>
    <n v="1606"/>
    <m/>
    <m/>
  </r>
  <r>
    <x v="384"/>
    <x v="23"/>
    <x v="297"/>
    <m/>
    <m/>
    <s v="Proofing"/>
  </r>
  <r>
    <x v="384"/>
    <x v="1"/>
    <x v="297"/>
    <m/>
    <n v="106"/>
    <s v="1 HH"/>
  </r>
  <r>
    <x v="392"/>
    <x v="25"/>
    <x v="297"/>
    <m/>
    <m/>
    <s v="1 HH"/>
  </r>
  <r>
    <x v="391"/>
    <x v="1"/>
    <x v="297"/>
    <n v="145"/>
    <m/>
    <m/>
  </r>
  <r>
    <x v="393"/>
    <x v="28"/>
    <x v="297"/>
    <n v="790"/>
    <m/>
    <m/>
  </r>
  <r>
    <x v="383"/>
    <x v="28"/>
    <x v="297"/>
    <n v="596"/>
    <m/>
    <m/>
  </r>
  <r>
    <x v="270"/>
    <x v="1"/>
    <x v="298"/>
    <m/>
    <m/>
    <s v="Restoration"/>
  </r>
  <r>
    <x v="397"/>
    <x v="28"/>
    <x v="298"/>
    <n v="752"/>
    <m/>
    <s v="2 HH / 2 Ground Rods"/>
  </r>
  <r>
    <x v="393"/>
    <x v="28"/>
    <x v="298"/>
    <n v="15"/>
    <m/>
    <m/>
  </r>
  <r>
    <x v="391"/>
    <x v="28"/>
    <x v="298"/>
    <m/>
    <m/>
    <s v="2 HH / 2 Ground Rods"/>
  </r>
  <r>
    <x v="270"/>
    <x v="1"/>
    <x v="299"/>
    <m/>
    <m/>
    <s v="Restoration"/>
  </r>
  <r>
    <x v="398"/>
    <x v="25"/>
    <x v="299"/>
    <n v="1360"/>
    <m/>
    <m/>
  </r>
  <r>
    <x v="121"/>
    <x v="1"/>
    <x v="300"/>
    <m/>
    <m/>
    <s v="Restoration"/>
  </r>
  <r>
    <x v="399"/>
    <x v="29"/>
    <x v="300"/>
    <n v="102"/>
    <m/>
    <s v="1 HH / 1 Ground Rod"/>
  </r>
  <r>
    <x v="400"/>
    <x v="29"/>
    <x v="300"/>
    <n v="417"/>
    <m/>
    <s v="2 HH"/>
  </r>
  <r>
    <x v="383"/>
    <x v="28"/>
    <x v="300"/>
    <m/>
    <m/>
    <s v="25 HH"/>
  </r>
  <r>
    <x v="398"/>
    <x v="25"/>
    <x v="300"/>
    <m/>
    <m/>
    <s v="3 HH"/>
  </r>
  <r>
    <x v="392"/>
    <x v="25"/>
    <x v="300"/>
    <n v="400"/>
    <m/>
    <s v=" HH"/>
  </r>
  <r>
    <x v="390"/>
    <x v="37"/>
    <x v="300"/>
    <m/>
    <n v="244"/>
    <s v="12 Tracer Wire / 1 Ground Rod"/>
  </r>
  <r>
    <x v="394"/>
    <x v="37"/>
    <x v="300"/>
    <m/>
    <n v="2366"/>
    <s v="1,916 Tracer Wire / 5 Ground REods"/>
  </r>
  <r>
    <x v="396"/>
    <x v="37"/>
    <x v="300"/>
    <m/>
    <n v="2688"/>
    <s v="2,188 Tracer Wire / 5 Ground Rods"/>
  </r>
  <r>
    <x v="389"/>
    <x v="37"/>
    <x v="300"/>
    <m/>
    <n v="742"/>
    <s v="542 Tracer Wire / 1 Ground Rod"/>
  </r>
  <r>
    <x v="397"/>
    <x v="37"/>
    <x v="300"/>
    <m/>
    <n v="1048"/>
    <s v="848 Tracer Wire / 2 Ground Rods"/>
  </r>
  <r>
    <x v="393"/>
    <x v="37"/>
    <x v="300"/>
    <m/>
    <n v="1654"/>
    <s v="1,354 Tracer Wire / 3 Ground Rods"/>
  </r>
  <r>
    <x v="391"/>
    <x v="37"/>
    <x v="300"/>
    <m/>
    <n v="1456"/>
    <s v="1,156 Tracer Wire / 3 Ground Rods"/>
  </r>
  <r>
    <x v="401"/>
    <x v="28"/>
    <x v="301"/>
    <n v="1036"/>
    <m/>
    <m/>
  </r>
  <r>
    <x v="401"/>
    <x v="28"/>
    <x v="302"/>
    <m/>
    <m/>
    <s v="2 HH / 2 Ground Rods"/>
  </r>
  <r>
    <x v="402"/>
    <x v="25"/>
    <x v="303"/>
    <n v="891"/>
    <m/>
    <m/>
  </r>
  <r>
    <x v="402"/>
    <x v="25"/>
    <x v="304"/>
    <n v="2719"/>
    <m/>
    <m/>
  </r>
  <r>
    <x v="402"/>
    <x v="25"/>
    <x v="305"/>
    <n v="2206"/>
    <m/>
    <m/>
  </r>
  <r>
    <x v="392"/>
    <x v="35"/>
    <x v="305"/>
    <m/>
    <n v="4672"/>
    <s v="3,749 Tracer Wire"/>
  </r>
  <r>
    <x v="398"/>
    <x v="35"/>
    <x v="305"/>
    <m/>
    <n v="1850"/>
    <s v="1,202 Tracer Wire"/>
  </r>
  <r>
    <x v="383"/>
    <x v="37"/>
    <x v="305"/>
    <m/>
    <n v="14650"/>
    <s v="12,150 Tracer Wire"/>
  </r>
  <r>
    <x v="402"/>
    <x v="25"/>
    <x v="306"/>
    <n v="2612"/>
    <m/>
    <m/>
  </r>
  <r>
    <x v="399"/>
    <x v="1"/>
    <x v="306"/>
    <m/>
    <n v="300"/>
    <s v="2 Ground Rods / 100 Tracer Wire"/>
  </r>
  <r>
    <x v="400"/>
    <x v="1"/>
    <x v="306"/>
    <m/>
    <n v="688"/>
    <s v="3 Ground Rods / 488 Tracer Wire"/>
  </r>
  <r>
    <x v="402"/>
    <x v="25"/>
    <x v="307"/>
    <n v="1765"/>
    <m/>
    <m/>
  </r>
  <r>
    <x v="392"/>
    <x v="1"/>
    <x v="307"/>
    <m/>
    <m/>
    <s v="Mclean Switches"/>
  </r>
  <r>
    <x v="403"/>
    <x v="1"/>
    <x v="307"/>
    <m/>
    <m/>
    <s v="Mclean Switches"/>
  </r>
  <r>
    <x v="404"/>
    <x v="28"/>
    <x v="307"/>
    <n v="407"/>
    <m/>
    <m/>
  </r>
  <r>
    <x v="402"/>
    <x v="25"/>
    <x v="308"/>
    <n v="1356"/>
    <m/>
    <m/>
  </r>
  <r>
    <x v="379"/>
    <x v="1"/>
    <x v="308"/>
    <n v="67"/>
    <m/>
    <m/>
  </r>
  <r>
    <x v="404"/>
    <x v="28"/>
    <x v="308"/>
    <m/>
    <m/>
    <s v="No Production Crew Hit Rock"/>
  </r>
  <r>
    <x v="404"/>
    <x v="28"/>
    <x v="309"/>
    <n v="940"/>
    <m/>
    <m/>
  </r>
  <r>
    <x v="402"/>
    <x v="25"/>
    <x v="309"/>
    <n v="1212"/>
    <m/>
    <m/>
  </r>
  <r>
    <x v="401"/>
    <x v="37"/>
    <x v="309"/>
    <m/>
    <n v="1268"/>
    <s v="1,068 Tracer Wire"/>
  </r>
  <r>
    <x v="405"/>
    <x v="1"/>
    <x v="309"/>
    <m/>
    <m/>
    <s v="Locate Issue--Frontier Not Marked"/>
  </r>
  <r>
    <x v="387"/>
    <x v="25"/>
    <x v="309"/>
    <n v="572"/>
    <m/>
    <m/>
  </r>
  <r>
    <x v="406"/>
    <x v="1"/>
    <x v="309"/>
    <n v="288"/>
    <m/>
    <m/>
  </r>
  <r>
    <x v="404"/>
    <x v="28"/>
    <x v="310"/>
    <n v="1575"/>
    <m/>
    <m/>
  </r>
  <r>
    <x v="402"/>
    <x v="25"/>
    <x v="310"/>
    <n v="866"/>
    <m/>
    <m/>
  </r>
  <r>
    <x v="405"/>
    <x v="1"/>
    <x v="310"/>
    <n v="290"/>
    <m/>
    <m/>
  </r>
  <r>
    <x v="405"/>
    <x v="1"/>
    <x v="310"/>
    <n v="477"/>
    <m/>
    <m/>
  </r>
  <r>
    <x v="387"/>
    <x v="25"/>
    <x v="310"/>
    <n v="776"/>
    <m/>
    <m/>
  </r>
  <r>
    <x v="406"/>
    <x v="1"/>
    <x v="310"/>
    <m/>
    <m/>
    <s v="1 HH"/>
  </r>
  <r>
    <x v="407"/>
    <x v="1"/>
    <x v="310"/>
    <n v="290"/>
    <m/>
    <m/>
  </r>
  <r>
    <x v="408"/>
    <x v="39"/>
    <x v="310"/>
    <n v="3749"/>
    <m/>
    <m/>
  </r>
  <r>
    <x v="409"/>
    <x v="2"/>
    <x v="311"/>
    <n v="390"/>
    <m/>
    <m/>
  </r>
  <r>
    <x v="410"/>
    <x v="2"/>
    <x v="311"/>
    <n v="454"/>
    <m/>
    <m/>
  </r>
  <r>
    <x v="404"/>
    <x v="28"/>
    <x v="311"/>
    <n v="507"/>
    <m/>
    <m/>
  </r>
  <r>
    <x v="402"/>
    <x v="25"/>
    <x v="311"/>
    <n v="969"/>
    <m/>
    <m/>
  </r>
  <r>
    <x v="405"/>
    <x v="1"/>
    <x v="311"/>
    <n v="183"/>
    <m/>
    <m/>
  </r>
  <r>
    <x v="405"/>
    <x v="1"/>
    <x v="311"/>
    <n v="596"/>
    <m/>
    <m/>
  </r>
  <r>
    <x v="387"/>
    <x v="25"/>
    <x v="311"/>
    <n v="1009"/>
    <m/>
    <m/>
  </r>
  <r>
    <x v="411"/>
    <x v="39"/>
    <x v="311"/>
    <n v="544"/>
    <m/>
    <m/>
  </r>
  <r>
    <x v="409"/>
    <x v="2"/>
    <x v="312"/>
    <m/>
    <m/>
    <s v="No Production--Crew Hit Rock"/>
  </r>
  <r>
    <x v="410"/>
    <x v="2"/>
    <x v="312"/>
    <n v="285"/>
    <m/>
    <m/>
  </r>
  <r>
    <x v="404"/>
    <x v="28"/>
    <x v="312"/>
    <m/>
    <m/>
    <s v="No Production--Drill Breakdown"/>
  </r>
  <r>
    <x v="412"/>
    <x v="28"/>
    <x v="312"/>
    <n v="2434"/>
    <m/>
    <m/>
  </r>
  <r>
    <x v="402"/>
    <x v="25"/>
    <x v="312"/>
    <n v="262"/>
    <m/>
    <m/>
  </r>
  <r>
    <x v="405"/>
    <x v="1"/>
    <x v="312"/>
    <n v="130"/>
    <m/>
    <s v="2 HH"/>
  </r>
  <r>
    <x v="387"/>
    <x v="25"/>
    <x v="312"/>
    <n v="770"/>
    <m/>
    <m/>
  </r>
  <r>
    <x v="411"/>
    <x v="39"/>
    <x v="312"/>
    <n v="723"/>
    <m/>
    <m/>
  </r>
  <r>
    <x v="60"/>
    <x v="1"/>
    <x v="313"/>
    <n v="70"/>
    <m/>
    <s v="2 Daps / 48 Splices"/>
  </r>
  <r>
    <x v="409"/>
    <x v="2"/>
    <x v="313"/>
    <n v="8"/>
    <m/>
    <s v="2 HH / 2 Ground Rod"/>
  </r>
  <r>
    <x v="410"/>
    <x v="2"/>
    <x v="313"/>
    <n v="33"/>
    <m/>
    <s v="1 HH / 1 Ground Rods"/>
  </r>
  <r>
    <x v="413"/>
    <x v="25"/>
    <x v="313"/>
    <n v="1587"/>
    <m/>
    <s v="4 Toby Boxes / 5 Daps / 11 Splices"/>
  </r>
  <r>
    <x v="404"/>
    <x v="28"/>
    <x v="313"/>
    <n v="354"/>
    <m/>
    <m/>
  </r>
  <r>
    <x v="414"/>
    <x v="1"/>
    <x v="313"/>
    <n v="339"/>
    <m/>
    <m/>
  </r>
  <r>
    <x v="406"/>
    <x v="37"/>
    <x v="313"/>
    <m/>
    <n v="488"/>
    <s v="388 Tracer Wire / 2 Ground Rods"/>
  </r>
  <r>
    <x v="407"/>
    <x v="37"/>
    <x v="313"/>
    <m/>
    <n v="400"/>
    <s v="300 Tracer Wire / 2 Ground Rods"/>
  </r>
  <r>
    <x v="387"/>
    <x v="25"/>
    <x v="313"/>
    <m/>
    <n v="3306"/>
    <s v="2,556 Tracer Wire"/>
  </r>
  <r>
    <x v="415"/>
    <x v="40"/>
    <x v="313"/>
    <n v="1085"/>
    <m/>
    <m/>
  </r>
  <r>
    <x v="411"/>
    <x v="39"/>
    <x v="313"/>
    <n v="563"/>
    <m/>
    <m/>
  </r>
  <r>
    <x v="60"/>
    <x v="1"/>
    <x v="314"/>
    <n v="380"/>
    <n v="1138"/>
    <m/>
  </r>
  <r>
    <x v="409"/>
    <x v="2"/>
    <x v="314"/>
    <n v="615"/>
    <m/>
    <m/>
  </r>
  <r>
    <x v="410"/>
    <x v="2"/>
    <x v="314"/>
    <n v="327"/>
    <m/>
    <m/>
  </r>
  <r>
    <x v="413"/>
    <x v="25"/>
    <x v="314"/>
    <n v="1339"/>
    <m/>
    <m/>
  </r>
  <r>
    <x v="404"/>
    <x v="28"/>
    <x v="314"/>
    <n v="864"/>
    <m/>
    <m/>
  </r>
  <r>
    <x v="379"/>
    <x v="1"/>
    <x v="314"/>
    <n v="245"/>
    <m/>
    <m/>
  </r>
  <r>
    <x v="415"/>
    <x v="40"/>
    <x v="314"/>
    <m/>
    <m/>
    <s v="Crew Did Not Show Up Today"/>
  </r>
  <r>
    <x v="411"/>
    <x v="39"/>
    <x v="314"/>
    <n v="1246"/>
    <m/>
    <m/>
  </r>
  <r>
    <x v="409"/>
    <x v="2"/>
    <x v="315"/>
    <n v="349"/>
    <m/>
    <m/>
  </r>
  <r>
    <x v="410"/>
    <x v="2"/>
    <x v="315"/>
    <n v="269"/>
    <m/>
    <m/>
  </r>
  <r>
    <x v="405"/>
    <x v="1"/>
    <x v="315"/>
    <n v="276"/>
    <m/>
    <m/>
  </r>
  <r>
    <x v="413"/>
    <x v="25"/>
    <x v="315"/>
    <n v="857"/>
    <m/>
    <m/>
  </r>
  <r>
    <x v="404"/>
    <x v="28"/>
    <x v="315"/>
    <n v="674"/>
    <m/>
    <m/>
  </r>
  <r>
    <x v="416"/>
    <x v="25"/>
    <x v="315"/>
    <n v="2304"/>
    <m/>
    <m/>
  </r>
  <r>
    <x v="379"/>
    <x v="1"/>
    <x v="315"/>
    <m/>
    <n v="315"/>
    <s v="1 HH / 1 Ground Rod"/>
  </r>
  <r>
    <x v="417"/>
    <x v="39"/>
    <x v="315"/>
    <n v="540"/>
    <m/>
    <m/>
  </r>
  <r>
    <x v="417"/>
    <x v="39"/>
    <x v="315"/>
    <n v="168"/>
    <m/>
    <m/>
  </r>
  <r>
    <x v="418"/>
    <x v="26"/>
    <x v="316"/>
    <n v="440"/>
    <m/>
    <m/>
  </r>
  <r>
    <x v="410"/>
    <x v="2"/>
    <x v="316"/>
    <n v="515"/>
    <m/>
    <s v="1 HH / 1 Ground Rod"/>
  </r>
  <r>
    <x v="419"/>
    <x v="1"/>
    <x v="316"/>
    <n v="258"/>
    <m/>
    <m/>
  </r>
  <r>
    <x v="419"/>
    <x v="1"/>
    <x v="316"/>
    <n v="383"/>
    <m/>
    <m/>
  </r>
  <r>
    <x v="413"/>
    <x v="25"/>
    <x v="316"/>
    <n v="32"/>
    <m/>
    <s v="16 Toby Boxes / 8 Daps / 156 Splices"/>
  </r>
  <r>
    <x v="420"/>
    <x v="25"/>
    <x v="316"/>
    <n v="947"/>
    <m/>
    <m/>
  </r>
  <r>
    <x v="412"/>
    <x v="28"/>
    <x v="316"/>
    <n v="1012"/>
    <m/>
    <m/>
  </r>
  <r>
    <x v="416"/>
    <x v="25"/>
    <x v="316"/>
    <n v="1216"/>
    <m/>
    <m/>
  </r>
  <r>
    <x v="404"/>
    <x v="28"/>
    <x v="316"/>
    <n v="724"/>
    <m/>
    <m/>
  </r>
  <r>
    <x v="417"/>
    <x v="39"/>
    <x v="316"/>
    <n v="697"/>
    <m/>
    <m/>
  </r>
  <r>
    <x v="410"/>
    <x v="2"/>
    <x v="317"/>
    <n v="451"/>
    <m/>
    <s v="3 HH"/>
  </r>
  <r>
    <x v="410"/>
    <x v="23"/>
    <x v="317"/>
    <m/>
    <n v="2984"/>
    <s v="2,334 Tracer Wire"/>
  </r>
  <r>
    <x v="409"/>
    <x v="23"/>
    <x v="317"/>
    <m/>
    <n v="1662"/>
    <s v="1,362 Tracer Wire"/>
  </r>
  <r>
    <x v="418"/>
    <x v="26"/>
    <x v="317"/>
    <m/>
    <m/>
    <s v="2 Toby Boxes"/>
  </r>
  <r>
    <x v="405"/>
    <x v="1"/>
    <x v="317"/>
    <n v="285"/>
    <m/>
    <m/>
  </r>
  <r>
    <x v="405"/>
    <x v="1"/>
    <x v="317"/>
    <n v="140"/>
    <m/>
    <s v="1 HH"/>
  </r>
  <r>
    <x v="420"/>
    <x v="25"/>
    <x v="317"/>
    <n v="1381"/>
    <m/>
    <m/>
  </r>
  <r>
    <x v="415"/>
    <x v="40"/>
    <x v="317"/>
    <n v="2018"/>
    <m/>
    <m/>
  </r>
  <r>
    <x v="416"/>
    <x v="25"/>
    <x v="317"/>
    <n v="2932"/>
    <m/>
    <m/>
  </r>
  <r>
    <x v="404"/>
    <x v="28"/>
    <x v="317"/>
    <n v="165"/>
    <m/>
    <m/>
  </r>
  <r>
    <x v="418"/>
    <x v="2"/>
    <x v="318"/>
    <n v="549"/>
    <m/>
    <m/>
  </r>
  <r>
    <x v="405"/>
    <x v="1"/>
    <x v="318"/>
    <m/>
    <m/>
    <s v="Drill Breakdown"/>
  </r>
  <r>
    <x v="415"/>
    <x v="40"/>
    <x v="318"/>
    <n v="1563"/>
    <m/>
    <m/>
  </r>
  <r>
    <x v="418"/>
    <x v="2"/>
    <x v="319"/>
    <n v="847"/>
    <m/>
    <m/>
  </r>
  <r>
    <x v="416"/>
    <x v="25"/>
    <x v="319"/>
    <n v="350"/>
    <m/>
    <m/>
  </r>
  <r>
    <x v="420"/>
    <x v="25"/>
    <x v="319"/>
    <n v="897"/>
    <m/>
    <m/>
  </r>
  <r>
    <x v="412"/>
    <x v="28"/>
    <x v="319"/>
    <n v="757"/>
    <m/>
    <m/>
  </r>
  <r>
    <x v="415"/>
    <x v="41"/>
    <x v="319"/>
    <n v="699"/>
    <m/>
    <m/>
  </r>
  <r>
    <x v="418"/>
    <x v="2"/>
    <x v="320"/>
    <n v="555"/>
    <m/>
    <m/>
  </r>
  <r>
    <x v="405"/>
    <x v="1"/>
    <x v="320"/>
    <n v="110"/>
    <m/>
    <m/>
  </r>
  <r>
    <x v="421"/>
    <x v="25"/>
    <x v="320"/>
    <n v="473"/>
    <m/>
    <m/>
  </r>
  <r>
    <x v="420"/>
    <x v="25"/>
    <x v="320"/>
    <n v="408"/>
    <m/>
    <m/>
  </r>
  <r>
    <x v="415"/>
    <x v="41"/>
    <x v="320"/>
    <n v="463"/>
    <m/>
    <m/>
  </r>
  <r>
    <x v="422"/>
    <x v="25"/>
    <x v="320"/>
    <n v="1174"/>
    <m/>
    <m/>
  </r>
  <r>
    <x v="423"/>
    <x v="1"/>
    <x v="320"/>
    <n v="521"/>
    <m/>
    <m/>
  </r>
  <r>
    <x v="418"/>
    <x v="2"/>
    <x v="321"/>
    <n v="831"/>
    <m/>
    <m/>
  </r>
  <r>
    <x v="402"/>
    <x v="37"/>
    <x v="321"/>
    <m/>
    <n v="17400"/>
    <s v="15,150 Tracer Wire"/>
  </r>
  <r>
    <x v="402"/>
    <x v="25"/>
    <x v="321"/>
    <m/>
    <m/>
    <s v="23 HH / 23 Ground Rods"/>
  </r>
  <r>
    <x v="421"/>
    <x v="25"/>
    <x v="321"/>
    <n v="1258"/>
    <m/>
    <m/>
  </r>
  <r>
    <x v="424"/>
    <x v="28"/>
    <x v="321"/>
    <n v="873"/>
    <m/>
    <m/>
  </r>
  <r>
    <x v="415"/>
    <x v="41"/>
    <x v="321"/>
    <n v="561"/>
    <m/>
    <m/>
  </r>
  <r>
    <x v="422"/>
    <x v="25"/>
    <x v="321"/>
    <n v="1060"/>
    <m/>
    <m/>
  </r>
  <r>
    <x v="423"/>
    <x v="1"/>
    <x v="321"/>
    <n v="701"/>
    <m/>
    <m/>
  </r>
  <r>
    <x v="408"/>
    <x v="39"/>
    <x v="321"/>
    <n v="43"/>
    <m/>
    <s v="5 Locate Markers / 3 Daps / 6 Splices"/>
  </r>
  <r>
    <x v="417"/>
    <x v="39"/>
    <x v="321"/>
    <n v="140"/>
    <m/>
    <m/>
  </r>
  <r>
    <x v="418"/>
    <x v="2"/>
    <x v="322"/>
    <m/>
    <m/>
    <s v="2 FDH / 2 HH / 2 Swing Arms / 2 Ground Rods"/>
  </r>
  <r>
    <x v="421"/>
    <x v="25"/>
    <x v="322"/>
    <n v="1494"/>
    <m/>
    <m/>
  </r>
  <r>
    <x v="424"/>
    <x v="28"/>
    <x v="322"/>
    <n v="449"/>
    <m/>
    <m/>
  </r>
  <r>
    <x v="415"/>
    <x v="41"/>
    <x v="322"/>
    <n v="129"/>
    <m/>
    <m/>
  </r>
  <r>
    <x v="422"/>
    <x v="25"/>
    <x v="322"/>
    <n v="818"/>
    <m/>
    <m/>
  </r>
  <r>
    <x v="425"/>
    <x v="41"/>
    <x v="322"/>
    <m/>
    <m/>
    <s v="No Production"/>
  </r>
  <r>
    <x v="423"/>
    <x v="1"/>
    <x v="322"/>
    <n v="707"/>
    <m/>
    <s v="1 HH"/>
  </r>
  <r>
    <x v="416"/>
    <x v="35"/>
    <x v="322"/>
    <m/>
    <n v="7552"/>
    <s v="6,787 Tracer Wire"/>
  </r>
  <r>
    <x v="255"/>
    <x v="28"/>
    <x v="322"/>
    <n v="513"/>
    <m/>
    <m/>
  </r>
  <r>
    <x v="408"/>
    <x v="39"/>
    <x v="322"/>
    <n v="8"/>
    <m/>
    <s v="2 Locate Markers Installed / 2 Daps / 4 Splice "/>
  </r>
  <r>
    <x v="405"/>
    <x v="35"/>
    <x v="323"/>
    <m/>
    <n v="7946"/>
    <s v="7,346 Tracer Wire"/>
  </r>
  <r>
    <x v="422"/>
    <x v="25"/>
    <x v="323"/>
    <n v="441"/>
    <m/>
    <m/>
  </r>
  <r>
    <x v="425"/>
    <x v="41"/>
    <x v="323"/>
    <n v="1540"/>
    <m/>
    <m/>
  </r>
  <r>
    <x v="423"/>
    <x v="1"/>
    <x v="323"/>
    <n v="512"/>
    <m/>
    <m/>
  </r>
  <r>
    <x v="423"/>
    <x v="35"/>
    <x v="323"/>
    <m/>
    <n v="2142"/>
    <s v="1,641 Tracer Wire"/>
  </r>
  <r>
    <x v="411"/>
    <x v="39"/>
    <x v="323"/>
    <n v="630"/>
    <m/>
    <m/>
  </r>
  <r>
    <x v="418"/>
    <x v="2"/>
    <x v="324"/>
    <n v="217"/>
    <m/>
    <m/>
  </r>
  <r>
    <x v="421"/>
    <x v="25"/>
    <x v="324"/>
    <n v="1070"/>
    <m/>
    <m/>
  </r>
  <r>
    <x v="412"/>
    <x v="28"/>
    <x v="324"/>
    <n v="1627"/>
    <m/>
    <s v="31 Toby Boxes / 24 Daps / 190 Splices"/>
  </r>
  <r>
    <x v="426"/>
    <x v="8"/>
    <x v="324"/>
    <n v="525"/>
    <m/>
    <m/>
  </r>
  <r>
    <x v="427"/>
    <x v="41"/>
    <x v="324"/>
    <n v="483"/>
    <m/>
    <m/>
  </r>
  <r>
    <x v="422"/>
    <x v="25"/>
    <x v="324"/>
    <m/>
    <m/>
    <s v="No Production"/>
  </r>
  <r>
    <x v="423"/>
    <x v="1"/>
    <x v="324"/>
    <m/>
    <m/>
    <s v="No Production"/>
  </r>
  <r>
    <x v="411"/>
    <x v="39"/>
    <x v="324"/>
    <n v="114"/>
    <m/>
    <m/>
  </r>
  <r>
    <x v="417"/>
    <x v="39"/>
    <x v="324"/>
    <n v="763"/>
    <m/>
    <m/>
  </r>
  <r>
    <x v="428"/>
    <x v="1"/>
    <x v="325"/>
    <n v="443"/>
    <m/>
    <s v="4 Toby Boxes / 1 Dap / 8 Splices"/>
  </r>
  <r>
    <x v="421"/>
    <x v="25"/>
    <x v="325"/>
    <n v="584"/>
    <m/>
    <m/>
  </r>
  <r>
    <x v="426"/>
    <x v="8"/>
    <x v="325"/>
    <m/>
    <m/>
    <s v="No Production"/>
  </r>
  <r>
    <x v="420"/>
    <x v="25"/>
    <x v="325"/>
    <n v="2700"/>
    <m/>
    <s v="31 Toby Boxes / 29 Daps / 108 Splices"/>
  </r>
  <r>
    <x v="422"/>
    <x v="25"/>
    <x v="325"/>
    <n v="679"/>
    <m/>
    <m/>
  </r>
  <r>
    <x v="429"/>
    <x v="41"/>
    <x v="325"/>
    <n v="1520"/>
    <m/>
    <m/>
  </r>
  <r>
    <x v="417"/>
    <x v="39"/>
    <x v="325"/>
    <n v="745"/>
    <m/>
    <m/>
  </r>
  <r>
    <x v="428"/>
    <x v="1"/>
    <x v="326"/>
    <n v="406"/>
    <m/>
    <s v="1 Toby Box / 1 Dap / 2 Splices"/>
  </r>
  <r>
    <x v="430"/>
    <x v="25"/>
    <x v="326"/>
    <n v="675"/>
    <m/>
    <m/>
  </r>
  <r>
    <x v="431"/>
    <x v="25"/>
    <x v="326"/>
    <n v="1245"/>
    <m/>
    <m/>
  </r>
  <r>
    <x v="426"/>
    <x v="8"/>
    <x v="326"/>
    <n v="787"/>
    <m/>
    <m/>
  </r>
  <r>
    <x v="422"/>
    <x v="25"/>
    <x v="326"/>
    <n v="263"/>
    <m/>
    <m/>
  </r>
  <r>
    <x v="429"/>
    <x v="41"/>
    <x v="326"/>
    <n v="413"/>
    <m/>
    <m/>
  </r>
  <r>
    <x v="432"/>
    <x v="1"/>
    <x v="326"/>
    <n v="73"/>
    <m/>
    <m/>
  </r>
  <r>
    <x v="255"/>
    <x v="28"/>
    <x v="326"/>
    <n v="427"/>
    <m/>
    <m/>
  </r>
  <r>
    <x v="374"/>
    <x v="1"/>
    <x v="326"/>
    <n v="258"/>
    <m/>
    <m/>
  </r>
  <r>
    <x v="369"/>
    <x v="37"/>
    <x v="326"/>
    <m/>
    <n v="6032"/>
    <s v="5,682 Tracer Wire"/>
  </r>
  <r>
    <x v="417"/>
    <x v="39"/>
    <x v="326"/>
    <n v="673"/>
    <m/>
    <m/>
  </r>
  <r>
    <x v="433"/>
    <x v="39"/>
    <x v="326"/>
    <n v="292"/>
    <m/>
    <m/>
  </r>
  <r>
    <x v="428"/>
    <x v="1"/>
    <x v="327"/>
    <n v="361"/>
    <m/>
    <m/>
  </r>
  <r>
    <x v="422"/>
    <x v="25"/>
    <x v="327"/>
    <n v="46"/>
    <m/>
    <s v="6 HH / 6 Ground Rods"/>
  </r>
  <r>
    <x v="429"/>
    <x v="41"/>
    <x v="327"/>
    <n v="1539"/>
    <m/>
    <m/>
  </r>
  <r>
    <x v="414"/>
    <x v="1"/>
    <x v="327"/>
    <n v="110"/>
    <m/>
    <m/>
  </r>
  <r>
    <x v="430"/>
    <x v="25"/>
    <x v="327"/>
    <n v="1313"/>
    <m/>
    <m/>
  </r>
  <r>
    <x v="431"/>
    <x v="25"/>
    <x v="327"/>
    <n v="1150"/>
    <m/>
    <m/>
  </r>
  <r>
    <x v="426"/>
    <x v="8"/>
    <x v="327"/>
    <m/>
    <m/>
    <s v="No Production--Drill Breakdown"/>
  </r>
  <r>
    <x v="434"/>
    <x v="25"/>
    <x v="327"/>
    <n v="145"/>
    <m/>
    <m/>
  </r>
  <r>
    <x v="369"/>
    <x v="37"/>
    <x v="327"/>
    <m/>
    <m/>
    <s v="1 HH / 5 Daps"/>
  </r>
  <r>
    <x v="432"/>
    <x v="37"/>
    <x v="327"/>
    <n v="35"/>
    <m/>
    <s v="3 HH / 3 Ground Rods / 304 48CT Fiber Cable / 95 Tracer Wire"/>
  </r>
  <r>
    <x v="428"/>
    <x v="1"/>
    <x v="328"/>
    <n v="345"/>
    <m/>
    <s v="9 Toby Boxes / 4 Daps / 18 Splices"/>
  </r>
  <r>
    <x v="431"/>
    <x v="25"/>
    <x v="328"/>
    <n v="1240"/>
    <m/>
    <m/>
  </r>
  <r>
    <x v="426"/>
    <x v="8"/>
    <x v="328"/>
    <n v="540"/>
    <m/>
    <m/>
  </r>
  <r>
    <x v="435"/>
    <x v="1"/>
    <x v="328"/>
    <n v="225"/>
    <m/>
    <m/>
  </r>
  <r>
    <x v="429"/>
    <x v="41"/>
    <x v="328"/>
    <n v="770"/>
    <m/>
    <m/>
  </r>
  <r>
    <x v="427"/>
    <x v="41"/>
    <x v="328"/>
    <n v="191"/>
    <m/>
    <m/>
  </r>
  <r>
    <x v="422"/>
    <x v="35"/>
    <x v="328"/>
    <m/>
    <n v="5050"/>
    <s v="4,481 Tracer Wire"/>
  </r>
  <r>
    <x v="417"/>
    <x v="39"/>
    <x v="328"/>
    <n v="931"/>
    <m/>
    <m/>
  </r>
  <r>
    <x v="433"/>
    <x v="39"/>
    <x v="328"/>
    <n v="2380"/>
    <m/>
    <m/>
  </r>
  <r>
    <x v="428"/>
    <x v="1"/>
    <x v="329"/>
    <n v="766"/>
    <m/>
    <m/>
  </r>
  <r>
    <x v="431"/>
    <x v="25"/>
    <x v="329"/>
    <n v="1210"/>
    <m/>
    <m/>
  </r>
  <r>
    <x v="426"/>
    <x v="8"/>
    <x v="329"/>
    <n v="585"/>
    <m/>
    <m/>
  </r>
  <r>
    <x v="435"/>
    <x v="1"/>
    <x v="329"/>
    <n v="280"/>
    <m/>
    <m/>
  </r>
  <r>
    <x v="430"/>
    <x v="25"/>
    <x v="329"/>
    <m/>
    <m/>
    <s v="No Production--Drill Breakdown"/>
  </r>
  <r>
    <x v="429"/>
    <x v="41"/>
    <x v="329"/>
    <n v="1126"/>
    <m/>
    <m/>
  </r>
  <r>
    <x v="427"/>
    <x v="41"/>
    <x v="329"/>
    <n v="587"/>
    <m/>
    <m/>
  </r>
  <r>
    <x v="428"/>
    <x v="1"/>
    <x v="330"/>
    <n v="566"/>
    <m/>
    <s v="8 Toby Boxes / 6 Daps / 28 Splices"/>
  </r>
  <r>
    <x v="431"/>
    <x v="25"/>
    <x v="330"/>
    <n v="1966"/>
    <m/>
    <m/>
  </r>
  <r>
    <x v="426"/>
    <x v="8"/>
    <x v="330"/>
    <n v="464"/>
    <m/>
    <m/>
  </r>
  <r>
    <x v="435"/>
    <x v="1"/>
    <x v="330"/>
    <m/>
    <n v="705"/>
    <s v="2 HH / 2 Ground Rods / 505 Tracer Wire"/>
  </r>
  <r>
    <x v="430"/>
    <x v="25"/>
    <x v="330"/>
    <n v="1000"/>
    <m/>
    <m/>
  </r>
  <r>
    <x v="369"/>
    <x v="37"/>
    <x v="330"/>
    <n v="200"/>
    <m/>
    <m/>
  </r>
  <r>
    <x v="369"/>
    <x v="1"/>
    <x v="330"/>
    <n v="45"/>
    <n v="345"/>
    <s v="245 Tracer Wire"/>
  </r>
  <r>
    <x v="429"/>
    <x v="41"/>
    <x v="330"/>
    <n v="879"/>
    <m/>
    <s v="7 Toby Boxes / 3 Daps / 22 Splices"/>
  </r>
  <r>
    <x v="427"/>
    <x v="41"/>
    <x v="330"/>
    <n v="364"/>
    <m/>
    <m/>
  </r>
  <r>
    <x v="408"/>
    <x v="39"/>
    <x v="330"/>
    <m/>
    <m/>
    <s v="1 Locate Marker"/>
  </r>
  <r>
    <x v="433"/>
    <x v="39"/>
    <x v="330"/>
    <n v="766"/>
    <m/>
    <m/>
  </r>
  <r>
    <x v="428"/>
    <x v="1"/>
    <x v="331"/>
    <n v="488"/>
    <m/>
    <s v="1 Toby Box / 2 Daps / 4 Splices"/>
  </r>
  <r>
    <x v="431"/>
    <x v="25"/>
    <x v="331"/>
    <n v="189"/>
    <m/>
    <s v="2 Toby Boxes / 2 Daps / 7 Splices"/>
  </r>
  <r>
    <x v="426"/>
    <x v="8"/>
    <x v="331"/>
    <n v="579"/>
    <m/>
    <m/>
  </r>
  <r>
    <x v="436"/>
    <x v="25"/>
    <x v="331"/>
    <n v="2164"/>
    <m/>
    <m/>
  </r>
  <r>
    <x v="429"/>
    <x v="41"/>
    <x v="331"/>
    <n v="218"/>
    <m/>
    <m/>
  </r>
  <r>
    <x v="437"/>
    <x v="29"/>
    <x v="331"/>
    <n v="1245"/>
    <m/>
    <s v="4 Toby Boxes / 4 Daps / 9 Splices"/>
  </r>
  <r>
    <x v="433"/>
    <x v="39"/>
    <x v="331"/>
    <m/>
    <m/>
    <s v="7 HH"/>
  </r>
  <r>
    <x v="428"/>
    <x v="1"/>
    <x v="332"/>
    <m/>
    <m/>
    <m/>
  </r>
  <r>
    <x v="388"/>
    <x v="1"/>
    <x v="332"/>
    <m/>
    <n v="1418"/>
    <s v="1,018 Tracer Wire"/>
  </r>
  <r>
    <x v="421"/>
    <x v="25"/>
    <x v="332"/>
    <n v="60"/>
    <m/>
    <s v="25 Toby Boxes / 18 Daps / 174 Splices / 1 FDH / 1 HH / 1 Swing Arm / 1 Ground Rod"/>
  </r>
  <r>
    <x v="436"/>
    <x v="25"/>
    <x v="332"/>
    <n v="2748"/>
    <m/>
    <m/>
  </r>
  <r>
    <x v="426"/>
    <x v="8"/>
    <x v="332"/>
    <n v="300"/>
    <m/>
    <m/>
  </r>
  <r>
    <x v="429"/>
    <x v="41"/>
    <x v="332"/>
    <n v="71"/>
    <m/>
    <m/>
  </r>
  <r>
    <x v="427"/>
    <x v="41"/>
    <x v="332"/>
    <n v="654"/>
    <m/>
    <m/>
  </r>
  <r>
    <x v="437"/>
    <x v="29"/>
    <x v="332"/>
    <n v="1344"/>
    <m/>
    <s v="8 Toby Boxes / 3 Daps / 24 Splices"/>
  </r>
  <r>
    <x v="408"/>
    <x v="39"/>
    <x v="332"/>
    <m/>
    <m/>
    <s v="Restoration"/>
  </r>
  <r>
    <x v="411"/>
    <x v="39"/>
    <x v="332"/>
    <m/>
    <m/>
    <s v="Restoration"/>
  </r>
  <r>
    <x v="428"/>
    <x v="1"/>
    <x v="333"/>
    <n v="225"/>
    <m/>
    <m/>
  </r>
  <r>
    <x v="436"/>
    <x v="25"/>
    <x v="333"/>
    <n v="1060"/>
    <m/>
    <m/>
  </r>
  <r>
    <x v="426"/>
    <x v="8"/>
    <x v="333"/>
    <n v="216"/>
    <m/>
    <m/>
  </r>
  <r>
    <x v="438"/>
    <x v="8"/>
    <x v="333"/>
    <n v="351"/>
    <m/>
    <m/>
  </r>
  <r>
    <x v="427"/>
    <x v="41"/>
    <x v="333"/>
    <n v="1381"/>
    <m/>
    <m/>
  </r>
  <r>
    <x v="437"/>
    <x v="29"/>
    <x v="333"/>
    <n v="803"/>
    <m/>
    <s v="7 Toby Boxes / 3 Daps / 24 Splices"/>
  </r>
  <r>
    <x v="408"/>
    <x v="39"/>
    <x v="333"/>
    <m/>
    <m/>
    <s v="Restoration"/>
  </r>
  <r>
    <x v="411"/>
    <x v="39"/>
    <x v="333"/>
    <n v="241"/>
    <m/>
    <s v="Restoration"/>
  </r>
  <r>
    <x v="125"/>
    <x v="15"/>
    <x v="334"/>
    <m/>
    <m/>
    <m/>
  </r>
  <r>
    <x v="428"/>
    <x v="1"/>
    <x v="335"/>
    <n v="465"/>
    <m/>
    <s v="4 Toby Boxes / 2 Daps / 8 Splices"/>
  </r>
  <r>
    <x v="439"/>
    <x v="30"/>
    <x v="335"/>
    <n v="1157"/>
    <m/>
    <m/>
  </r>
  <r>
    <x v="426"/>
    <x v="8"/>
    <x v="335"/>
    <n v="65"/>
    <m/>
    <m/>
  </r>
  <r>
    <x v="438"/>
    <x v="8"/>
    <x v="335"/>
    <n v="649"/>
    <m/>
    <m/>
  </r>
  <r>
    <x v="440"/>
    <x v="25"/>
    <x v="335"/>
    <n v="2456"/>
    <m/>
    <m/>
  </r>
  <r>
    <x v="427"/>
    <x v="41"/>
    <x v="335"/>
    <m/>
    <m/>
    <s v="No Production--Crew Did Not Show Up Today"/>
  </r>
  <r>
    <x v="441"/>
    <x v="39"/>
    <x v="335"/>
    <n v="591"/>
    <m/>
    <m/>
  </r>
  <r>
    <x v="428"/>
    <x v="1"/>
    <x v="336"/>
    <n v="193"/>
    <m/>
    <s v="2 Toby Boxes / 2 Daps / 2 Splices"/>
  </r>
  <r>
    <x v="438"/>
    <x v="8"/>
    <x v="336"/>
    <n v="130"/>
    <m/>
    <m/>
  </r>
  <r>
    <x v="440"/>
    <x v="25"/>
    <x v="336"/>
    <n v="2095"/>
    <m/>
    <m/>
  </r>
  <r>
    <x v="442"/>
    <x v="25"/>
    <x v="336"/>
    <n v="420"/>
    <m/>
    <m/>
  </r>
  <r>
    <x v="434"/>
    <x v="1"/>
    <x v="336"/>
    <m/>
    <n v="254"/>
    <s v="150 Tracer Wire"/>
  </r>
  <r>
    <x v="443"/>
    <x v="41"/>
    <x v="336"/>
    <n v="1110"/>
    <m/>
    <m/>
  </r>
  <r>
    <x v="441"/>
    <x v="39"/>
    <x v="336"/>
    <n v="670"/>
    <m/>
    <m/>
  </r>
  <r>
    <x v="417"/>
    <x v="39"/>
    <x v="336"/>
    <n v="145"/>
    <m/>
    <m/>
  </r>
  <r>
    <x v="428"/>
    <x v="1"/>
    <x v="337"/>
    <n v="1067"/>
    <m/>
    <s v="14 Toby Box / 11 Daps / 24 Splices"/>
  </r>
  <r>
    <x v="444"/>
    <x v="1"/>
    <x v="337"/>
    <n v="319"/>
    <m/>
    <s v="4 Toby Boxes / 3 Daps / 4 Splices"/>
  </r>
  <r>
    <x v="445"/>
    <x v="8"/>
    <x v="337"/>
    <n v="1251"/>
    <m/>
    <m/>
  </r>
  <r>
    <x v="438"/>
    <x v="8"/>
    <x v="337"/>
    <n v="864"/>
    <m/>
    <m/>
  </r>
  <r>
    <x v="442"/>
    <x v="25"/>
    <x v="337"/>
    <n v="690"/>
    <m/>
    <m/>
  </r>
  <r>
    <x v="446"/>
    <x v="25"/>
    <x v="337"/>
    <m/>
    <m/>
    <s v="No Production--Drill Breakdown"/>
  </r>
  <r>
    <x v="443"/>
    <x v="41"/>
    <x v="337"/>
    <n v="1904"/>
    <m/>
    <m/>
  </r>
  <r>
    <x v="427"/>
    <x v="41"/>
    <x v="337"/>
    <n v="1196"/>
    <m/>
    <m/>
  </r>
  <r>
    <x v="437"/>
    <x v="29"/>
    <x v="337"/>
    <n v="176"/>
    <m/>
    <s v="4 Toby Boxes / 2 Daps / 7 Splices"/>
  </r>
  <r>
    <x v="441"/>
    <x v="39"/>
    <x v="337"/>
    <n v="622"/>
    <m/>
    <m/>
  </r>
  <r>
    <x v="428"/>
    <x v="1"/>
    <x v="338"/>
    <n v="339"/>
    <m/>
    <m/>
  </r>
  <r>
    <x v="444"/>
    <x v="1"/>
    <x v="338"/>
    <n v="446"/>
    <m/>
    <s v="4 Toby Boxes / 4 Daps / 6 Splices"/>
  </r>
  <r>
    <x v="445"/>
    <x v="8"/>
    <x v="338"/>
    <n v="2149"/>
    <m/>
    <m/>
  </r>
  <r>
    <x v="443"/>
    <x v="41"/>
    <x v="338"/>
    <n v="836"/>
    <m/>
    <m/>
  </r>
  <r>
    <x v="437"/>
    <x v="29"/>
    <x v="338"/>
    <n v="2202"/>
    <m/>
    <s v="8 Daps / 65 Splices"/>
  </r>
  <r>
    <x v="441"/>
    <x v="39"/>
    <x v="338"/>
    <n v="664"/>
    <m/>
    <m/>
  </r>
  <r>
    <x v="444"/>
    <x v="1"/>
    <x v="339"/>
    <n v="693"/>
    <m/>
    <s v="2 Toby Boxes / 2 Daps / 2 Splices"/>
  </r>
  <r>
    <x v="445"/>
    <x v="8"/>
    <x v="339"/>
    <n v="1826"/>
    <m/>
    <m/>
  </r>
  <r>
    <x v="447"/>
    <x v="42"/>
    <x v="339"/>
    <n v="514"/>
    <m/>
    <m/>
  </r>
  <r>
    <x v="438"/>
    <x v="8"/>
    <x v="339"/>
    <n v="500"/>
    <m/>
    <s v="2 Toby Boxes / 2 Daps / 4 Splices"/>
  </r>
  <r>
    <x v="436"/>
    <x v="25"/>
    <x v="339"/>
    <n v="883"/>
    <m/>
    <m/>
  </r>
  <r>
    <x v="442"/>
    <x v="25"/>
    <x v="339"/>
    <n v="612"/>
    <m/>
    <m/>
  </r>
  <r>
    <x v="448"/>
    <x v="41"/>
    <x v="339"/>
    <n v="1084"/>
    <m/>
    <m/>
  </r>
  <r>
    <x v="449"/>
    <x v="29"/>
    <x v="339"/>
    <n v="1433"/>
    <m/>
    <s v="1 Toby Box / 3 Daps"/>
  </r>
  <r>
    <x v="437"/>
    <x v="29"/>
    <x v="339"/>
    <n v="587"/>
    <m/>
    <s v="6 Toby Boxes / 1 Dap"/>
  </r>
  <r>
    <x v="450"/>
    <x v="1"/>
    <x v="339"/>
    <n v="270"/>
    <m/>
    <m/>
  </r>
  <r>
    <x v="451"/>
    <x v="1"/>
    <x v="339"/>
    <n v="500"/>
    <m/>
    <m/>
  </r>
  <r>
    <x v="417"/>
    <x v="39"/>
    <x v="339"/>
    <n v="54"/>
    <m/>
    <s v="6 Daps / 6 Locate Markers"/>
  </r>
  <r>
    <x v="441"/>
    <x v="39"/>
    <x v="339"/>
    <n v="783"/>
    <m/>
    <m/>
  </r>
  <r>
    <x v="433"/>
    <x v="39"/>
    <x v="339"/>
    <m/>
    <n v="4148"/>
    <s v="3,438 Tracer Wire"/>
  </r>
  <r>
    <x v="428"/>
    <x v="1"/>
    <x v="340"/>
    <n v="411"/>
    <m/>
    <m/>
  </r>
  <r>
    <x v="444"/>
    <x v="1"/>
    <x v="340"/>
    <n v="596"/>
    <m/>
    <s v="2 Toby Boxes / 2 Daps / 2 Splices"/>
  </r>
  <r>
    <x v="445"/>
    <x v="8"/>
    <x v="340"/>
    <n v="882"/>
    <m/>
    <m/>
  </r>
  <r>
    <x v="447"/>
    <x v="42"/>
    <x v="340"/>
    <n v="457"/>
    <m/>
    <m/>
  </r>
  <r>
    <x v="438"/>
    <x v="8"/>
    <x v="340"/>
    <n v="985"/>
    <m/>
    <s v="5 Toby Boxes / 4 Daps / 22 Splices"/>
  </r>
  <r>
    <x v="446"/>
    <x v="25"/>
    <x v="340"/>
    <n v="2110"/>
    <m/>
    <m/>
  </r>
  <r>
    <x v="450"/>
    <x v="1"/>
    <x v="340"/>
    <n v="490"/>
    <m/>
    <m/>
  </r>
  <r>
    <x v="451"/>
    <x v="1"/>
    <x v="340"/>
    <n v="260"/>
    <m/>
    <s v=" 3 HH / 3 Ground Rods / 3 McLean Switches"/>
  </r>
  <r>
    <x v="449"/>
    <x v="29"/>
    <x v="340"/>
    <n v="2630"/>
    <m/>
    <s v="3 Toby Boxes / 6 Daps / 42 Splices"/>
  </r>
  <r>
    <x v="443"/>
    <x v="41"/>
    <x v="340"/>
    <n v="1309"/>
    <m/>
    <m/>
  </r>
  <r>
    <x v="408"/>
    <x v="39"/>
    <x v="340"/>
    <n v="63"/>
    <m/>
    <s v="7 Locate Markers / 8 Daps"/>
  </r>
  <r>
    <x v="411"/>
    <x v="39"/>
    <x v="340"/>
    <n v="18"/>
    <m/>
    <s v="1 Locate Markers / 1 Daps"/>
  </r>
  <r>
    <x v="441"/>
    <x v="39"/>
    <x v="340"/>
    <n v="733"/>
    <m/>
    <m/>
  </r>
  <r>
    <x v="428"/>
    <x v="1"/>
    <x v="341"/>
    <n v="237"/>
    <m/>
    <s v="1 Toby Box / 1 Dap / 2 Splices"/>
  </r>
  <r>
    <x v="444"/>
    <x v="1"/>
    <x v="341"/>
    <n v="240"/>
    <m/>
    <s v="4 Toby Boxes / 3 Daps / 4 Splices"/>
  </r>
  <r>
    <x v="445"/>
    <x v="8"/>
    <x v="341"/>
    <n v="1681"/>
    <m/>
    <m/>
  </r>
  <r>
    <x v="447"/>
    <x v="42"/>
    <x v="341"/>
    <n v="580"/>
    <m/>
    <m/>
  </r>
  <r>
    <x v="438"/>
    <x v="8"/>
    <x v="341"/>
    <n v="860"/>
    <m/>
    <s v="8 Toby Boxes / 7 Daps / 16 Splices"/>
  </r>
  <r>
    <x v="446"/>
    <x v="25"/>
    <x v="341"/>
    <n v="218"/>
    <m/>
    <m/>
  </r>
  <r>
    <x v="450"/>
    <x v="1"/>
    <x v="341"/>
    <m/>
    <m/>
    <s v="No Production--Drill Breakdown"/>
  </r>
  <r>
    <x v="449"/>
    <x v="29"/>
    <x v="341"/>
    <n v="1848"/>
    <m/>
    <s v="25 Toby Boxes / 10 Daps / 52 Splices"/>
  </r>
  <r>
    <x v="443"/>
    <x v="41"/>
    <x v="341"/>
    <n v="427"/>
    <m/>
    <m/>
  </r>
  <r>
    <x v="448"/>
    <x v="41"/>
    <x v="341"/>
    <n v="2699"/>
    <m/>
    <m/>
  </r>
  <r>
    <x v="408"/>
    <x v="39"/>
    <x v="341"/>
    <m/>
    <m/>
    <s v="1 Dap / 2 Splices"/>
  </r>
  <r>
    <x v="411"/>
    <x v="39"/>
    <x v="341"/>
    <n v="57"/>
    <m/>
    <s v="4 Locate Markers / 6 Daps / 1 HH"/>
  </r>
  <r>
    <x v="441"/>
    <x v="39"/>
    <x v="341"/>
    <n v="970"/>
    <m/>
    <m/>
  </r>
  <r>
    <x v="428"/>
    <x v="1"/>
    <x v="342"/>
    <m/>
    <m/>
    <s v="Proofing"/>
  </r>
  <r>
    <x v="444"/>
    <x v="1"/>
    <x v="342"/>
    <n v="180"/>
    <m/>
    <m/>
  </r>
  <r>
    <x v="445"/>
    <x v="8"/>
    <x v="342"/>
    <n v="760"/>
    <m/>
    <s v="2 Toby Boxes / 3 Daps / 6 Splices"/>
  </r>
  <r>
    <x v="447"/>
    <x v="42"/>
    <x v="342"/>
    <n v="590"/>
    <m/>
    <m/>
  </r>
  <r>
    <x v="442"/>
    <x v="1"/>
    <x v="342"/>
    <m/>
    <n v="544"/>
    <m/>
  </r>
  <r>
    <x v="438"/>
    <x v="8"/>
    <x v="342"/>
    <n v="212"/>
    <m/>
    <s v=" 3 Toby Boxes / 3 Daps / 15 Splices"/>
  </r>
  <r>
    <x v="446"/>
    <x v="25"/>
    <x v="342"/>
    <n v="796"/>
    <m/>
    <m/>
  </r>
  <r>
    <x v="452"/>
    <x v="8"/>
    <x v="342"/>
    <n v="590"/>
    <m/>
    <m/>
  </r>
  <r>
    <x v="443"/>
    <x v="41"/>
    <x v="342"/>
    <n v="421"/>
    <m/>
    <m/>
  </r>
  <r>
    <x v="453"/>
    <x v="41"/>
    <x v="342"/>
    <n v="2715"/>
    <m/>
    <m/>
  </r>
  <r>
    <x v="454"/>
    <x v="41"/>
    <x v="342"/>
    <n v="804"/>
    <m/>
    <m/>
  </r>
  <r>
    <x v="411"/>
    <x v="39"/>
    <x v="342"/>
    <n v="248"/>
    <m/>
    <s v="13 Locate Markers / 14 Daps / 56 Splices"/>
  </r>
  <r>
    <x v="441"/>
    <x v="39"/>
    <x v="342"/>
    <n v="917"/>
    <m/>
    <m/>
  </r>
  <r>
    <x v="428"/>
    <x v="1"/>
    <x v="343"/>
    <n v="26"/>
    <m/>
    <s v="1 FDH / 1 Swing Arm / 1 Ground Rod / 58 Splices Completed"/>
  </r>
  <r>
    <x v="444"/>
    <x v="1"/>
    <x v="343"/>
    <n v="150"/>
    <m/>
    <m/>
  </r>
  <r>
    <x v="455"/>
    <x v="5"/>
    <x v="343"/>
    <n v="1404"/>
    <m/>
    <m/>
  </r>
  <r>
    <x v="445"/>
    <x v="8"/>
    <x v="343"/>
    <n v="243"/>
    <m/>
    <m/>
  </r>
  <r>
    <x v="447"/>
    <x v="42"/>
    <x v="343"/>
    <n v="351"/>
    <m/>
    <m/>
  </r>
  <r>
    <x v="446"/>
    <x v="25"/>
    <x v="343"/>
    <n v="800"/>
    <m/>
    <m/>
  </r>
  <r>
    <x v="452"/>
    <x v="8"/>
    <x v="343"/>
    <n v="261"/>
    <m/>
    <m/>
  </r>
  <r>
    <x v="453"/>
    <x v="41"/>
    <x v="343"/>
    <n v="1377"/>
    <m/>
    <m/>
  </r>
  <r>
    <x v="427"/>
    <x v="41"/>
    <x v="343"/>
    <n v="241"/>
    <m/>
    <m/>
  </r>
  <r>
    <x v="454"/>
    <x v="41"/>
    <x v="343"/>
    <n v="559"/>
    <m/>
    <m/>
  </r>
  <r>
    <x v="450"/>
    <x v="1"/>
    <x v="343"/>
    <n v="270"/>
    <m/>
    <m/>
  </r>
  <r>
    <x v="441"/>
    <x v="39"/>
    <x v="343"/>
    <n v="589"/>
    <m/>
    <m/>
  </r>
  <r>
    <x v="428"/>
    <x v="1"/>
    <x v="344"/>
    <m/>
    <m/>
    <s v="Restoration"/>
  </r>
  <r>
    <x v="444"/>
    <x v="1"/>
    <x v="344"/>
    <m/>
    <m/>
    <s v="No Production--Locate Issue"/>
  </r>
  <r>
    <x v="455"/>
    <x v="5"/>
    <x v="344"/>
    <n v="1403"/>
    <m/>
    <s v="10 Toby Boxes / 10 Daps / 31 Splices"/>
  </r>
  <r>
    <x v="445"/>
    <x v="8"/>
    <x v="344"/>
    <m/>
    <m/>
    <s v="No Production--Crew Did Not Show Up Today"/>
  </r>
  <r>
    <x v="439"/>
    <x v="30"/>
    <x v="344"/>
    <n v="1643"/>
    <m/>
    <m/>
  </r>
  <r>
    <x v="447"/>
    <x v="42"/>
    <x v="344"/>
    <n v="370"/>
    <m/>
    <m/>
  </r>
  <r>
    <x v="456"/>
    <x v="5"/>
    <x v="344"/>
    <n v="935"/>
    <m/>
    <s v="4 Toby Boxes / 4 Daps / 7 Splices"/>
  </r>
  <r>
    <x v="457"/>
    <x v="43"/>
    <x v="344"/>
    <n v="557"/>
    <m/>
    <m/>
  </r>
  <r>
    <x v="438"/>
    <x v="8"/>
    <x v="344"/>
    <n v="314"/>
    <m/>
    <m/>
  </r>
  <r>
    <x v="446"/>
    <x v="25"/>
    <x v="344"/>
    <n v="363"/>
    <m/>
    <m/>
  </r>
  <r>
    <x v="452"/>
    <x v="8"/>
    <x v="344"/>
    <m/>
    <m/>
    <s v="No Production"/>
  </r>
  <r>
    <x v="450"/>
    <x v="1"/>
    <x v="344"/>
    <n v="100"/>
    <m/>
    <m/>
  </r>
  <r>
    <x v="453"/>
    <x v="41"/>
    <x v="344"/>
    <n v="675"/>
    <m/>
    <m/>
  </r>
  <r>
    <x v="454"/>
    <x v="41"/>
    <x v="344"/>
    <n v="1052"/>
    <m/>
    <m/>
  </r>
  <r>
    <x v="458"/>
    <x v="1"/>
    <x v="344"/>
    <n v="554"/>
    <m/>
    <m/>
  </r>
  <r>
    <x v="417"/>
    <x v="39"/>
    <x v="344"/>
    <m/>
    <m/>
    <s v="14 Locate Markers / 22 Daps / 136 Splices / 1 HH"/>
  </r>
  <r>
    <x v="441"/>
    <x v="39"/>
    <x v="344"/>
    <n v="230"/>
    <m/>
    <s v="1 Toby Box / 2 Daps / 16 Splices"/>
  </r>
  <r>
    <x v="455"/>
    <x v="5"/>
    <x v="345"/>
    <n v="1668"/>
    <m/>
    <s v="10 Toby Boxes / 11 Daps / 45 Splices"/>
  </r>
  <r>
    <x v="445"/>
    <x v="8"/>
    <x v="345"/>
    <n v="68"/>
    <m/>
    <m/>
  </r>
  <r>
    <x v="439"/>
    <x v="30"/>
    <x v="345"/>
    <n v="1601"/>
    <m/>
    <m/>
  </r>
  <r>
    <x v="447"/>
    <x v="42"/>
    <x v="345"/>
    <m/>
    <m/>
    <s v="No Production--No Clear Locates"/>
  </r>
  <r>
    <x v="456"/>
    <x v="5"/>
    <x v="345"/>
    <n v="2201"/>
    <m/>
    <m/>
  </r>
  <r>
    <x v="457"/>
    <x v="43"/>
    <x v="345"/>
    <n v="788"/>
    <m/>
    <m/>
  </r>
  <r>
    <x v="446"/>
    <x v="25"/>
    <x v="345"/>
    <m/>
    <m/>
    <s v="Restoration"/>
  </r>
  <r>
    <x v="453"/>
    <x v="41"/>
    <x v="345"/>
    <n v="668"/>
    <m/>
    <m/>
  </r>
  <r>
    <x v="454"/>
    <x v="41"/>
    <x v="345"/>
    <n v="1291"/>
    <m/>
    <m/>
  </r>
  <r>
    <x v="458"/>
    <x v="1"/>
    <x v="345"/>
    <n v="592"/>
    <m/>
    <m/>
  </r>
  <r>
    <x v="408"/>
    <x v="39"/>
    <x v="345"/>
    <n v="9"/>
    <m/>
    <s v="1 Locate Marker / 1 Dap / 2 Splices"/>
  </r>
  <r>
    <x v="411"/>
    <x v="39"/>
    <x v="345"/>
    <n v="14"/>
    <m/>
    <s v="1 Locate Marker / 1 Dap / 2 Splices"/>
  </r>
  <r>
    <x v="417"/>
    <x v="39"/>
    <x v="345"/>
    <n v="441"/>
    <m/>
    <s v="5 Locate Markers / 7 Daps / 44 Splices"/>
  </r>
  <r>
    <x v="444"/>
    <x v="1"/>
    <x v="346"/>
    <n v="510"/>
    <m/>
    <s v="2 Toby Boxes / 4 Daps / 4 Splices"/>
  </r>
  <r>
    <x v="455"/>
    <x v="5"/>
    <x v="346"/>
    <n v="1670"/>
    <m/>
    <s v="9 Toby Boxes / 10 Daps / 41 Splices"/>
  </r>
  <r>
    <x v="445"/>
    <x v="8"/>
    <x v="346"/>
    <m/>
    <m/>
    <s v="No Production"/>
  </r>
  <r>
    <x v="439"/>
    <x v="30"/>
    <x v="346"/>
    <n v="764"/>
    <m/>
    <m/>
  </r>
  <r>
    <x v="447"/>
    <x v="42"/>
    <x v="346"/>
    <m/>
    <m/>
    <s v="No Production--No Clear Locates"/>
  </r>
  <r>
    <x v="456"/>
    <x v="5"/>
    <x v="346"/>
    <n v="2415"/>
    <m/>
    <s v="16 Toby Boxes / 15 Daps / 106 Splices"/>
  </r>
  <r>
    <x v="457"/>
    <x v="43"/>
    <x v="346"/>
    <n v="911"/>
    <m/>
    <s v="5 Daps / 9 Splices"/>
  </r>
  <r>
    <x v="459"/>
    <x v="25"/>
    <x v="346"/>
    <n v="1095"/>
    <m/>
    <m/>
  </r>
  <r>
    <x v="453"/>
    <x v="41"/>
    <x v="346"/>
    <n v="44"/>
    <m/>
    <m/>
  </r>
  <r>
    <x v="454"/>
    <x v="41"/>
    <x v="346"/>
    <n v="781"/>
    <m/>
    <m/>
  </r>
  <r>
    <x v="458"/>
    <x v="1"/>
    <x v="346"/>
    <m/>
    <m/>
    <s v="No Production--Drill Breakdown"/>
  </r>
  <r>
    <x v="417"/>
    <x v="39"/>
    <x v="346"/>
    <n v="7"/>
    <m/>
    <s v="1 Locate Markers / 1 Dap / 2 Splices"/>
  </r>
  <r>
    <x v="441"/>
    <x v="39"/>
    <x v="346"/>
    <n v="31"/>
    <m/>
    <s v="5 Locate Markers / 5 Dap / 21 Splices"/>
  </r>
  <r>
    <x v="444"/>
    <x v="1"/>
    <x v="347"/>
    <n v="320"/>
    <m/>
    <s v="2 Toby Boxes / 2 Dap / 3 Splices"/>
  </r>
  <r>
    <x v="455"/>
    <x v="5"/>
    <x v="347"/>
    <n v="1364"/>
    <m/>
    <s v="9 Toby Boxes / 10 Dap / 48 Splices"/>
  </r>
  <r>
    <x v="445"/>
    <x v="8"/>
    <x v="347"/>
    <m/>
    <m/>
    <s v="No Production"/>
  </r>
  <r>
    <x v="456"/>
    <x v="5"/>
    <x v="347"/>
    <n v="1484"/>
    <m/>
    <m/>
  </r>
  <r>
    <x v="460"/>
    <x v="5"/>
    <x v="347"/>
    <n v="800"/>
    <m/>
    <m/>
  </r>
  <r>
    <x v="457"/>
    <x v="43"/>
    <x v="347"/>
    <n v="820"/>
    <m/>
    <s v="5 Toby Boxes / 5 Dap / 9 Splices"/>
  </r>
  <r>
    <x v="461"/>
    <x v="25"/>
    <x v="347"/>
    <m/>
    <m/>
    <s v="No Production"/>
  </r>
  <r>
    <x v="462"/>
    <x v="25"/>
    <x v="347"/>
    <n v="981"/>
    <m/>
    <m/>
  </r>
  <r>
    <x v="459"/>
    <x v="25"/>
    <x v="347"/>
    <n v="1806"/>
    <m/>
    <m/>
  </r>
  <r>
    <x v="463"/>
    <x v="41"/>
    <x v="347"/>
    <n v="1809"/>
    <m/>
    <m/>
  </r>
  <r>
    <x v="453"/>
    <x v="41"/>
    <x v="347"/>
    <n v="256"/>
    <m/>
    <m/>
  </r>
  <r>
    <x v="427"/>
    <x v="41"/>
    <x v="347"/>
    <n v="525"/>
    <m/>
    <m/>
  </r>
  <r>
    <x v="443"/>
    <x v="41"/>
    <x v="347"/>
    <n v="43"/>
    <m/>
    <m/>
  </r>
  <r>
    <x v="454"/>
    <x v="41"/>
    <x v="347"/>
    <n v="294"/>
    <m/>
    <m/>
  </r>
  <r>
    <x v="417"/>
    <x v="39"/>
    <x v="347"/>
    <n v="36"/>
    <m/>
    <s v="4 Locate Markers / 4 Daps / 7 Splices"/>
  </r>
  <r>
    <x v="441"/>
    <x v="39"/>
    <x v="347"/>
    <n v="24"/>
    <m/>
    <s v="3 Locate Markers / 3 Daps / 9 Splices"/>
  </r>
  <r>
    <x v="464"/>
    <x v="39"/>
    <x v="347"/>
    <n v="682"/>
    <m/>
    <m/>
  </r>
  <r>
    <x v="444"/>
    <x v="1"/>
    <x v="348"/>
    <n v="155"/>
    <m/>
    <s v="2 Daps / 3 Splices"/>
  </r>
  <r>
    <x v="445"/>
    <x v="8"/>
    <x v="348"/>
    <n v="2404"/>
    <m/>
    <m/>
  </r>
  <r>
    <x v="456"/>
    <x v="5"/>
    <x v="348"/>
    <n v="792"/>
    <m/>
    <s v="13 Toby Boxes / 13 Daps / 37 Splices "/>
  </r>
  <r>
    <x v="465"/>
    <x v="5"/>
    <x v="348"/>
    <n v="2663"/>
    <m/>
    <m/>
  </r>
  <r>
    <x v="466"/>
    <x v="8"/>
    <x v="348"/>
    <n v="1192"/>
    <m/>
    <m/>
  </r>
  <r>
    <x v="457"/>
    <x v="43"/>
    <x v="348"/>
    <m/>
    <m/>
    <s v="4 Toby Boxes / 4 Daps / 7 Splices"/>
  </r>
  <r>
    <x v="461"/>
    <x v="25"/>
    <x v="348"/>
    <n v="1633"/>
    <m/>
    <m/>
  </r>
  <r>
    <x v="462"/>
    <x v="25"/>
    <x v="348"/>
    <n v="1038"/>
    <m/>
    <m/>
  </r>
  <r>
    <x v="463"/>
    <x v="41"/>
    <x v="348"/>
    <n v="1876"/>
    <m/>
    <m/>
  </r>
  <r>
    <x v="453"/>
    <x v="41"/>
    <x v="348"/>
    <n v="42"/>
    <m/>
    <m/>
  </r>
  <r>
    <x v="454"/>
    <x v="41"/>
    <x v="348"/>
    <n v="413"/>
    <m/>
    <m/>
  </r>
  <r>
    <x v="441"/>
    <x v="39"/>
    <x v="348"/>
    <n v="19"/>
    <m/>
    <s v="3 Locate Markers / 5 Daps / 54 Splices"/>
  </r>
  <r>
    <x v="464"/>
    <x v="39"/>
    <x v="348"/>
    <n v="370"/>
    <m/>
    <m/>
  </r>
  <r>
    <x v="444"/>
    <x v="1"/>
    <x v="349"/>
    <n v="350"/>
    <m/>
    <s v="2 Toby Boxes / 2 Daps / 2 Splices"/>
  </r>
  <r>
    <x v="455"/>
    <x v="5"/>
    <x v="349"/>
    <m/>
    <m/>
    <s v="1 FDH / 1 HH / 1 Swing Arm / 1 Ground Rod / 9 Toby Boxes / 9 Daps / 105 Splices"/>
  </r>
  <r>
    <x v="467"/>
    <x v="44"/>
    <x v="349"/>
    <n v="1161"/>
    <m/>
    <m/>
  </r>
  <r>
    <x v="468"/>
    <x v="5"/>
    <x v="349"/>
    <n v="1639"/>
    <m/>
    <s v="9 Toby Boxes / 9 Daps / 16 Splices"/>
  </r>
  <r>
    <x v="439"/>
    <x v="30"/>
    <x v="349"/>
    <m/>
    <m/>
    <s v="3 Toby Boxes / 2 Daps / 2 Splices"/>
  </r>
  <r>
    <x v="456"/>
    <x v="5"/>
    <x v="349"/>
    <m/>
    <m/>
    <s v="1 FDH / 1 HH / 1 Swing Arm / 1 Ground Rod "/>
  </r>
  <r>
    <x v="465"/>
    <x v="5"/>
    <x v="349"/>
    <n v="1830"/>
    <m/>
    <s v="16 Toby Boxes / 16 Daps / 73 Splices"/>
  </r>
  <r>
    <x v="466"/>
    <x v="8"/>
    <x v="349"/>
    <n v="889"/>
    <m/>
    <m/>
  </r>
  <r>
    <x v="469"/>
    <x v="1"/>
    <x v="349"/>
    <n v="300"/>
    <m/>
    <s v="1 Toby Box / 1 Dap"/>
  </r>
  <r>
    <x v="457"/>
    <x v="43"/>
    <x v="349"/>
    <n v="572"/>
    <m/>
    <s v="3 Toby Boxes / 3 Daps / 7 Splices"/>
  </r>
  <r>
    <x v="470"/>
    <x v="1"/>
    <x v="349"/>
    <n v="75"/>
    <m/>
    <m/>
  </r>
  <r>
    <x v="471"/>
    <x v="36"/>
    <x v="349"/>
    <n v="139"/>
    <m/>
    <m/>
  </r>
  <r>
    <x v="462"/>
    <x v="25"/>
    <x v="349"/>
    <n v="806"/>
    <m/>
    <m/>
  </r>
  <r>
    <x v="463"/>
    <x v="41"/>
    <x v="349"/>
    <n v="636"/>
    <m/>
    <m/>
  </r>
  <r>
    <x v="448"/>
    <x v="41"/>
    <x v="349"/>
    <n v="1076"/>
    <m/>
    <m/>
  </r>
  <r>
    <x v="441"/>
    <x v="39"/>
    <x v="349"/>
    <n v="27"/>
    <m/>
    <s v="4 Locate Markers / 4 Daps / 7 Splices"/>
  </r>
  <r>
    <x v="464"/>
    <x v="39"/>
    <x v="349"/>
    <n v="587"/>
    <m/>
    <m/>
  </r>
  <r>
    <x v="444"/>
    <x v="1"/>
    <x v="350"/>
    <n v="180"/>
    <m/>
    <m/>
  </r>
  <r>
    <x v="467"/>
    <x v="44"/>
    <x v="350"/>
    <m/>
    <m/>
    <s v="No Production"/>
  </r>
  <r>
    <x v="468"/>
    <x v="5"/>
    <x v="350"/>
    <n v="2989"/>
    <m/>
    <s v="13 Toby Box / 10 Dap / 44 Splices"/>
  </r>
  <r>
    <x v="439"/>
    <x v="30"/>
    <x v="350"/>
    <n v="1083"/>
    <m/>
    <s v="3 Daps / 6 Splices "/>
  </r>
  <r>
    <x v="456"/>
    <x v="5"/>
    <x v="350"/>
    <m/>
    <m/>
    <s v="No Production"/>
  </r>
  <r>
    <x v="472"/>
    <x v="5"/>
    <x v="350"/>
    <m/>
    <m/>
    <s v="No Production"/>
  </r>
  <r>
    <x v="466"/>
    <x v="8"/>
    <x v="350"/>
    <n v="1618"/>
    <m/>
    <m/>
  </r>
  <r>
    <x v="469"/>
    <x v="1"/>
    <x v="350"/>
    <n v="387"/>
    <m/>
    <s v="1 Toby / 2 Daps / 4 Splices"/>
  </r>
  <r>
    <x v="457"/>
    <x v="43"/>
    <x v="350"/>
    <n v="236"/>
    <m/>
    <s v="2 Toby Boxes / 2 Daps / 3 Splices"/>
  </r>
  <r>
    <x v="470"/>
    <x v="1"/>
    <x v="350"/>
    <n v="248"/>
    <m/>
    <s v=" 4 Toby Boxes /4 Daps / 6 Splices"/>
  </r>
  <r>
    <x v="471"/>
    <x v="36"/>
    <x v="350"/>
    <n v="361"/>
    <m/>
    <m/>
  </r>
  <r>
    <x v="473"/>
    <x v="44"/>
    <x v="350"/>
    <n v="579"/>
    <m/>
    <m/>
  </r>
  <r>
    <x v="461"/>
    <x v="25"/>
    <x v="350"/>
    <m/>
    <m/>
    <s v="No Production"/>
  </r>
  <r>
    <x v="462"/>
    <x v="25"/>
    <x v="350"/>
    <n v="977"/>
    <m/>
    <m/>
  </r>
  <r>
    <x v="435"/>
    <x v="1"/>
    <x v="350"/>
    <n v="120"/>
    <m/>
    <m/>
  </r>
  <r>
    <x v="474"/>
    <x v="41"/>
    <x v="350"/>
    <n v="608"/>
    <m/>
    <m/>
  </r>
  <r>
    <x v="448"/>
    <x v="41"/>
    <x v="350"/>
    <n v="999"/>
    <m/>
    <m/>
  </r>
  <r>
    <x v="475"/>
    <x v="41"/>
    <x v="350"/>
    <n v="3059"/>
    <m/>
    <m/>
  </r>
  <r>
    <x v="441"/>
    <x v="39"/>
    <x v="350"/>
    <n v="32"/>
    <m/>
    <s v="8 Locate Markers / 9 Daps / 37 Splices"/>
  </r>
  <r>
    <x v="464"/>
    <x v="39"/>
    <x v="350"/>
    <n v="708"/>
    <m/>
    <m/>
  </r>
  <r>
    <x v="444"/>
    <x v="1"/>
    <x v="351"/>
    <n v="529"/>
    <m/>
    <s v="3 Toby Box / 4 Dap / 5 Splice"/>
  </r>
  <r>
    <x v="467"/>
    <x v="44"/>
    <x v="351"/>
    <n v="2191"/>
    <m/>
    <m/>
  </r>
  <r>
    <x v="468"/>
    <x v="5"/>
    <x v="351"/>
    <n v="1756"/>
    <m/>
    <s v="11 Toby Box / 11 Dap / 40 Splices"/>
  </r>
  <r>
    <x v="439"/>
    <x v="30"/>
    <x v="351"/>
    <m/>
    <m/>
    <s v="No Production--No Clear Locate"/>
  </r>
  <r>
    <x v="447"/>
    <x v="42"/>
    <x v="351"/>
    <n v="1008"/>
    <m/>
    <m/>
  </r>
  <r>
    <x v="456"/>
    <x v="5"/>
    <x v="351"/>
    <n v="289"/>
    <m/>
    <s v="2 Toby Boxes / 2 Daps / 4 Splices"/>
  </r>
  <r>
    <x v="476"/>
    <x v="5"/>
    <x v="351"/>
    <n v="2590"/>
    <m/>
    <s v="16 Toby Box / 18 Daps / 40 Splices"/>
  </r>
  <r>
    <x v="472"/>
    <x v="5"/>
    <x v="351"/>
    <m/>
    <m/>
    <s v="No Production"/>
  </r>
  <r>
    <x v="466"/>
    <x v="8"/>
    <x v="351"/>
    <n v="597"/>
    <m/>
    <m/>
  </r>
  <r>
    <x v="469"/>
    <x v="1"/>
    <x v="351"/>
    <n v="245"/>
    <m/>
    <s v="4 Toby Boxes / 3 Daps / 30 Splices"/>
  </r>
  <r>
    <x v="457"/>
    <x v="43"/>
    <x v="351"/>
    <n v="550"/>
    <m/>
    <s v="2 Toby Box / 2 Dap / 7 Splices"/>
  </r>
  <r>
    <x v="477"/>
    <x v="1"/>
    <x v="351"/>
    <n v="179"/>
    <m/>
    <s v="1 Toby Box / 1 Dap / 2 Splices"/>
  </r>
  <r>
    <x v="471"/>
    <x v="36"/>
    <x v="351"/>
    <n v="2000"/>
    <m/>
    <m/>
  </r>
  <r>
    <x v="473"/>
    <x v="44"/>
    <x v="351"/>
    <m/>
    <m/>
    <s v="5 Toby Box / 5 Daps / 7 Splices"/>
  </r>
  <r>
    <x v="461"/>
    <x v="25"/>
    <x v="351"/>
    <n v="1210"/>
    <m/>
    <m/>
  </r>
  <r>
    <x v="462"/>
    <x v="25"/>
    <x v="351"/>
    <n v="621"/>
    <m/>
    <m/>
  </r>
  <r>
    <x v="435"/>
    <x v="1"/>
    <x v="351"/>
    <m/>
    <m/>
    <s v="No Production"/>
  </r>
  <r>
    <x v="474"/>
    <x v="41"/>
    <x v="351"/>
    <n v="784"/>
    <m/>
    <m/>
  </r>
  <r>
    <x v="478"/>
    <x v="41"/>
    <x v="351"/>
    <n v="1611"/>
    <m/>
    <m/>
  </r>
  <r>
    <x v="475"/>
    <x v="41"/>
    <x v="351"/>
    <n v="820"/>
    <m/>
    <m/>
  </r>
  <r>
    <x v="441"/>
    <x v="39"/>
    <x v="351"/>
    <n v="32"/>
    <m/>
    <s v=" 4 Locate Markers / 4 Daps / 21 Splices"/>
  </r>
  <r>
    <x v="464"/>
    <x v="39"/>
    <x v="351"/>
    <n v="512"/>
    <m/>
    <m/>
  </r>
  <r>
    <x v="444"/>
    <x v="1"/>
    <x v="352"/>
    <n v="415"/>
    <m/>
    <s v="2 Toby Boxes / 2 Daps / 2 Splices"/>
  </r>
  <r>
    <x v="467"/>
    <x v="44"/>
    <x v="352"/>
    <n v="520"/>
    <m/>
    <m/>
  </r>
  <r>
    <x v="468"/>
    <x v="5"/>
    <x v="352"/>
    <n v="1605"/>
    <m/>
    <s v="10 Toby Boxes / 10 Daps / 40 Splices"/>
  </r>
  <r>
    <x v="447"/>
    <x v="42"/>
    <x v="352"/>
    <n v="653"/>
    <m/>
    <m/>
  </r>
  <r>
    <x v="476"/>
    <x v="5"/>
    <x v="352"/>
    <n v="1745"/>
    <m/>
    <s v="12 Toby Boxes / 15 Daps / 42 Splices"/>
  </r>
  <r>
    <x v="479"/>
    <x v="5"/>
    <x v="352"/>
    <n v="724"/>
    <m/>
    <m/>
  </r>
  <r>
    <x v="480"/>
    <x v="5"/>
    <x v="352"/>
    <m/>
    <m/>
    <s v="No production"/>
  </r>
  <r>
    <x v="472"/>
    <x v="5"/>
    <x v="352"/>
    <n v="1289"/>
    <m/>
    <s v="5 Toby Boxes / 5 Daps / 8 Splices"/>
  </r>
  <r>
    <x v="481"/>
    <x v="5"/>
    <x v="352"/>
    <n v="225"/>
    <m/>
    <s v="1 Toby Box / 1 Dap / 2 Splices"/>
  </r>
  <r>
    <x v="466"/>
    <x v="8"/>
    <x v="352"/>
    <n v="984"/>
    <m/>
    <m/>
  </r>
  <r>
    <x v="482"/>
    <x v="8"/>
    <x v="352"/>
    <m/>
    <m/>
    <s v="No Production--No Clear Locates"/>
  </r>
  <r>
    <x v="469"/>
    <x v="1"/>
    <x v="352"/>
    <n v="245"/>
    <m/>
    <s v="1 Toby Box / 1 Dap / 2 Splices"/>
  </r>
  <r>
    <x v="457"/>
    <x v="43"/>
    <x v="352"/>
    <n v="510"/>
    <m/>
    <m/>
  </r>
  <r>
    <x v="483"/>
    <x v="9"/>
    <x v="352"/>
    <n v="1218"/>
    <m/>
    <m/>
  </r>
  <r>
    <x v="477"/>
    <x v="1"/>
    <x v="352"/>
    <m/>
    <m/>
    <s v="No Production--Water Table Issue"/>
  </r>
  <r>
    <x v="471"/>
    <x v="36"/>
    <x v="352"/>
    <n v="2076"/>
    <m/>
    <s v="8 Toby Boxes / 8 Daps / 16 Splices"/>
  </r>
  <r>
    <x v="473"/>
    <x v="44"/>
    <x v="352"/>
    <n v="2842"/>
    <m/>
    <s v="8 Toby Boxes / 8 Daps / 14 Splices"/>
  </r>
  <r>
    <x v="461"/>
    <x v="25"/>
    <x v="352"/>
    <n v="1249"/>
    <m/>
    <m/>
  </r>
  <r>
    <x v="484"/>
    <x v="25"/>
    <x v="352"/>
    <n v="865"/>
    <m/>
    <m/>
  </r>
  <r>
    <x v="435"/>
    <x v="1"/>
    <x v="352"/>
    <n v="40"/>
    <n v="1118"/>
    <s v="1 HH / 1 Ground Rod / 818 Tracer Wire"/>
  </r>
  <r>
    <x v="474"/>
    <x v="41"/>
    <x v="352"/>
    <n v="337"/>
    <m/>
    <m/>
  </r>
  <r>
    <x v="478"/>
    <x v="41"/>
    <x v="352"/>
    <n v="2862"/>
    <m/>
    <m/>
  </r>
  <r>
    <x v="485"/>
    <x v="41"/>
    <x v="352"/>
    <n v="382"/>
    <m/>
    <m/>
  </r>
  <r>
    <x v="458"/>
    <x v="41"/>
    <x v="352"/>
    <n v="3"/>
    <m/>
    <s v="2 Toby Boxes / 1 Dap / 2 Splices"/>
  </r>
  <r>
    <x v="441"/>
    <x v="39"/>
    <x v="352"/>
    <n v="65"/>
    <m/>
    <m/>
  </r>
  <r>
    <x v="464"/>
    <x v="39"/>
    <x v="352"/>
    <n v="661"/>
    <m/>
    <s v="7 Locate Markers / 8 Daps / 26 Splices"/>
  </r>
  <r>
    <x v="486"/>
    <x v="25"/>
    <x v="353"/>
    <n v="822"/>
    <m/>
    <m/>
  </r>
  <r>
    <x v="484"/>
    <x v="25"/>
    <x v="353"/>
    <m/>
    <m/>
    <s v="No Production--Drill Breakdown"/>
  </r>
  <r>
    <x v="448"/>
    <x v="41"/>
    <x v="353"/>
    <n v="309"/>
    <m/>
    <m/>
  </r>
  <r>
    <x v="478"/>
    <x v="41"/>
    <x v="353"/>
    <n v="894"/>
    <m/>
    <m/>
  </r>
  <r>
    <x v="475"/>
    <x v="41"/>
    <x v="353"/>
    <n v="553"/>
    <m/>
    <m/>
  </r>
  <r>
    <x v="485"/>
    <x v="41"/>
    <x v="353"/>
    <m/>
    <m/>
    <s v="No Production--Crew Shutdown"/>
  </r>
  <r>
    <x v="458"/>
    <x v="1"/>
    <x v="353"/>
    <n v="402"/>
    <m/>
    <m/>
  </r>
  <r>
    <x v="441"/>
    <x v="39"/>
    <x v="353"/>
    <n v="31"/>
    <m/>
    <s v="5 Locate Markers / 5 Daps / 21 Splices"/>
  </r>
  <r>
    <x v="464"/>
    <x v="39"/>
    <x v="353"/>
    <n v="303"/>
    <m/>
    <m/>
  </r>
  <r>
    <x v="444"/>
    <x v="1"/>
    <x v="354"/>
    <n v="171"/>
    <m/>
    <m/>
  </r>
  <r>
    <x v="467"/>
    <x v="44"/>
    <x v="354"/>
    <m/>
    <m/>
    <s v="No Production--No Clear Locates"/>
  </r>
  <r>
    <x v="447"/>
    <x v="42"/>
    <x v="354"/>
    <n v="214"/>
    <m/>
    <m/>
  </r>
  <r>
    <x v="476"/>
    <x v="5"/>
    <x v="354"/>
    <n v="825"/>
    <m/>
    <s v="5 Toby Boxes / 5 Daps / 9 Splices"/>
  </r>
  <r>
    <x v="479"/>
    <x v="5"/>
    <x v="354"/>
    <n v="2294"/>
    <m/>
    <s v=" 5 Toby Boxes / 6 Daps / 9 Splices"/>
  </r>
  <r>
    <x v="487"/>
    <x v="5"/>
    <x v="354"/>
    <n v="876"/>
    <m/>
    <m/>
  </r>
  <r>
    <x v="480"/>
    <x v="5"/>
    <x v="354"/>
    <n v="350"/>
    <m/>
    <m/>
  </r>
  <r>
    <x v="488"/>
    <x v="27"/>
    <x v="354"/>
    <n v="335"/>
    <m/>
    <m/>
  </r>
  <r>
    <x v="466"/>
    <x v="8"/>
    <x v="354"/>
    <n v="391"/>
    <m/>
    <m/>
  </r>
  <r>
    <x v="482"/>
    <x v="8"/>
    <x v="354"/>
    <n v="1140"/>
    <m/>
    <m/>
  </r>
  <r>
    <x v="457"/>
    <x v="43"/>
    <x v="354"/>
    <m/>
    <m/>
    <s v="2 HH / 11 Toby Boxes / 11 Daps / 18 Splices"/>
  </r>
  <r>
    <x v="457"/>
    <x v="1"/>
    <x v="354"/>
    <n v="87"/>
    <m/>
    <s v="1 Toby Box/ 2 Daps / 39 Splices"/>
  </r>
  <r>
    <x v="489"/>
    <x v="43"/>
    <x v="354"/>
    <n v="500"/>
    <m/>
    <m/>
  </r>
  <r>
    <x v="483"/>
    <x v="9"/>
    <x v="354"/>
    <m/>
    <m/>
    <s v="No Production--Crew Shutdown"/>
  </r>
  <r>
    <x v="477"/>
    <x v="1"/>
    <x v="354"/>
    <n v="281"/>
    <m/>
    <m/>
  </r>
  <r>
    <x v="490"/>
    <x v="36"/>
    <x v="354"/>
    <n v="620"/>
    <m/>
    <m/>
  </r>
  <r>
    <x v="471"/>
    <x v="36"/>
    <x v="354"/>
    <n v="364"/>
    <m/>
    <m/>
  </r>
  <r>
    <x v="473"/>
    <x v="44"/>
    <x v="354"/>
    <n v="2283"/>
    <m/>
    <m/>
  </r>
  <r>
    <x v="491"/>
    <x v="2"/>
    <x v="354"/>
    <n v="1115"/>
    <m/>
    <m/>
  </r>
  <r>
    <x v="486"/>
    <x v="25"/>
    <x v="354"/>
    <n v="648"/>
    <m/>
    <m/>
  </r>
  <r>
    <x v="484"/>
    <x v="25"/>
    <x v="354"/>
    <n v="859"/>
    <m/>
    <m/>
  </r>
  <r>
    <x v="448"/>
    <x v="41"/>
    <x v="354"/>
    <n v="511"/>
    <m/>
    <m/>
  </r>
  <r>
    <x v="478"/>
    <x v="41"/>
    <x v="354"/>
    <m/>
    <m/>
    <s v="No Production--Crew Did Not Show Up Today"/>
  </r>
  <r>
    <x v="485"/>
    <x v="41"/>
    <x v="354"/>
    <m/>
    <m/>
    <s v="No Production--Crew Did Not Show Up Today"/>
  </r>
  <r>
    <x v="458"/>
    <x v="1"/>
    <x v="354"/>
    <n v="697"/>
    <m/>
    <m/>
  </r>
  <r>
    <x v="420"/>
    <x v="1"/>
    <x v="354"/>
    <m/>
    <n v="617"/>
    <m/>
  </r>
  <r>
    <x v="436"/>
    <x v="1"/>
    <x v="354"/>
    <m/>
    <n v="420"/>
    <m/>
  </r>
  <r>
    <x v="413"/>
    <x v="1"/>
    <x v="354"/>
    <m/>
    <n v="1563"/>
    <m/>
  </r>
  <r>
    <x v="431"/>
    <x v="1"/>
    <x v="354"/>
    <m/>
    <n v="387"/>
    <m/>
  </r>
  <r>
    <x v="464"/>
    <x v="39"/>
    <x v="354"/>
    <n v="672"/>
    <m/>
    <s v="1 Locate Marker / 1 Dap / 2 Splices"/>
  </r>
  <r>
    <x v="433"/>
    <x v="39"/>
    <x v="354"/>
    <m/>
    <m/>
    <s v="1 HH"/>
  </r>
  <r>
    <x v="444"/>
    <x v="1"/>
    <x v="355"/>
    <m/>
    <m/>
    <s v="No Production"/>
  </r>
  <r>
    <x v="447"/>
    <x v="42"/>
    <x v="355"/>
    <n v="1276"/>
    <m/>
    <m/>
  </r>
  <r>
    <x v="465"/>
    <x v="5"/>
    <x v="355"/>
    <m/>
    <m/>
    <s v="1 FDH / 1 HH / 1 Ground Rod / 11 Toby Boxes / 12 Daps / 84 Splices"/>
  </r>
  <r>
    <x v="476"/>
    <x v="5"/>
    <x v="355"/>
    <n v="950"/>
    <m/>
    <s v="6 Toby Boxes / 6 Daps / 23 Splices"/>
  </r>
  <r>
    <x v="479"/>
    <x v="5"/>
    <x v="355"/>
    <m/>
    <m/>
    <s v="1 HH / 1 Ground Rod"/>
  </r>
  <r>
    <x v="487"/>
    <x v="5"/>
    <x v="355"/>
    <n v="890"/>
    <m/>
    <s v="10 Toby Boxes / 10 Daps / 24 Splices"/>
  </r>
  <r>
    <x v="488"/>
    <x v="27"/>
    <x v="355"/>
    <n v="558"/>
    <m/>
    <m/>
  </r>
  <r>
    <x v="466"/>
    <x v="8"/>
    <x v="355"/>
    <m/>
    <m/>
    <s v="No Production"/>
  </r>
  <r>
    <x v="482"/>
    <x v="8"/>
    <x v="355"/>
    <n v="5027"/>
    <m/>
    <m/>
  </r>
  <r>
    <x v="489"/>
    <x v="43"/>
    <x v="355"/>
    <n v="559"/>
    <m/>
    <m/>
  </r>
  <r>
    <x v="477"/>
    <x v="1"/>
    <x v="355"/>
    <n v="115"/>
    <m/>
    <m/>
  </r>
  <r>
    <x v="490"/>
    <x v="36"/>
    <x v="355"/>
    <m/>
    <m/>
    <s v="No Production--Crew Shutdown"/>
  </r>
  <r>
    <x v="471"/>
    <x v="36"/>
    <x v="355"/>
    <m/>
    <m/>
    <s v="6 Toby Boxes / 6 Daps / 12 Splices"/>
  </r>
  <r>
    <x v="473"/>
    <x v="44"/>
    <x v="355"/>
    <n v="1160"/>
    <m/>
    <s v="16 Toby Boxes / 16 Daps / 23 Splices"/>
  </r>
  <r>
    <x v="491"/>
    <x v="2"/>
    <x v="355"/>
    <n v="891"/>
    <m/>
    <m/>
  </r>
  <r>
    <x v="486"/>
    <x v="25"/>
    <x v="355"/>
    <n v="1155"/>
    <m/>
    <m/>
  </r>
  <r>
    <x v="484"/>
    <x v="25"/>
    <x v="355"/>
    <n v="971"/>
    <m/>
    <m/>
  </r>
  <r>
    <x v="474"/>
    <x v="41"/>
    <x v="355"/>
    <n v="689"/>
    <m/>
    <m/>
  </r>
  <r>
    <x v="478"/>
    <x v="41"/>
    <x v="355"/>
    <n v="210"/>
    <m/>
    <m/>
  </r>
  <r>
    <x v="475"/>
    <x v="41"/>
    <x v="355"/>
    <n v="193"/>
    <m/>
    <m/>
  </r>
  <r>
    <x v="485"/>
    <x v="41"/>
    <x v="355"/>
    <n v="949"/>
    <m/>
    <m/>
  </r>
  <r>
    <x v="464"/>
    <x v="39"/>
    <x v="355"/>
    <n v="710"/>
    <m/>
    <s v="1 HH / 2 Locate Markers / 4 Daps / 44 Splices"/>
  </r>
  <r>
    <x v="444"/>
    <x v="1"/>
    <x v="356"/>
    <n v="93"/>
    <m/>
    <m/>
  </r>
  <r>
    <x v="467"/>
    <x v="44"/>
    <x v="356"/>
    <n v="2241"/>
    <m/>
    <m/>
  </r>
  <r>
    <x v="468"/>
    <x v="5"/>
    <x v="356"/>
    <n v="1179"/>
    <m/>
    <s v="6 Toby Boxes / 6 Daps / 23 Splices"/>
  </r>
  <r>
    <x v="492"/>
    <x v="5"/>
    <x v="356"/>
    <n v="520"/>
    <m/>
    <s v="3 Toby Boxes / 3 Daps / 6 Splices"/>
  </r>
  <r>
    <x v="476"/>
    <x v="5"/>
    <x v="356"/>
    <n v="502"/>
    <m/>
    <s v="5 Toby Boxes / 5 Daps / 10 Splices"/>
  </r>
  <r>
    <x v="479"/>
    <x v="5"/>
    <x v="356"/>
    <n v="1974"/>
    <m/>
    <s v="2 Toby Boxes / 1 FDH / 1 Swing Arm / 1 Ground Rod / 107 Splices"/>
  </r>
  <r>
    <x v="487"/>
    <x v="5"/>
    <x v="356"/>
    <n v="749"/>
    <m/>
    <m/>
  </r>
  <r>
    <x v="480"/>
    <x v="5"/>
    <x v="356"/>
    <n v="492"/>
    <m/>
    <s v="5 Toby Boxes / 5 Daps / 10 Splices"/>
  </r>
  <r>
    <x v="472"/>
    <x v="5"/>
    <x v="356"/>
    <n v="2452"/>
    <m/>
    <m/>
  </r>
  <r>
    <x v="488"/>
    <x v="27"/>
    <x v="356"/>
    <n v="815"/>
    <m/>
    <m/>
  </r>
  <r>
    <x v="482"/>
    <x v="8"/>
    <x v="356"/>
    <n v="1021"/>
    <m/>
    <m/>
  </r>
  <r>
    <x v="489"/>
    <x v="43"/>
    <x v="356"/>
    <n v="1506"/>
    <m/>
    <m/>
  </r>
  <r>
    <x v="477"/>
    <x v="1"/>
    <x v="356"/>
    <n v="253"/>
    <m/>
    <m/>
  </r>
  <r>
    <x v="490"/>
    <x v="36"/>
    <x v="356"/>
    <m/>
    <m/>
    <s v="No Production"/>
  </r>
  <r>
    <x v="471"/>
    <x v="36"/>
    <x v="356"/>
    <m/>
    <m/>
    <s v="No Production"/>
  </r>
  <r>
    <x v="473"/>
    <x v="44"/>
    <x v="356"/>
    <n v="803"/>
    <m/>
    <m/>
  </r>
  <r>
    <x v="491"/>
    <x v="2"/>
    <x v="356"/>
    <n v="1345"/>
    <m/>
    <m/>
  </r>
  <r>
    <x v="486"/>
    <x v="25"/>
    <x v="356"/>
    <n v="778"/>
    <m/>
    <s v="34 Toby Boxes / 30 Daps / 227 Splices / 1 FDH / 1 HH /  1 Swing Arm / 1 Ground Rod"/>
  </r>
  <r>
    <x v="484"/>
    <x v="25"/>
    <x v="356"/>
    <n v="667"/>
    <m/>
    <m/>
  </r>
  <r>
    <x v="493"/>
    <x v="41"/>
    <x v="356"/>
    <m/>
    <m/>
    <s v="No Production"/>
  </r>
  <r>
    <x v="448"/>
    <x v="41"/>
    <x v="356"/>
    <n v="84"/>
    <m/>
    <m/>
  </r>
  <r>
    <x v="485"/>
    <x v="41"/>
    <x v="356"/>
    <n v="514"/>
    <m/>
    <m/>
  </r>
  <r>
    <x v="464"/>
    <x v="39"/>
    <x v="356"/>
    <n v="823"/>
    <m/>
    <s v="7 Locate Markers / 7 Daps / 44 Splices"/>
  </r>
  <r>
    <x v="492"/>
    <x v="5"/>
    <x v="357"/>
    <n v="1599"/>
    <m/>
    <s v="8 Toby Boxes / 8 Daps / 24 Splices"/>
  </r>
  <r>
    <x v="476"/>
    <x v="5"/>
    <x v="357"/>
    <n v="838"/>
    <m/>
    <s v="5 Toby Boxes / 8 Daps / 38 Splices"/>
  </r>
  <r>
    <x v="494"/>
    <x v="5"/>
    <x v="357"/>
    <n v="575"/>
    <m/>
    <m/>
  </r>
  <r>
    <x v="487"/>
    <x v="5"/>
    <x v="357"/>
    <n v="346"/>
    <m/>
    <s v="9 Toby Boxes / 8 Daps / 16 Splices"/>
  </r>
  <r>
    <x v="488"/>
    <x v="27"/>
    <x v="357"/>
    <m/>
    <m/>
    <s v="No Production--Crew Shutdown"/>
  </r>
  <r>
    <x v="489"/>
    <x v="43"/>
    <x v="357"/>
    <n v="548"/>
    <m/>
    <s v="14 Toby Boxes / 14 Daps / 20 Splices"/>
  </r>
  <r>
    <x v="495"/>
    <x v="1"/>
    <x v="357"/>
    <m/>
    <m/>
    <s v="No Production"/>
  </r>
  <r>
    <x v="473"/>
    <x v="44"/>
    <x v="357"/>
    <m/>
    <m/>
    <s v="3 Toby Boxes / 22 Daps / 32 Splices"/>
  </r>
  <r>
    <x v="491"/>
    <x v="2"/>
    <x v="357"/>
    <n v="1328"/>
    <m/>
    <m/>
  </r>
  <r>
    <x v="496"/>
    <x v="25"/>
    <x v="357"/>
    <n v="1436"/>
    <m/>
    <m/>
  </r>
  <r>
    <x v="484"/>
    <x v="25"/>
    <x v="357"/>
    <n v="1025"/>
    <m/>
    <m/>
  </r>
  <r>
    <x v="493"/>
    <x v="41"/>
    <x v="357"/>
    <n v="951"/>
    <m/>
    <m/>
  </r>
  <r>
    <x v="448"/>
    <x v="41"/>
    <x v="357"/>
    <n v="75"/>
    <m/>
    <m/>
  </r>
  <r>
    <x v="485"/>
    <x v="41"/>
    <x v="357"/>
    <n v="790"/>
    <m/>
    <m/>
  </r>
  <r>
    <x v="497"/>
    <x v="45"/>
    <x v="357"/>
    <n v="492"/>
    <m/>
    <m/>
  </r>
  <r>
    <x v="498"/>
    <x v="14"/>
    <x v="357"/>
    <n v="343"/>
    <m/>
    <m/>
  </r>
  <r>
    <x v="464"/>
    <x v="39"/>
    <x v="357"/>
    <n v="601"/>
    <m/>
    <s v="3 Locate Markers / 4 Daps / 74 Splices"/>
  </r>
  <r>
    <x v="492"/>
    <x v="5"/>
    <x v="358"/>
    <n v="1500"/>
    <m/>
    <s v="7 Toby Boxes / 6 Dap / 56 Splices"/>
  </r>
  <r>
    <x v="494"/>
    <x v="5"/>
    <x v="358"/>
    <n v="2236"/>
    <m/>
    <s v="9 Toby Boxes / 15 Daps / 17 Splices"/>
  </r>
  <r>
    <x v="482"/>
    <x v="8"/>
    <x v="358"/>
    <n v="186"/>
    <m/>
    <m/>
  </r>
  <r>
    <x v="489"/>
    <x v="43"/>
    <x v="358"/>
    <n v="651"/>
    <m/>
    <m/>
  </r>
  <r>
    <x v="495"/>
    <x v="1"/>
    <x v="358"/>
    <n v="310"/>
    <m/>
    <s v="3 Toby Boxes / 3 Daps / 6 Splices"/>
  </r>
  <r>
    <x v="491"/>
    <x v="2"/>
    <x v="358"/>
    <m/>
    <m/>
    <s v="6 HH / 6 Ground Rods"/>
  </r>
  <r>
    <x v="496"/>
    <x v="25"/>
    <x v="358"/>
    <n v="877"/>
    <m/>
    <m/>
  </r>
  <r>
    <x v="484"/>
    <x v="25"/>
    <x v="358"/>
    <m/>
    <m/>
    <s v="No Production--Locate Issue"/>
  </r>
  <r>
    <x v="478"/>
    <x v="41"/>
    <x v="358"/>
    <m/>
    <m/>
    <s v="35 Toby Boxes"/>
  </r>
  <r>
    <x v="458"/>
    <x v="1"/>
    <x v="358"/>
    <n v="3"/>
    <m/>
    <s v="9 Toby Boxes / 1 Dap / 2 Splices"/>
  </r>
  <r>
    <x v="497"/>
    <x v="45"/>
    <x v="358"/>
    <m/>
    <m/>
    <s v="No Production "/>
  </r>
  <r>
    <x v="498"/>
    <x v="14"/>
    <x v="358"/>
    <m/>
    <m/>
    <s v="No Production "/>
  </r>
  <r>
    <x v="464"/>
    <x v="39"/>
    <x v="358"/>
    <n v="597"/>
    <m/>
    <s v="1 HH / 1 Locate Marker / 1 Dap / 2 Splice"/>
  </r>
  <r>
    <x v="468"/>
    <x v="5"/>
    <x v="359"/>
    <m/>
    <m/>
    <s v="1 FDH / 1 HH / 1 Swing Arm / 1 Ground Rod "/>
  </r>
  <r>
    <x v="492"/>
    <x v="5"/>
    <x v="359"/>
    <n v="1695"/>
    <m/>
    <s v="9 Toby Boxes / 9 Daps / 76 Splices"/>
  </r>
  <r>
    <x v="476"/>
    <x v="5"/>
    <x v="359"/>
    <n v="55"/>
    <m/>
    <s v="1 FDH / 1 HH / 1 Swing Arm / 1 Ground Rod "/>
  </r>
  <r>
    <x v="494"/>
    <x v="5"/>
    <x v="359"/>
    <n v="905"/>
    <m/>
    <m/>
  </r>
  <r>
    <x v="487"/>
    <x v="5"/>
    <x v="359"/>
    <n v="1537"/>
    <m/>
    <m/>
  </r>
  <r>
    <x v="472"/>
    <x v="5"/>
    <x v="359"/>
    <m/>
    <m/>
    <s v="No Production--MOT Did Not Show Up"/>
  </r>
  <r>
    <x v="489"/>
    <x v="43"/>
    <x v="359"/>
    <m/>
    <m/>
    <s v="No Production "/>
  </r>
  <r>
    <x v="483"/>
    <x v="43"/>
    <x v="359"/>
    <n v="971"/>
    <m/>
    <m/>
  </r>
  <r>
    <x v="490"/>
    <x v="36"/>
    <x v="359"/>
    <n v="1299"/>
    <m/>
    <s v="5 Toby Boxes / 5 Daps / 10 Splices"/>
  </r>
  <r>
    <x v="473"/>
    <x v="44"/>
    <x v="359"/>
    <m/>
    <m/>
    <s v="13 Toby Boxes / 3 Daps / 6 Splices"/>
  </r>
  <r>
    <x v="496"/>
    <x v="25"/>
    <x v="359"/>
    <n v="1027"/>
    <m/>
    <m/>
  </r>
  <r>
    <x v="484"/>
    <x v="25"/>
    <x v="359"/>
    <n v="361"/>
    <m/>
    <s v="31 Toby Boxes / 30 Daps / 197 Splices / 1 FDH / 1 HH / 1 Swing Arm"/>
  </r>
  <r>
    <x v="499"/>
    <x v="25"/>
    <x v="359"/>
    <m/>
    <m/>
    <s v="No Production--Drill Breakdown"/>
  </r>
  <r>
    <x v="493"/>
    <x v="41"/>
    <x v="359"/>
    <n v="1642"/>
    <m/>
    <m/>
  </r>
  <r>
    <x v="448"/>
    <x v="41"/>
    <x v="359"/>
    <n v="123"/>
    <m/>
    <m/>
  </r>
  <r>
    <x v="474"/>
    <x v="41"/>
    <x v="359"/>
    <m/>
    <m/>
    <s v="No Production--Locate Issue"/>
  </r>
  <r>
    <x v="500"/>
    <x v="14"/>
    <x v="359"/>
    <n v="594"/>
    <m/>
    <m/>
  </r>
  <r>
    <x v="464"/>
    <x v="39"/>
    <x v="359"/>
    <n v="344"/>
    <m/>
    <s v="1 HH / 2 Locate Markers / 2 Daps / 74 Splices"/>
  </r>
  <r>
    <x v="477"/>
    <x v="1"/>
    <x v="359"/>
    <n v="215"/>
    <m/>
    <s v="3 Toby Boxes / 3 Daps / 6 Splices"/>
  </r>
  <r>
    <x v="439"/>
    <x v="30"/>
    <x v="360"/>
    <n v="395"/>
    <m/>
    <m/>
  </r>
  <r>
    <x v="492"/>
    <x v="5"/>
    <x v="360"/>
    <n v="1620"/>
    <m/>
    <s v="9 Toby Boxes / 9 Dap / 17 Splices"/>
  </r>
  <r>
    <x v="494"/>
    <x v="5"/>
    <x v="360"/>
    <n v="3166"/>
    <m/>
    <s v="10 Toby Boxes / 4 Daps / 67 Splices"/>
  </r>
  <r>
    <x v="479"/>
    <x v="5"/>
    <x v="360"/>
    <n v="1028"/>
    <m/>
    <m/>
  </r>
  <r>
    <x v="487"/>
    <x v="5"/>
    <x v="360"/>
    <n v="1097"/>
    <m/>
    <s v="12 Toby Boxes / 18 Daps / 10 Splices"/>
  </r>
  <r>
    <x v="472"/>
    <x v="5"/>
    <x v="360"/>
    <m/>
    <m/>
    <s v="No Production"/>
  </r>
  <r>
    <x v="481"/>
    <x v="5"/>
    <x v="360"/>
    <n v="251"/>
    <m/>
    <s v="2 Toby Boxes / 2 Daps / 3 Splices"/>
  </r>
  <r>
    <x v="457"/>
    <x v="1"/>
    <x v="360"/>
    <n v="121"/>
    <m/>
    <s v="1 Dap / 7 Splices"/>
  </r>
  <r>
    <x v="489"/>
    <x v="43"/>
    <x v="360"/>
    <n v="767"/>
    <m/>
    <m/>
  </r>
  <r>
    <x v="483"/>
    <x v="43"/>
    <x v="360"/>
    <m/>
    <m/>
    <s v="5 Toby Boxes / 5 Daps / 9 Splices"/>
  </r>
  <r>
    <x v="477"/>
    <x v="1"/>
    <x v="360"/>
    <n v="283"/>
    <m/>
    <s v="1 Toby Box / 2 Daps / 1 Splice"/>
  </r>
  <r>
    <x v="490"/>
    <x v="36"/>
    <x v="360"/>
    <n v="918"/>
    <m/>
    <m/>
  </r>
  <r>
    <x v="471"/>
    <x v="36"/>
    <x v="360"/>
    <m/>
    <m/>
    <s v="10 Toby Boxes / 10 Daps / 20 Splices"/>
  </r>
  <r>
    <x v="501"/>
    <x v="2"/>
    <x v="360"/>
    <n v="960"/>
    <m/>
    <s v="1 HH / 1 Ground Rod"/>
  </r>
  <r>
    <x v="499"/>
    <x v="25"/>
    <x v="360"/>
    <n v="983"/>
    <m/>
    <m/>
  </r>
  <r>
    <x v="502"/>
    <x v="25"/>
    <x v="360"/>
    <n v="1039"/>
    <m/>
    <m/>
  </r>
  <r>
    <x v="493"/>
    <x v="41"/>
    <x v="360"/>
    <n v="1664"/>
    <m/>
    <m/>
  </r>
  <r>
    <x v="497"/>
    <x v="46"/>
    <x v="360"/>
    <n v="557"/>
    <m/>
    <m/>
  </r>
  <r>
    <x v="500"/>
    <x v="14"/>
    <x v="360"/>
    <m/>
    <m/>
    <s v="1 HH"/>
  </r>
  <r>
    <x v="464"/>
    <x v="39"/>
    <x v="360"/>
    <n v="7"/>
    <m/>
    <s v="1 HH / 1 Locate Marker / 1 Dap / 16 Splices"/>
  </r>
  <r>
    <x v="503"/>
    <x v="39"/>
    <x v="360"/>
    <n v="452"/>
    <m/>
    <m/>
  </r>
  <r>
    <x v="439"/>
    <x v="30"/>
    <x v="361"/>
    <m/>
    <m/>
    <s v="No Production--Crew Shutdown"/>
  </r>
  <r>
    <x v="492"/>
    <x v="5"/>
    <x v="361"/>
    <n v="1295"/>
    <m/>
    <s v="10 Toby Boxes / 12 Daps / 44 Splices"/>
  </r>
  <r>
    <x v="494"/>
    <x v="5"/>
    <x v="361"/>
    <n v="539"/>
    <m/>
    <m/>
  </r>
  <r>
    <x v="487"/>
    <x v="5"/>
    <x v="361"/>
    <n v="1846"/>
    <m/>
    <m/>
  </r>
  <r>
    <x v="472"/>
    <x v="5"/>
    <x v="361"/>
    <n v="1646"/>
    <m/>
    <s v="5 Toby Boxes / 10 Splices"/>
  </r>
  <r>
    <x v="481"/>
    <x v="5"/>
    <x v="361"/>
    <m/>
    <m/>
    <s v="No Production"/>
  </r>
  <r>
    <x v="457"/>
    <x v="1"/>
    <x v="361"/>
    <n v="235"/>
    <m/>
    <s v="1 Toby Box/ 2 Daps / 36 Splices"/>
  </r>
  <r>
    <x v="489"/>
    <x v="43"/>
    <x v="361"/>
    <n v="108"/>
    <m/>
    <m/>
  </r>
  <r>
    <x v="483"/>
    <x v="43"/>
    <x v="361"/>
    <n v="501"/>
    <m/>
    <m/>
  </r>
  <r>
    <x v="477"/>
    <x v="1"/>
    <x v="361"/>
    <n v="144"/>
    <m/>
    <m/>
  </r>
  <r>
    <x v="490"/>
    <x v="36"/>
    <x v="361"/>
    <n v="925"/>
    <m/>
    <m/>
  </r>
  <r>
    <x v="473"/>
    <x v="36"/>
    <x v="361"/>
    <m/>
    <m/>
    <s v="4 Toby Boxes / 6 Daps / 10 Splices"/>
  </r>
  <r>
    <x v="501"/>
    <x v="2"/>
    <x v="361"/>
    <n v="665"/>
    <m/>
    <s v="2 HH / 2 Ground Rods"/>
  </r>
  <r>
    <x v="499"/>
    <x v="25"/>
    <x v="361"/>
    <m/>
    <m/>
    <s v="No Production"/>
  </r>
  <r>
    <x v="502"/>
    <x v="25"/>
    <x v="361"/>
    <n v="754"/>
    <m/>
    <m/>
  </r>
  <r>
    <x v="463"/>
    <x v="41"/>
    <x v="361"/>
    <n v="339"/>
    <m/>
    <m/>
  </r>
  <r>
    <x v="493"/>
    <x v="41"/>
    <x v="361"/>
    <n v="439"/>
    <m/>
    <m/>
  </r>
  <r>
    <x v="474"/>
    <x v="41"/>
    <x v="361"/>
    <n v="544"/>
    <m/>
    <m/>
  </r>
  <r>
    <x v="485"/>
    <x v="41"/>
    <x v="361"/>
    <n v="867"/>
    <m/>
    <m/>
  </r>
  <r>
    <x v="497"/>
    <x v="46"/>
    <x v="361"/>
    <m/>
    <m/>
    <s v="2 HH"/>
  </r>
  <r>
    <x v="500"/>
    <x v="14"/>
    <x v="361"/>
    <m/>
    <m/>
    <s v="2 HH"/>
  </r>
  <r>
    <x v="464"/>
    <x v="39"/>
    <x v="361"/>
    <n v="28"/>
    <m/>
    <s v="1 HH / 4 Locate Marker / 4 Daps / 84 Splices"/>
  </r>
  <r>
    <x v="503"/>
    <x v="39"/>
    <x v="361"/>
    <n v="635"/>
    <m/>
    <m/>
  </r>
  <r>
    <x v="438"/>
    <x v="8"/>
    <x v="361"/>
    <m/>
    <m/>
    <s v="4 Toby Boxes / 21 Daps / 1 HH / 1 Ground Rod"/>
  </r>
  <r>
    <x v="492"/>
    <x v="5"/>
    <x v="362"/>
    <n v="905"/>
    <m/>
    <s v=" 1 HH / 1 FDH / 1 Swing Arm / 1 Ground Rod / 6 Toby Boxes / 6 Daps / 28 Splices"/>
  </r>
  <r>
    <x v="480"/>
    <x v="5"/>
    <x v="362"/>
    <n v="1237"/>
    <m/>
    <m/>
  </r>
  <r>
    <x v="472"/>
    <x v="5"/>
    <x v="362"/>
    <n v="852"/>
    <m/>
    <m/>
  </r>
  <r>
    <x v="481"/>
    <x v="5"/>
    <x v="362"/>
    <m/>
    <m/>
    <s v="No Production"/>
  </r>
  <r>
    <x v="469"/>
    <x v="1"/>
    <x v="362"/>
    <m/>
    <m/>
    <s v="No Production--Locate Issue"/>
  </r>
  <r>
    <x v="457"/>
    <x v="43"/>
    <x v="362"/>
    <m/>
    <m/>
    <s v="1 HH "/>
  </r>
  <r>
    <x v="483"/>
    <x v="43"/>
    <x v="362"/>
    <n v="492"/>
    <m/>
    <s v="3 Toby Boxes / 3  Daps / 6 Splices"/>
  </r>
  <r>
    <x v="491"/>
    <x v="2"/>
    <x v="362"/>
    <n v="300"/>
    <m/>
    <s v="1 HH / 1 Ground Rod"/>
  </r>
  <r>
    <x v="501"/>
    <x v="2"/>
    <x v="362"/>
    <m/>
    <n v="2025"/>
    <s v="1,625 Tracer Wire"/>
  </r>
  <r>
    <x v="499"/>
    <x v="25"/>
    <x v="362"/>
    <n v="841"/>
    <m/>
    <m/>
  </r>
  <r>
    <x v="502"/>
    <x v="25"/>
    <x v="362"/>
    <n v="1000"/>
    <m/>
    <m/>
  </r>
  <r>
    <x v="474"/>
    <x v="41"/>
    <x v="362"/>
    <m/>
    <m/>
    <s v="No Production"/>
  </r>
  <r>
    <x v="485"/>
    <x v="41"/>
    <x v="362"/>
    <n v="206"/>
    <m/>
    <m/>
  </r>
  <r>
    <x v="458"/>
    <x v="1"/>
    <x v="362"/>
    <n v="18"/>
    <m/>
    <s v="24 Splices"/>
  </r>
  <r>
    <x v="464"/>
    <x v="39"/>
    <x v="362"/>
    <n v="42"/>
    <m/>
    <s v="6 Locate Markers / 7 Daps / 55 Splices"/>
  </r>
  <r>
    <x v="503"/>
    <x v="39"/>
    <x v="362"/>
    <n v="741"/>
    <m/>
    <m/>
  </r>
  <r>
    <x v="179"/>
    <x v="1"/>
    <x v="363"/>
    <m/>
    <m/>
    <s v="Crew Shutdown By Tillman Expired Permit"/>
  </r>
  <r>
    <x v="504"/>
    <x v="5"/>
    <x v="364"/>
    <n v="1613"/>
    <m/>
    <s v="8 Toby Boxes / 9 Daps / 30 Splices"/>
  </r>
  <r>
    <x v="480"/>
    <x v="5"/>
    <x v="364"/>
    <n v="235"/>
    <m/>
    <s v="4 Toby Boxes / 2 Daps / 6 Splices"/>
  </r>
  <r>
    <x v="505"/>
    <x v="47"/>
    <x v="364"/>
    <n v="1050"/>
    <m/>
    <m/>
  </r>
  <r>
    <x v="483"/>
    <x v="43"/>
    <x v="364"/>
    <n v="646"/>
    <m/>
    <s v="2 Toby Boxes / 2 Daps / 4 Splices"/>
  </r>
  <r>
    <x v="477"/>
    <x v="1"/>
    <x v="364"/>
    <n v="86"/>
    <m/>
    <m/>
  </r>
  <r>
    <x v="490"/>
    <x v="43"/>
    <x v="364"/>
    <n v="936"/>
    <m/>
    <m/>
  </r>
  <r>
    <x v="491"/>
    <x v="2"/>
    <x v="364"/>
    <n v="1036"/>
    <m/>
    <s v="1 HH / 1 Ground Rod"/>
  </r>
  <r>
    <x v="499"/>
    <x v="25"/>
    <x v="364"/>
    <n v="1027"/>
    <m/>
    <m/>
  </r>
  <r>
    <x v="502"/>
    <x v="25"/>
    <x v="364"/>
    <n v="973"/>
    <m/>
    <m/>
  </r>
  <r>
    <x v="493"/>
    <x v="41"/>
    <x v="364"/>
    <n v="487"/>
    <m/>
    <m/>
  </r>
  <r>
    <x v="474"/>
    <x v="41"/>
    <x v="364"/>
    <n v="845"/>
    <m/>
    <m/>
  </r>
  <r>
    <x v="485"/>
    <x v="41"/>
    <x v="364"/>
    <n v="509"/>
    <m/>
    <m/>
  </r>
  <r>
    <x v="500"/>
    <x v="14"/>
    <x v="364"/>
    <n v="698"/>
    <m/>
    <m/>
  </r>
  <r>
    <x v="464"/>
    <x v="39"/>
    <x v="364"/>
    <n v="53"/>
    <m/>
    <s v="4 Locate Markers / 5 Daps / 61 Splices"/>
  </r>
  <r>
    <x v="439"/>
    <x v="30"/>
    <x v="365"/>
    <n v="37"/>
    <m/>
    <s v="1 Toby Box / 1 Dap / 2 Splices"/>
  </r>
  <r>
    <x v="504"/>
    <x v="5"/>
    <x v="365"/>
    <n v="1647"/>
    <m/>
    <s v="11 Toby Boxes / 12 Daps / 32 Splices"/>
  </r>
  <r>
    <x v="469"/>
    <x v="1"/>
    <x v="365"/>
    <n v="340"/>
    <m/>
    <s v="3 Toby Boxes / 3 Daps / 6 Splices"/>
  </r>
  <r>
    <x v="505"/>
    <x v="47"/>
    <x v="365"/>
    <n v="770"/>
    <m/>
    <m/>
  </r>
  <r>
    <x v="483"/>
    <x v="43"/>
    <x v="365"/>
    <n v="340"/>
    <m/>
    <s v="7 Toby Boxes / 7 Daps / 10 Splices"/>
  </r>
  <r>
    <x v="490"/>
    <x v="48"/>
    <x v="365"/>
    <n v="668"/>
    <m/>
    <s v=" 6 Toby Boxes / 6 Daps / 12 Splices"/>
  </r>
  <r>
    <x v="491"/>
    <x v="2"/>
    <x v="365"/>
    <n v="350"/>
    <m/>
    <m/>
  </r>
  <r>
    <x v="506"/>
    <x v="25"/>
    <x v="365"/>
    <n v="449"/>
    <m/>
    <m/>
  </r>
  <r>
    <x v="502"/>
    <x v="25"/>
    <x v="365"/>
    <m/>
    <m/>
    <s v="No Production"/>
  </r>
  <r>
    <x v="507"/>
    <x v="25"/>
    <x v="365"/>
    <n v="721"/>
    <m/>
    <m/>
  </r>
  <r>
    <x v="474"/>
    <x v="40"/>
    <x v="365"/>
    <n v="206"/>
    <m/>
    <m/>
  </r>
  <r>
    <x v="485"/>
    <x v="40"/>
    <x v="365"/>
    <n v="254"/>
    <m/>
    <m/>
  </r>
  <r>
    <x v="500"/>
    <x v="14"/>
    <x v="365"/>
    <n v="235"/>
    <m/>
    <m/>
  </r>
  <r>
    <x v="508"/>
    <x v="46"/>
    <x v="365"/>
    <n v="352"/>
    <m/>
    <m/>
  </r>
  <r>
    <x v="509"/>
    <x v="40"/>
    <x v="365"/>
    <m/>
    <m/>
    <s v="No Production--Locate Issue"/>
  </r>
  <r>
    <x v="477"/>
    <x v="1"/>
    <x v="365"/>
    <n v="322"/>
    <m/>
    <s v="3 Toby Boxes / 4 Daps / 6 Splices"/>
  </r>
  <r>
    <x v="444"/>
    <x v="1"/>
    <x v="366"/>
    <n v="424"/>
    <m/>
    <s v="1 Toby Box / 2 Daps / 1 Splice / 1 FDH / 1 HH / 1 Swing Arm"/>
  </r>
  <r>
    <x v="439"/>
    <x v="30"/>
    <x v="366"/>
    <n v="1440"/>
    <m/>
    <m/>
  </r>
  <r>
    <x v="504"/>
    <x v="5"/>
    <x v="366"/>
    <n v="1647"/>
    <m/>
    <s v="10 Toby Boxes / 11 Daps / 44 Splices"/>
  </r>
  <r>
    <x v="472"/>
    <x v="5"/>
    <x v="366"/>
    <n v="887"/>
    <m/>
    <m/>
  </r>
  <r>
    <x v="469"/>
    <x v="1"/>
    <x v="366"/>
    <n v="385"/>
    <m/>
    <s v="2 Toby Boxes / 3 Daps / 4 Splices"/>
  </r>
  <r>
    <x v="505"/>
    <x v="47"/>
    <x v="366"/>
    <n v="839"/>
    <m/>
    <s v="5 Toby Boxes / 10 Splices"/>
  </r>
  <r>
    <x v="489"/>
    <x v="43"/>
    <x v="366"/>
    <n v="930"/>
    <m/>
    <m/>
  </r>
  <r>
    <x v="477"/>
    <x v="1"/>
    <x v="366"/>
    <n v="222"/>
    <m/>
    <m/>
  </r>
  <r>
    <x v="490"/>
    <x v="36"/>
    <x v="366"/>
    <n v="240"/>
    <m/>
    <s v="7 Toby Boxes / 7 Daps / 12 Splices"/>
  </r>
  <r>
    <x v="506"/>
    <x v="25"/>
    <x v="366"/>
    <n v="665"/>
    <m/>
    <m/>
  </r>
  <r>
    <x v="502"/>
    <x v="25"/>
    <x v="366"/>
    <n v="87"/>
    <m/>
    <s v="38 Toby Boxes / 33 Daps / 152 Splices / 1 FDH / 1 HH / 1 Swing Arm// 1 Ground Rod"/>
  </r>
  <r>
    <x v="507"/>
    <x v="25"/>
    <x v="366"/>
    <n v="1146"/>
    <m/>
    <m/>
  </r>
  <r>
    <x v="363"/>
    <x v="37"/>
    <x v="366"/>
    <m/>
    <m/>
    <s v="5,940 Tracer Wire"/>
  </r>
  <r>
    <x v="474"/>
    <x v="40"/>
    <x v="366"/>
    <m/>
    <m/>
    <s v="No Production"/>
  </r>
  <r>
    <x v="485"/>
    <x v="40"/>
    <x v="366"/>
    <n v="187"/>
    <m/>
    <m/>
  </r>
  <r>
    <x v="510"/>
    <x v="45"/>
    <x v="366"/>
    <m/>
    <m/>
    <s v="No Production--Drill Breakdown"/>
  </r>
  <r>
    <x v="500"/>
    <x v="14"/>
    <x v="366"/>
    <n v="351"/>
    <m/>
    <m/>
  </r>
  <r>
    <x v="509"/>
    <x v="40"/>
    <x v="366"/>
    <n v="998"/>
    <m/>
    <m/>
  </r>
  <r>
    <x v="503"/>
    <x v="39"/>
    <x v="366"/>
    <n v="1774"/>
    <m/>
    <m/>
  </r>
  <r>
    <x v="504"/>
    <x v="5"/>
    <x v="367"/>
    <n v="495"/>
    <m/>
    <s v="4 Toby Boxes / 4 Daps / 6 Splices"/>
  </r>
  <r>
    <x v="511"/>
    <x v="5"/>
    <x v="367"/>
    <n v="1169"/>
    <m/>
    <m/>
  </r>
  <r>
    <x v="481"/>
    <x v="5"/>
    <x v="367"/>
    <n v="525"/>
    <m/>
    <m/>
  </r>
  <r>
    <x v="469"/>
    <x v="1"/>
    <x v="367"/>
    <n v="255"/>
    <m/>
    <s v="2 Toby Boxes / 2 Daps / 16 Splices"/>
  </r>
  <r>
    <x v="505"/>
    <x v="47"/>
    <x v="367"/>
    <n v="874"/>
    <m/>
    <m/>
  </r>
  <r>
    <x v="489"/>
    <x v="43"/>
    <x v="367"/>
    <m/>
    <m/>
    <s v="11 Toby Boxes / 11 Daps / 18 Splices"/>
  </r>
  <r>
    <x v="477"/>
    <x v="1"/>
    <x v="367"/>
    <n v="323"/>
    <m/>
    <m/>
  </r>
  <r>
    <x v="506"/>
    <x v="25"/>
    <x v="367"/>
    <n v="782"/>
    <m/>
    <m/>
  </r>
  <r>
    <x v="426"/>
    <x v="49"/>
    <x v="367"/>
    <m/>
    <n v="550"/>
    <s v="450 Tracer Wire / 450 Mule Tape /  2 McLean Switches"/>
  </r>
  <r>
    <x v="484"/>
    <x v="49"/>
    <x v="367"/>
    <m/>
    <n v="1300"/>
    <s v="1,150 Tracer Wire / 2 McLean Switches"/>
  </r>
  <r>
    <x v="507"/>
    <x v="25"/>
    <x v="367"/>
    <n v="1085"/>
    <m/>
    <m/>
  </r>
  <r>
    <x v="510"/>
    <x v="45"/>
    <x v="367"/>
    <n v="934"/>
    <m/>
    <m/>
  </r>
  <r>
    <x v="512"/>
    <x v="14"/>
    <x v="367"/>
    <n v="536"/>
    <m/>
    <m/>
  </r>
  <r>
    <x v="512"/>
    <x v="1"/>
    <x v="367"/>
    <n v="393"/>
    <m/>
    <m/>
  </r>
  <r>
    <x v="503"/>
    <x v="39"/>
    <x v="367"/>
    <n v="557"/>
    <m/>
    <s v="1 HH / 8 Locate Markers / 11 Daps / 212 Splices"/>
  </r>
  <r>
    <x v="513"/>
    <x v="5"/>
    <x v="368"/>
    <n v="439"/>
    <m/>
    <s v="4 Toby Boxes / 4 Daps / 7 Splices"/>
  </r>
  <r>
    <x v="511"/>
    <x v="5"/>
    <x v="368"/>
    <n v="1408"/>
    <m/>
    <m/>
  </r>
  <r>
    <x v="481"/>
    <x v="5"/>
    <x v="368"/>
    <n v="4486"/>
    <m/>
    <s v="17 Toby Boxes / 16 Daps / 30 Splices"/>
  </r>
  <r>
    <x v="469"/>
    <x v="1"/>
    <x v="368"/>
    <n v="180"/>
    <m/>
    <s v="12 Splices"/>
  </r>
  <r>
    <x v="505"/>
    <x v="47"/>
    <x v="368"/>
    <n v="781"/>
    <m/>
    <m/>
  </r>
  <r>
    <x v="477"/>
    <x v="1"/>
    <x v="368"/>
    <n v="340"/>
    <m/>
    <s v="3 Toby Boxes / 3 Daps / 6 Splices"/>
  </r>
  <r>
    <x v="473"/>
    <x v="44"/>
    <x v="368"/>
    <m/>
    <m/>
    <s v="8 Toby Boxes / 2 Daps / 3 Splices / 1 HH / 1 FDH / 1 Swing  Arm / 1 Ground Rod"/>
  </r>
  <r>
    <x v="499"/>
    <x v="25"/>
    <x v="368"/>
    <n v="1007"/>
    <m/>
    <m/>
  </r>
  <r>
    <x v="507"/>
    <x v="37"/>
    <x v="368"/>
    <m/>
    <m/>
    <s v="No Production"/>
  </r>
  <r>
    <x v="485"/>
    <x v="40"/>
    <x v="368"/>
    <n v="336"/>
    <m/>
    <m/>
  </r>
  <r>
    <x v="510"/>
    <x v="45"/>
    <x v="368"/>
    <n v="183"/>
    <m/>
    <m/>
  </r>
  <r>
    <x v="512"/>
    <x v="14"/>
    <x v="368"/>
    <n v="131"/>
    <m/>
    <m/>
  </r>
  <r>
    <x v="512"/>
    <x v="1"/>
    <x v="368"/>
    <m/>
    <m/>
    <s v="No Production"/>
  </r>
  <r>
    <x v="503"/>
    <x v="39"/>
    <x v="368"/>
    <n v="678"/>
    <m/>
    <s v="4 Locate Markers / 5 Daps / 40 Splices"/>
  </r>
  <r>
    <x v="504"/>
    <x v="5"/>
    <x v="369"/>
    <m/>
    <m/>
    <s v="1 Vault / 1 FDH / 1 Swing Arm / 1 Ground Rod / 79 Splices"/>
  </r>
  <r>
    <x v="513"/>
    <x v="5"/>
    <x v="369"/>
    <n v="2286"/>
    <m/>
    <m/>
  </r>
  <r>
    <x v="480"/>
    <x v="5"/>
    <x v="369"/>
    <n v="694"/>
    <m/>
    <m/>
  </r>
  <r>
    <x v="511"/>
    <x v="5"/>
    <x v="369"/>
    <n v="2014"/>
    <m/>
    <m/>
  </r>
  <r>
    <x v="481"/>
    <x v="5"/>
    <x v="369"/>
    <n v="259"/>
    <m/>
    <m/>
  </r>
  <r>
    <x v="514"/>
    <x v="44"/>
    <x v="369"/>
    <m/>
    <m/>
    <s v="No Production"/>
  </r>
  <r>
    <x v="515"/>
    <x v="44"/>
    <x v="369"/>
    <m/>
    <m/>
    <s v="No Production--Drill Breakdown"/>
  </r>
  <r>
    <x v="505"/>
    <x v="47"/>
    <x v="369"/>
    <n v="2842"/>
    <m/>
    <s v="9 Toby Boxes / 8 Daps / 16 Splices"/>
  </r>
  <r>
    <x v="489"/>
    <x v="43"/>
    <x v="369"/>
    <n v="722"/>
    <m/>
    <m/>
  </r>
  <r>
    <x v="477"/>
    <x v="1"/>
    <x v="369"/>
    <n v="225"/>
    <m/>
    <s v="2 Toby Boxes / 2 Daps / 16 Splices"/>
  </r>
  <r>
    <x v="491"/>
    <x v="2"/>
    <x v="369"/>
    <n v="230"/>
    <m/>
    <m/>
  </r>
  <r>
    <x v="506"/>
    <x v="25"/>
    <x v="369"/>
    <n v="685"/>
    <m/>
    <m/>
  </r>
  <r>
    <x v="452"/>
    <x v="25"/>
    <x v="369"/>
    <n v="993"/>
    <m/>
    <m/>
  </r>
  <r>
    <x v="507"/>
    <x v="37"/>
    <x v="369"/>
    <m/>
    <n v="3504"/>
    <s v="3,004 Tracer Wire / 4 MacLean Switch"/>
  </r>
  <r>
    <x v="510"/>
    <x v="45"/>
    <x v="369"/>
    <m/>
    <m/>
    <s v="2 Vaults / 2 Ground Rods"/>
  </r>
  <r>
    <x v="512"/>
    <x v="1"/>
    <x v="369"/>
    <n v="458"/>
    <m/>
    <m/>
  </r>
  <r>
    <x v="512"/>
    <x v="14"/>
    <x v="369"/>
    <n v="578"/>
    <m/>
    <m/>
  </r>
  <r>
    <x v="516"/>
    <x v="30"/>
    <x v="369"/>
    <n v="1066"/>
    <m/>
    <m/>
  </r>
  <r>
    <x v="503"/>
    <x v="39"/>
    <x v="369"/>
    <n v="784"/>
    <m/>
    <s v="1 Locate Marker / 1 Dap / 130 Splices"/>
  </r>
  <r>
    <x v="513"/>
    <x v="5"/>
    <x v="370"/>
    <n v="2056"/>
    <m/>
    <m/>
  </r>
  <r>
    <x v="511"/>
    <x v="5"/>
    <x v="370"/>
    <n v="1701"/>
    <m/>
    <m/>
  </r>
  <r>
    <x v="481"/>
    <x v="5"/>
    <x v="370"/>
    <m/>
    <m/>
    <s v="No Production--Crew Shutdown"/>
  </r>
  <r>
    <x v="515"/>
    <x v="44"/>
    <x v="370"/>
    <n v="1037"/>
    <m/>
    <m/>
  </r>
  <r>
    <x v="517"/>
    <x v="1"/>
    <x v="370"/>
    <n v="269"/>
    <m/>
    <s v=" 2 Toby Boxes / 2 Daps / 4 Splices"/>
  </r>
  <r>
    <x v="505"/>
    <x v="47"/>
    <x v="370"/>
    <n v="570"/>
    <m/>
    <m/>
  </r>
  <r>
    <x v="489"/>
    <x v="43"/>
    <x v="370"/>
    <n v="298"/>
    <m/>
    <s v=" 8 Toby Boxes / 8 Daps / 14 Splices"/>
  </r>
  <r>
    <x v="483"/>
    <x v="43"/>
    <x v="370"/>
    <n v="224"/>
    <m/>
    <s v=" 3 Toby Boxes / 3 Daps / 5 Splices"/>
  </r>
  <r>
    <x v="477"/>
    <x v="1"/>
    <x v="370"/>
    <n v="660"/>
    <m/>
    <s v="9 Toby Boxes / 9 Daps / 25 Splices"/>
  </r>
  <r>
    <x v="506"/>
    <x v="25"/>
    <x v="370"/>
    <n v="72"/>
    <m/>
    <s v="22 Daps / 155 Splices"/>
  </r>
  <r>
    <x v="518"/>
    <x v="25"/>
    <x v="370"/>
    <n v="1541"/>
    <m/>
    <m/>
  </r>
  <r>
    <x v="452"/>
    <x v="25"/>
    <x v="370"/>
    <n v="1035"/>
    <m/>
    <m/>
  </r>
  <r>
    <x v="508"/>
    <x v="45"/>
    <x v="370"/>
    <n v="385"/>
    <m/>
    <m/>
  </r>
  <r>
    <x v="512"/>
    <x v="1"/>
    <x v="370"/>
    <m/>
    <m/>
    <s v="No Production--Sewer Main Hit"/>
  </r>
  <r>
    <x v="512"/>
    <x v="14"/>
    <x v="370"/>
    <m/>
    <m/>
    <s v="No Production--Sewer Main Hit"/>
  </r>
  <r>
    <x v="516"/>
    <x v="30"/>
    <x v="370"/>
    <n v="431"/>
    <m/>
    <m/>
  </r>
  <r>
    <x v="503"/>
    <x v="39"/>
    <x v="370"/>
    <n v="756"/>
    <m/>
    <s v="7 Locate Markers / 7 Daps / 162 Splices"/>
  </r>
  <r>
    <x v="513"/>
    <x v="5"/>
    <x v="371"/>
    <n v="1203"/>
    <m/>
    <m/>
  </r>
  <r>
    <x v="511"/>
    <x v="5"/>
    <x v="371"/>
    <n v="1696"/>
    <m/>
    <s v="10 Toby Boxes / 11 Daps"/>
  </r>
  <r>
    <x v="515"/>
    <x v="44"/>
    <x v="371"/>
    <n v="1272"/>
    <m/>
    <m/>
  </r>
  <r>
    <x v="517"/>
    <x v="1"/>
    <x v="371"/>
    <m/>
    <m/>
    <s v="No Production--Vehicle Breakdown"/>
  </r>
  <r>
    <x v="489"/>
    <x v="43"/>
    <x v="371"/>
    <n v="232"/>
    <m/>
    <s v="3 Toby Boxes / 3 Daps / 5 Splices"/>
  </r>
  <r>
    <x v="483"/>
    <x v="43"/>
    <x v="371"/>
    <m/>
    <m/>
    <s v="2 Toby Boxes / 2 Daps / 3 Splices"/>
  </r>
  <r>
    <x v="477"/>
    <x v="1"/>
    <x v="371"/>
    <n v="38"/>
    <m/>
    <s v=" 2 Toby Boxes / 2 Daps / 2 Splices / 1 FDH / 1 HH / 1 Swing Arm / 1 Ground Rod"/>
  </r>
  <r>
    <x v="518"/>
    <x v="25"/>
    <x v="371"/>
    <n v="948"/>
    <m/>
    <m/>
  </r>
  <r>
    <x v="452"/>
    <x v="25"/>
    <x v="371"/>
    <n v="1130"/>
    <m/>
    <m/>
  </r>
  <r>
    <x v="519"/>
    <x v="25"/>
    <x v="371"/>
    <n v="238"/>
    <m/>
    <s v="Damage Repair"/>
  </r>
  <r>
    <x v="508"/>
    <x v="46"/>
    <x v="371"/>
    <m/>
    <m/>
    <s v="No Production"/>
  </r>
  <r>
    <x v="509"/>
    <x v="40"/>
    <x v="371"/>
    <n v="756"/>
    <m/>
    <m/>
  </r>
  <r>
    <x v="516"/>
    <x v="30"/>
    <x v="371"/>
    <n v="676"/>
    <m/>
    <m/>
  </r>
  <r>
    <x v="464"/>
    <x v="39"/>
    <x v="371"/>
    <n v="32"/>
    <m/>
    <s v="5 Locate Markers / 8 Daps / 70 Splices"/>
  </r>
  <r>
    <x v="503"/>
    <x v="39"/>
    <x v="371"/>
    <n v="926"/>
    <m/>
    <s v="4 Locate Markers / 5 Daps / 145 Splices"/>
  </r>
  <r>
    <x v="488"/>
    <x v="5"/>
    <x v="372"/>
    <m/>
    <m/>
    <s v="No Production--Crew Shutdown"/>
  </r>
  <r>
    <x v="515"/>
    <x v="44"/>
    <x v="372"/>
    <m/>
    <m/>
    <s v="No Production--Crew Shutdown"/>
  </r>
  <r>
    <x v="520"/>
    <x v="5"/>
    <x v="372"/>
    <n v="1644"/>
    <m/>
    <s v="11 Toby Boxes / 12 Daps / 32 Splices"/>
  </r>
  <r>
    <x v="517"/>
    <x v="1"/>
    <x v="372"/>
    <n v="188"/>
    <m/>
    <m/>
  </r>
  <r>
    <x v="521"/>
    <x v="25"/>
    <x v="372"/>
    <n v="427"/>
    <m/>
    <m/>
  </r>
  <r>
    <x v="518"/>
    <x v="25"/>
    <x v="372"/>
    <n v="540"/>
    <m/>
    <m/>
  </r>
  <r>
    <x v="452"/>
    <x v="25"/>
    <x v="372"/>
    <n v="653"/>
    <m/>
    <s v="33 Toby Boxes / 30 Daps / 223 Splices"/>
  </r>
  <r>
    <x v="474"/>
    <x v="41"/>
    <x v="372"/>
    <n v="1084"/>
    <m/>
    <m/>
  </r>
  <r>
    <x v="485"/>
    <x v="41"/>
    <x v="372"/>
    <n v="400"/>
    <m/>
    <m/>
  </r>
  <r>
    <x v="516"/>
    <x v="30"/>
    <x v="372"/>
    <n v="494"/>
    <m/>
    <m/>
  </r>
  <r>
    <x v="444"/>
    <x v="1"/>
    <x v="373"/>
    <n v="122"/>
    <m/>
    <m/>
  </r>
  <r>
    <x v="515"/>
    <x v="44"/>
    <x v="373"/>
    <n v="912"/>
    <m/>
    <m/>
  </r>
  <r>
    <x v="520"/>
    <x v="5"/>
    <x v="373"/>
    <n v="1233"/>
    <m/>
    <s v="7 Toby Boxes / 7 Daps"/>
  </r>
  <r>
    <x v="517"/>
    <x v="50"/>
    <x v="373"/>
    <n v="186"/>
    <m/>
    <s v="2 Toby Boxes / 2 Daps"/>
  </r>
  <r>
    <x v="469"/>
    <x v="1"/>
    <x v="373"/>
    <n v="110"/>
    <m/>
    <m/>
  </r>
  <r>
    <x v="505"/>
    <x v="47"/>
    <x v="373"/>
    <m/>
    <m/>
    <s v="No Production--Locates Not Cleared"/>
  </r>
  <r>
    <x v="489"/>
    <x v="43"/>
    <x v="373"/>
    <m/>
    <m/>
    <s v="No Production--Locates Not Cleared"/>
  </r>
  <r>
    <x v="458"/>
    <x v="40"/>
    <x v="373"/>
    <m/>
    <m/>
    <s v="1 FDH / 1 HH / 1 Swing Arm / 1 Ground Rod / 1 McLean Switch"/>
  </r>
  <r>
    <x v="508"/>
    <x v="46"/>
    <x v="373"/>
    <m/>
    <m/>
    <s v="1 HH"/>
  </r>
  <r>
    <x v="515"/>
    <x v="44"/>
    <x v="374"/>
    <n v="3372"/>
    <m/>
    <m/>
  </r>
  <r>
    <x v="520"/>
    <x v="5"/>
    <x v="374"/>
    <n v="1458"/>
    <m/>
    <m/>
  </r>
  <r>
    <x v="469"/>
    <x v="1"/>
    <x v="374"/>
    <m/>
    <m/>
    <m/>
  </r>
  <r>
    <x v="490"/>
    <x v="36"/>
    <x v="374"/>
    <n v="188"/>
    <m/>
    <s v="12 Toby Boxes / 12 Daps / 19 Splices"/>
  </r>
  <r>
    <x v="521"/>
    <x v="25"/>
    <x v="374"/>
    <n v="2233"/>
    <m/>
    <m/>
  </r>
  <r>
    <x v="508"/>
    <x v="46"/>
    <x v="374"/>
    <m/>
    <m/>
    <s v="No Production"/>
  </r>
  <r>
    <x v="522"/>
    <x v="51"/>
    <x v="374"/>
    <m/>
    <m/>
    <s v="No Production"/>
  </r>
  <r>
    <x v="509"/>
    <x v="40"/>
    <x v="374"/>
    <m/>
    <m/>
    <s v="No Production"/>
  </r>
  <r>
    <x v="516"/>
    <x v="30"/>
    <x v="374"/>
    <m/>
    <m/>
    <s v="No Production"/>
  </r>
  <r>
    <x v="523"/>
    <x v="52"/>
    <x v="374"/>
    <n v="162"/>
    <m/>
    <m/>
  </r>
  <r>
    <x v="503"/>
    <x v="39"/>
    <x v="374"/>
    <n v="812"/>
    <m/>
    <s v="5 Locate Markers / 6 Daps / 67 Splices"/>
  </r>
  <r>
    <x v="444"/>
    <x v="1"/>
    <x v="375"/>
    <m/>
    <m/>
    <m/>
  </r>
  <r>
    <x v="488"/>
    <x v="5"/>
    <x v="375"/>
    <n v="1158"/>
    <m/>
    <m/>
  </r>
  <r>
    <x v="514"/>
    <x v="44"/>
    <x v="375"/>
    <n v="1641"/>
    <m/>
    <m/>
  </r>
  <r>
    <x v="515"/>
    <x v="44"/>
    <x v="375"/>
    <n v="454"/>
    <m/>
    <m/>
  </r>
  <r>
    <x v="520"/>
    <x v="5"/>
    <x v="375"/>
    <n v="1610"/>
    <m/>
    <s v="15 Toby Boxes / 15 Daps"/>
  </r>
  <r>
    <x v="490"/>
    <x v="36"/>
    <x v="375"/>
    <n v="115"/>
    <m/>
    <m/>
  </r>
  <r>
    <x v="521"/>
    <x v="25"/>
    <x v="375"/>
    <n v="921"/>
    <m/>
    <m/>
  </r>
  <r>
    <x v="524"/>
    <x v="25"/>
    <x v="375"/>
    <n v="979"/>
    <m/>
    <m/>
  </r>
  <r>
    <x v="523"/>
    <x v="52"/>
    <x v="375"/>
    <n v="858"/>
    <m/>
    <m/>
  </r>
  <r>
    <x v="525"/>
    <x v="1"/>
    <x v="375"/>
    <m/>
    <m/>
    <s v="No Production"/>
  </r>
  <r>
    <x v="497"/>
    <x v="46"/>
    <x v="375"/>
    <n v="478"/>
    <m/>
    <m/>
  </r>
  <r>
    <x v="522"/>
    <x v="51"/>
    <x v="375"/>
    <n v="745"/>
    <m/>
    <m/>
  </r>
  <r>
    <x v="516"/>
    <x v="30"/>
    <x v="375"/>
    <n v="721"/>
    <m/>
    <m/>
  </r>
  <r>
    <x v="488"/>
    <x v="5"/>
    <x v="376"/>
    <n v="1297"/>
    <m/>
    <m/>
  </r>
  <r>
    <x v="514"/>
    <x v="44"/>
    <x v="376"/>
    <n v="1662"/>
    <m/>
    <m/>
  </r>
  <r>
    <x v="520"/>
    <x v="5"/>
    <x v="376"/>
    <n v="1420"/>
    <m/>
    <m/>
  </r>
  <r>
    <x v="490"/>
    <x v="36"/>
    <x v="376"/>
    <m/>
    <m/>
    <s v="No Production--Drill Breakdown"/>
  </r>
  <r>
    <x v="471"/>
    <x v="36"/>
    <x v="376"/>
    <m/>
    <m/>
    <s v="No Production--Drill Breakdown"/>
  </r>
  <r>
    <x v="521"/>
    <x v="25"/>
    <x v="376"/>
    <n v="397"/>
    <m/>
    <m/>
  </r>
  <r>
    <x v="524"/>
    <x v="25"/>
    <x v="376"/>
    <n v="395"/>
    <m/>
    <m/>
  </r>
  <r>
    <x v="523"/>
    <x v="52"/>
    <x v="376"/>
    <n v="1126"/>
    <m/>
    <m/>
  </r>
  <r>
    <x v="525"/>
    <x v="1"/>
    <x v="376"/>
    <n v="325"/>
    <m/>
    <m/>
  </r>
  <r>
    <x v="522"/>
    <x v="53"/>
    <x v="376"/>
    <n v="358"/>
    <m/>
    <m/>
  </r>
  <r>
    <x v="516"/>
    <x v="30"/>
    <x v="376"/>
    <n v="1126"/>
    <m/>
    <m/>
  </r>
  <r>
    <x v="442"/>
    <x v="25"/>
    <x v="376"/>
    <n v="21"/>
    <m/>
    <s v="8 Toby Boxes / 1 Dap / 1 FDH / 1 HH / 1 Swing Arm / 1 Ground Rod"/>
  </r>
  <r>
    <x v="503"/>
    <x v="39"/>
    <x v="376"/>
    <n v="242"/>
    <m/>
    <s v="3 Locate Markers / 4 Daps / 40 Splices"/>
  </r>
  <r>
    <x v="456"/>
    <x v="5"/>
    <x v="377"/>
    <m/>
    <m/>
    <s v="RESTORATION"/>
  </r>
  <r>
    <x v="488"/>
    <x v="5"/>
    <x v="377"/>
    <n v="1849"/>
    <m/>
    <m/>
  </r>
  <r>
    <x v="514"/>
    <x v="44"/>
    <x v="377"/>
    <n v="661"/>
    <m/>
    <m/>
  </r>
  <r>
    <x v="515"/>
    <x v="44"/>
    <x v="377"/>
    <m/>
    <m/>
    <s v="No Production"/>
  </r>
  <r>
    <x v="520"/>
    <x v="5"/>
    <x v="377"/>
    <m/>
    <m/>
    <s v="No Production"/>
  </r>
  <r>
    <x v="517"/>
    <x v="1"/>
    <x v="377"/>
    <n v="428"/>
    <m/>
    <s v="3 Toby Box / 3 Daps / 6 Splices"/>
  </r>
  <r>
    <x v="489"/>
    <x v="54"/>
    <x v="377"/>
    <n v="410"/>
    <m/>
    <m/>
  </r>
  <r>
    <x v="490"/>
    <x v="36"/>
    <x v="377"/>
    <n v="35"/>
    <m/>
    <m/>
  </r>
  <r>
    <x v="471"/>
    <x v="36"/>
    <x v="377"/>
    <n v="150"/>
    <m/>
    <m/>
  </r>
  <r>
    <x v="521"/>
    <x v="25"/>
    <x v="377"/>
    <n v="467"/>
    <m/>
    <m/>
  </r>
  <r>
    <x v="524"/>
    <x v="25"/>
    <x v="377"/>
    <n v="1344"/>
    <m/>
    <m/>
  </r>
  <r>
    <x v="523"/>
    <x v="52"/>
    <x v="377"/>
    <n v="1017"/>
    <m/>
    <m/>
  </r>
  <r>
    <x v="497"/>
    <x v="45"/>
    <x v="377"/>
    <m/>
    <m/>
    <s v="2 HH"/>
  </r>
  <r>
    <x v="525"/>
    <x v="1"/>
    <x v="377"/>
    <m/>
    <m/>
    <s v="6 HH"/>
  </r>
  <r>
    <x v="525"/>
    <x v="37"/>
    <x v="377"/>
    <m/>
    <n v="3872"/>
    <m/>
  </r>
  <r>
    <x v="522"/>
    <x v="53"/>
    <x v="377"/>
    <n v="10"/>
    <m/>
    <m/>
  </r>
  <r>
    <x v="526"/>
    <x v="53"/>
    <x v="377"/>
    <n v="1144"/>
    <m/>
    <m/>
  </r>
  <r>
    <x v="516"/>
    <x v="30"/>
    <x v="377"/>
    <n v="556"/>
    <m/>
    <m/>
  </r>
  <r>
    <x v="509"/>
    <x v="41"/>
    <x v="377"/>
    <n v="2283"/>
    <m/>
    <m/>
  </r>
  <r>
    <x v="503"/>
    <x v="55"/>
    <x v="377"/>
    <n v="26"/>
    <m/>
    <s v="4 Locate Markers / 7 Daps / 74 Splices"/>
  </r>
  <r>
    <x v="527"/>
    <x v="55"/>
    <x v="377"/>
    <n v="460"/>
    <m/>
    <m/>
  </r>
  <r>
    <x v="488"/>
    <x v="5"/>
    <x v="378"/>
    <n v="1158"/>
    <m/>
    <m/>
  </r>
  <r>
    <x v="514"/>
    <x v="44"/>
    <x v="378"/>
    <n v="717"/>
    <m/>
    <m/>
  </r>
  <r>
    <x v="517"/>
    <x v="1"/>
    <x v="378"/>
    <n v="141"/>
    <m/>
    <m/>
  </r>
  <r>
    <x v="489"/>
    <x v="54"/>
    <x v="378"/>
    <n v="202"/>
    <m/>
    <m/>
  </r>
  <r>
    <x v="483"/>
    <x v="54"/>
    <x v="378"/>
    <m/>
    <m/>
    <s v="No Production"/>
  </r>
  <r>
    <x v="490"/>
    <x v="36"/>
    <x v="378"/>
    <m/>
    <m/>
    <s v="No Production "/>
  </r>
  <r>
    <x v="471"/>
    <x v="36"/>
    <x v="378"/>
    <m/>
    <m/>
    <s v="No Production"/>
  </r>
  <r>
    <x v="528"/>
    <x v="25"/>
    <x v="378"/>
    <n v="803"/>
    <m/>
    <m/>
  </r>
  <r>
    <x v="521"/>
    <x v="25"/>
    <x v="378"/>
    <n v="111"/>
    <m/>
    <s v="42 Toby Boxes / 39 Daps / 235 Splices"/>
  </r>
  <r>
    <x v="524"/>
    <x v="25"/>
    <x v="378"/>
    <n v="679"/>
    <m/>
    <m/>
  </r>
  <r>
    <x v="529"/>
    <x v="52"/>
    <x v="378"/>
    <n v="377"/>
    <m/>
    <m/>
  </r>
  <r>
    <x v="516"/>
    <x v="30"/>
    <x v="378"/>
    <n v="262"/>
    <m/>
    <m/>
  </r>
  <r>
    <x v="509"/>
    <x v="41"/>
    <x v="378"/>
    <n v="782"/>
    <m/>
    <m/>
  </r>
  <r>
    <x v="526"/>
    <x v="53"/>
    <x v="378"/>
    <n v="508"/>
    <m/>
    <m/>
  </r>
  <r>
    <x v="525"/>
    <x v="1"/>
    <x v="378"/>
    <m/>
    <m/>
    <s v="1 HH"/>
  </r>
  <r>
    <x v="527"/>
    <x v="55"/>
    <x v="378"/>
    <n v="629"/>
    <m/>
    <m/>
  </r>
  <r>
    <x v="456"/>
    <x v="5"/>
    <x v="379"/>
    <m/>
    <m/>
    <s v="14 Toby Boxes / 14 Daps / 39 Splices"/>
  </r>
  <r>
    <x v="488"/>
    <x v="5"/>
    <x v="379"/>
    <n v="1171"/>
    <m/>
    <m/>
  </r>
  <r>
    <x v="514"/>
    <x v="44"/>
    <x v="379"/>
    <n v="202"/>
    <m/>
    <m/>
  </r>
  <r>
    <x v="515"/>
    <x v="44"/>
    <x v="379"/>
    <m/>
    <m/>
    <s v="No Production"/>
  </r>
  <r>
    <x v="517"/>
    <x v="1"/>
    <x v="379"/>
    <n v="203"/>
    <m/>
    <s v="1Toby Box / 1 Dap / 2 Splices"/>
  </r>
  <r>
    <x v="469"/>
    <x v="1"/>
    <x v="379"/>
    <m/>
    <m/>
    <s v="No Production"/>
  </r>
  <r>
    <x v="505"/>
    <x v="47"/>
    <x v="379"/>
    <m/>
    <m/>
    <s v="FDH"/>
  </r>
  <r>
    <x v="483"/>
    <x v="1"/>
    <x v="379"/>
    <n v="52"/>
    <m/>
    <m/>
  </r>
  <r>
    <x v="483"/>
    <x v="54"/>
    <x v="379"/>
    <n v="893"/>
    <m/>
    <m/>
  </r>
  <r>
    <x v="528"/>
    <x v="25"/>
    <x v="379"/>
    <n v="706"/>
    <m/>
    <m/>
  </r>
  <r>
    <x v="530"/>
    <x v="25"/>
    <x v="379"/>
    <m/>
    <m/>
    <s v="No Production--Drill Breakdown"/>
  </r>
  <r>
    <x v="461"/>
    <x v="25"/>
    <x v="379"/>
    <n v="120"/>
    <m/>
    <s v="1 FDH / 1 HH  / 1 Swing Arm / 1 Ground Rod / 44 Toby Boxes / 41 Daps / 232 Splices"/>
  </r>
  <r>
    <x v="531"/>
    <x v="41"/>
    <x v="379"/>
    <n v="2099"/>
    <m/>
    <m/>
  </r>
  <r>
    <x v="526"/>
    <x v="53"/>
    <x v="379"/>
    <n v="763"/>
    <m/>
    <m/>
  </r>
  <r>
    <x v="532"/>
    <x v="30"/>
    <x v="379"/>
    <m/>
    <m/>
    <s v="1 FDH / 1 HH  / 1 Swing Arm / 1 Ground Rod"/>
  </r>
  <r>
    <x v="529"/>
    <x v="52"/>
    <x v="379"/>
    <n v="1083"/>
    <m/>
    <m/>
  </r>
  <r>
    <x v="527"/>
    <x v="55"/>
    <x v="379"/>
    <n v="375"/>
    <m/>
    <m/>
  </r>
  <r>
    <x v="447"/>
    <x v="56"/>
    <x v="380"/>
    <n v="2264"/>
    <m/>
    <m/>
  </r>
  <r>
    <x v="517"/>
    <x v="1"/>
    <x v="380"/>
    <n v="179"/>
    <m/>
    <s v="1 Toby Box / 1 Dap / 2 Splices"/>
  </r>
  <r>
    <x v="469"/>
    <x v="1"/>
    <x v="380"/>
    <n v="215"/>
    <m/>
    <m/>
  </r>
  <r>
    <x v="505"/>
    <x v="1"/>
    <x v="380"/>
    <n v="861"/>
    <m/>
    <m/>
  </r>
  <r>
    <x v="489"/>
    <x v="1"/>
    <x v="380"/>
    <n v="65"/>
    <m/>
    <m/>
  </r>
  <r>
    <x v="483"/>
    <x v="1"/>
    <x v="380"/>
    <n v="64"/>
    <m/>
    <m/>
  </r>
  <r>
    <x v="528"/>
    <x v="25"/>
    <x v="380"/>
    <n v="1159"/>
    <m/>
    <m/>
  </r>
  <r>
    <x v="530"/>
    <x v="25"/>
    <x v="380"/>
    <n v="1635"/>
    <m/>
    <m/>
  </r>
  <r>
    <x v="531"/>
    <x v="41"/>
    <x v="380"/>
    <n v="2327"/>
    <m/>
    <m/>
  </r>
  <r>
    <x v="508"/>
    <x v="45"/>
    <x v="380"/>
    <n v="719"/>
    <m/>
    <m/>
  </r>
  <r>
    <x v="522"/>
    <x v="53"/>
    <x v="380"/>
    <n v="200"/>
    <m/>
    <m/>
  </r>
  <r>
    <x v="463"/>
    <x v="41"/>
    <x v="380"/>
    <m/>
    <m/>
    <s v="No Production"/>
  </r>
  <r>
    <x v="533"/>
    <x v="53"/>
    <x v="380"/>
    <n v="257"/>
    <m/>
    <m/>
  </r>
  <r>
    <x v="526"/>
    <x v="53"/>
    <x v="380"/>
    <n v="214"/>
    <m/>
    <m/>
  </r>
  <r>
    <x v="493"/>
    <x v="41"/>
    <x v="380"/>
    <m/>
    <m/>
    <s v="No Production"/>
  </r>
  <r>
    <x v="474"/>
    <x v="41"/>
    <x v="380"/>
    <m/>
    <m/>
    <s v="No Production"/>
  </r>
  <r>
    <x v="534"/>
    <x v="57"/>
    <x v="380"/>
    <n v="484"/>
    <m/>
    <m/>
  </r>
  <r>
    <x v="485"/>
    <x v="41"/>
    <x v="380"/>
    <n v="232"/>
    <m/>
    <m/>
  </r>
  <r>
    <x v="529"/>
    <x v="52"/>
    <x v="380"/>
    <n v="539"/>
    <m/>
    <m/>
  </r>
  <r>
    <x v="503"/>
    <x v="55"/>
    <x v="380"/>
    <n v="10"/>
    <m/>
    <s v="2 Locate Markers / 6 Daps / 146 Splices"/>
  </r>
  <r>
    <x v="527"/>
    <x v="55"/>
    <x v="380"/>
    <n v="538"/>
    <m/>
    <m/>
  </r>
  <r>
    <x v="517"/>
    <x v="1"/>
    <x v="381"/>
    <n v="272"/>
    <m/>
    <s v="1 Toby Box / 1 Dap / 1 Splice"/>
  </r>
  <r>
    <x v="469"/>
    <x v="1"/>
    <x v="381"/>
    <n v="105"/>
    <m/>
    <s v="2 Toby Boxes / 2 Daps / 3 Splices"/>
  </r>
  <r>
    <x v="505"/>
    <x v="47"/>
    <x v="381"/>
    <n v="334"/>
    <m/>
    <m/>
  </r>
  <r>
    <x v="489"/>
    <x v="1"/>
    <x v="381"/>
    <n v="160"/>
    <m/>
    <s v="1 Toby Box / 1 Dap / 14 Splices"/>
  </r>
  <r>
    <x v="483"/>
    <x v="43"/>
    <x v="381"/>
    <n v="811"/>
    <m/>
    <m/>
  </r>
  <r>
    <x v="490"/>
    <x v="36"/>
    <x v="381"/>
    <m/>
    <m/>
    <s v="PROOFING"/>
  </r>
  <r>
    <x v="528"/>
    <x v="25"/>
    <x v="381"/>
    <n v="1155"/>
    <m/>
    <m/>
  </r>
  <r>
    <x v="530"/>
    <x v="25"/>
    <x v="381"/>
    <n v="694"/>
    <m/>
    <m/>
  </r>
  <r>
    <x v="463"/>
    <x v="41"/>
    <x v="381"/>
    <m/>
    <m/>
    <s v="No Production"/>
  </r>
  <r>
    <x v="427"/>
    <x v="41"/>
    <x v="381"/>
    <n v="436"/>
    <m/>
    <m/>
  </r>
  <r>
    <x v="526"/>
    <x v="53"/>
    <x v="381"/>
    <n v="324"/>
    <m/>
    <m/>
  </r>
  <r>
    <x v="534"/>
    <x v="57"/>
    <x v="381"/>
    <n v="955"/>
    <m/>
    <m/>
  </r>
  <r>
    <x v="531"/>
    <x v="41"/>
    <x v="381"/>
    <m/>
    <m/>
    <s v="7 HH"/>
  </r>
  <r>
    <x v="508"/>
    <x v="45"/>
    <x v="381"/>
    <n v="534"/>
    <m/>
    <m/>
  </r>
  <r>
    <x v="522"/>
    <x v="53"/>
    <x v="381"/>
    <n v="64"/>
    <m/>
    <m/>
  </r>
  <r>
    <x v="529"/>
    <x v="52"/>
    <x v="381"/>
    <n v="700"/>
    <m/>
    <m/>
  </r>
  <r>
    <x v="503"/>
    <x v="55"/>
    <x v="381"/>
    <n v="10"/>
    <m/>
    <s v="2 Locate Markers / 3 Daps / 62 Splices"/>
  </r>
  <r>
    <x v="527"/>
    <x v="55"/>
    <x v="381"/>
    <n v="621"/>
    <m/>
    <m/>
  </r>
  <r>
    <x v="447"/>
    <x v="1"/>
    <x v="382"/>
    <m/>
    <m/>
    <s v="13 Toby Boxes / 13 Daps / 40 Splices"/>
  </r>
  <r>
    <x v="517"/>
    <x v="1"/>
    <x v="382"/>
    <n v="362"/>
    <m/>
    <s v="3 Toby Boxes / 3 Daps / 6 Splices"/>
  </r>
  <r>
    <x v="469"/>
    <x v="1"/>
    <x v="382"/>
    <n v="445"/>
    <m/>
    <s v="2 Toby Boxes / 2 Daps / 4 Splices"/>
  </r>
  <r>
    <x v="505"/>
    <x v="47"/>
    <x v="382"/>
    <m/>
    <m/>
    <s v="PROOFING"/>
  </r>
  <r>
    <x v="483"/>
    <x v="43"/>
    <x v="382"/>
    <n v="449"/>
    <m/>
    <m/>
  </r>
  <r>
    <x v="528"/>
    <x v="25"/>
    <x v="382"/>
    <n v="333"/>
    <m/>
    <m/>
  </r>
  <r>
    <x v="530"/>
    <x v="25"/>
    <x v="382"/>
    <n v="1685"/>
    <m/>
    <m/>
  </r>
  <r>
    <x v="533"/>
    <x v="53"/>
    <x v="382"/>
    <m/>
    <m/>
    <s v="No Production"/>
  </r>
  <r>
    <x v="526"/>
    <x v="53"/>
    <x v="382"/>
    <n v="88"/>
    <m/>
    <m/>
  </r>
  <r>
    <x v="508"/>
    <x v="45"/>
    <x v="382"/>
    <n v="786"/>
    <m/>
    <m/>
  </r>
  <r>
    <x v="529"/>
    <x v="52"/>
    <x v="382"/>
    <n v="202"/>
    <m/>
    <s v="No Production"/>
  </r>
  <r>
    <x v="527"/>
    <x v="55"/>
    <x v="382"/>
    <n v="550"/>
    <m/>
    <m/>
  </r>
  <r>
    <x v="447"/>
    <x v="58"/>
    <x v="383"/>
    <m/>
    <m/>
    <s v="17 Toby Boxes / 17 Daps / 27 Splices"/>
  </r>
  <r>
    <x v="517"/>
    <x v="1"/>
    <x v="383"/>
    <n v="297"/>
    <m/>
    <s v="2 Toby Boxes / 2 Daps / 4 Splices"/>
  </r>
  <r>
    <x v="469"/>
    <x v="1"/>
    <x v="383"/>
    <n v="445"/>
    <m/>
    <s v="3 Toby Boxes / 3 Daps / 6 Splices"/>
  </r>
  <r>
    <x v="505"/>
    <x v="47"/>
    <x v="383"/>
    <m/>
    <m/>
    <s v="PROOFING"/>
  </r>
  <r>
    <x v="483"/>
    <x v="43"/>
    <x v="383"/>
    <n v="295"/>
    <m/>
    <m/>
  </r>
  <r>
    <x v="530"/>
    <x v="25"/>
    <x v="383"/>
    <n v="724"/>
    <m/>
    <m/>
  </r>
  <r>
    <x v="496"/>
    <x v="25"/>
    <x v="383"/>
    <n v="24"/>
    <m/>
    <s v="9 Toby Boxes / 9 Daps / 121 Splices / 1 FDH / 1 HH / 1 Swing Arm / 1 Ground Rod"/>
  </r>
  <r>
    <x v="533"/>
    <x v="53"/>
    <x v="383"/>
    <n v="1036"/>
    <m/>
    <m/>
  </r>
  <r>
    <x v="508"/>
    <x v="45"/>
    <x v="383"/>
    <m/>
    <m/>
    <s v="3 HH"/>
  </r>
  <r>
    <x v="529"/>
    <x v="52"/>
    <x v="383"/>
    <n v="202"/>
    <m/>
    <m/>
  </r>
  <r>
    <x v="527"/>
    <x v="55"/>
    <x v="383"/>
    <n v="893"/>
    <m/>
    <m/>
  </r>
  <r>
    <x v="447"/>
    <x v="1"/>
    <x v="384"/>
    <m/>
    <m/>
    <s v="No Production--Weather"/>
  </r>
  <r>
    <x v="514"/>
    <x v="44"/>
    <x v="384"/>
    <m/>
    <m/>
    <s v="No Production--Weather"/>
  </r>
  <r>
    <x v="515"/>
    <x v="44"/>
    <x v="384"/>
    <m/>
    <m/>
    <s v="No Production--Weather"/>
  </r>
  <r>
    <x v="517"/>
    <x v="1"/>
    <x v="384"/>
    <m/>
    <m/>
    <s v="No Production--Weather"/>
  </r>
  <r>
    <x v="469"/>
    <x v="1"/>
    <x v="384"/>
    <m/>
    <m/>
    <s v="No Production--Weather"/>
  </r>
  <r>
    <x v="489"/>
    <x v="1"/>
    <x v="384"/>
    <n v="58"/>
    <m/>
    <m/>
  </r>
  <r>
    <x v="535"/>
    <x v="8"/>
    <x v="384"/>
    <n v="1053"/>
    <m/>
    <m/>
  </r>
  <r>
    <x v="536"/>
    <x v="25"/>
    <x v="384"/>
    <n v="1304"/>
    <m/>
    <m/>
  </r>
  <r>
    <x v="521"/>
    <x v="37"/>
    <x v="384"/>
    <m/>
    <n v="1492"/>
    <s v="1,492' Stingray"/>
  </r>
  <r>
    <x v="524"/>
    <x v="37"/>
    <x v="384"/>
    <m/>
    <n v="1501"/>
    <s v="1,501' Stingray"/>
  </r>
  <r>
    <x v="452"/>
    <x v="37"/>
    <x v="384"/>
    <m/>
    <n v="3357"/>
    <s v="2,466' 96CT Fiber Cable / 891' Stingray / 2,366 Tracer Wire / 4 Daps Completed"/>
  </r>
  <r>
    <x v="533"/>
    <x v="53"/>
    <x v="384"/>
    <n v="1108"/>
    <m/>
    <m/>
  </r>
  <r>
    <x v="508"/>
    <x v="45"/>
    <x v="384"/>
    <n v="537"/>
    <m/>
    <m/>
  </r>
  <r>
    <x v="529"/>
    <x v="52"/>
    <x v="384"/>
    <n v="54"/>
    <m/>
    <s v="8 Vaults / 30 Toby Boxes / 20 Daps / 105 Splices"/>
  </r>
  <r>
    <x v="439"/>
    <x v="1"/>
    <x v="385"/>
    <m/>
    <m/>
    <s v="1 Ground Rod / 1 Swing Arm / 1 Maclean Switch"/>
  </r>
  <r>
    <x v="447"/>
    <x v="1"/>
    <x v="385"/>
    <m/>
    <m/>
    <s v="9 Toby Boxes / 9 Daps / 17 Splices"/>
  </r>
  <r>
    <x v="517"/>
    <x v="1"/>
    <x v="385"/>
    <n v="426"/>
    <m/>
    <m/>
  </r>
  <r>
    <x v="469"/>
    <x v="1"/>
    <x v="385"/>
    <m/>
    <m/>
    <s v="No Production"/>
  </r>
  <r>
    <x v="505"/>
    <x v="47"/>
    <x v="385"/>
    <m/>
    <m/>
    <s v="PROOFING"/>
  </r>
  <r>
    <x v="483"/>
    <x v="43"/>
    <x v="385"/>
    <m/>
    <m/>
    <s v="No Production"/>
  </r>
  <r>
    <x v="490"/>
    <x v="36"/>
    <x v="385"/>
    <m/>
    <m/>
    <s v="13 Toby Boxes / 12 Daps / 22 Splices"/>
  </r>
  <r>
    <x v="535"/>
    <x v="8"/>
    <x v="385"/>
    <n v="1808"/>
    <m/>
    <m/>
  </r>
  <r>
    <x v="536"/>
    <x v="25"/>
    <x v="385"/>
    <n v="1495"/>
    <m/>
    <m/>
  </r>
  <r>
    <x v="533"/>
    <x v="53"/>
    <x v="385"/>
    <n v="1065"/>
    <m/>
    <m/>
  </r>
  <r>
    <x v="508"/>
    <x v="45"/>
    <x v="385"/>
    <n v="277"/>
    <m/>
    <s v="1 Vault"/>
  </r>
  <r>
    <x v="529"/>
    <x v="52"/>
    <x v="385"/>
    <n v="3"/>
    <m/>
    <s v="1 FDH / 3 Toby Boxes / 1 Dap / 2 Splices"/>
  </r>
  <r>
    <x v="522"/>
    <x v="53"/>
    <x v="385"/>
    <n v="269"/>
    <m/>
    <m/>
  </r>
  <r>
    <x v="439"/>
    <x v="1"/>
    <x v="386"/>
    <m/>
    <m/>
    <s v="PROOFING"/>
  </r>
  <r>
    <x v="514"/>
    <x v="44"/>
    <x v="386"/>
    <n v="3503"/>
    <m/>
    <m/>
  </r>
  <r>
    <x v="517"/>
    <x v="1"/>
    <x v="386"/>
    <m/>
    <m/>
    <s v="1 Toby Box / 1 Dap / 14 Splices"/>
  </r>
  <r>
    <x v="469"/>
    <x v="1"/>
    <x v="386"/>
    <n v="330"/>
    <m/>
    <m/>
  </r>
  <r>
    <x v="537"/>
    <x v="1"/>
    <x v="386"/>
    <n v="58"/>
    <m/>
    <m/>
  </r>
  <r>
    <x v="538"/>
    <x v="1"/>
    <x v="386"/>
    <n v="217"/>
    <m/>
    <m/>
  </r>
  <r>
    <x v="517"/>
    <x v="1"/>
    <x v="387"/>
    <n v="233"/>
    <m/>
    <s v="1 Toby Box / 1 Dap / 2 Splices"/>
  </r>
  <r>
    <x v="469"/>
    <x v="1"/>
    <x v="387"/>
    <n v="398"/>
    <m/>
    <m/>
  </r>
  <r>
    <x v="489"/>
    <x v="8"/>
    <x v="387"/>
    <n v="308"/>
    <m/>
    <m/>
  </r>
  <r>
    <x v="535"/>
    <x v="8"/>
    <x v="387"/>
    <n v="844"/>
    <m/>
    <m/>
  </r>
  <r>
    <x v="528"/>
    <x v="1"/>
    <x v="387"/>
    <n v="247"/>
    <m/>
    <m/>
  </r>
  <r>
    <x v="530"/>
    <x v="25"/>
    <x v="387"/>
    <n v="126"/>
    <m/>
    <s v="45 Toby Boxes / 41 Daps / 238 Splices / 1 FDH / 1 HH / 1 Swing Arm / 1 Ground Rod / 1 McLean Switch Completed"/>
  </r>
  <r>
    <x v="536"/>
    <x v="25"/>
    <x v="387"/>
    <n v="1133"/>
    <m/>
    <m/>
  </r>
  <r>
    <x v="538"/>
    <x v="58"/>
    <x v="387"/>
    <n v="280"/>
    <m/>
    <m/>
  </r>
  <r>
    <x v="463"/>
    <x v="40"/>
    <x v="387"/>
    <n v="473"/>
    <m/>
    <m/>
  </r>
  <r>
    <x v="539"/>
    <x v="40"/>
    <x v="387"/>
    <m/>
    <m/>
    <s v="No Production"/>
  </r>
  <r>
    <x v="534"/>
    <x v="57"/>
    <x v="387"/>
    <n v="718"/>
    <m/>
    <m/>
  </r>
  <r>
    <x v="508"/>
    <x v="46"/>
    <x v="387"/>
    <n v="526"/>
    <m/>
    <m/>
  </r>
  <r>
    <x v="540"/>
    <x v="1"/>
    <x v="388"/>
    <n v="405"/>
    <m/>
    <m/>
  </r>
  <r>
    <x v="480"/>
    <x v="5"/>
    <x v="388"/>
    <n v="1667"/>
    <m/>
    <m/>
  </r>
  <r>
    <x v="469"/>
    <x v="1"/>
    <x v="388"/>
    <m/>
    <m/>
    <s v="2 Toby Boxes / 3 Daps / 27 Splices"/>
  </r>
  <r>
    <x v="535"/>
    <x v="8"/>
    <x v="388"/>
    <n v="944"/>
    <m/>
    <m/>
  </r>
  <r>
    <x v="541"/>
    <x v="5"/>
    <x v="388"/>
    <n v="745"/>
    <m/>
    <m/>
  </r>
  <r>
    <x v="536"/>
    <x v="25"/>
    <x v="388"/>
    <n v="1375"/>
    <m/>
    <m/>
  </r>
  <r>
    <x v="538"/>
    <x v="58"/>
    <x v="388"/>
    <m/>
    <m/>
    <s v="1 HH / 1 Ground Rod"/>
  </r>
  <r>
    <x v="533"/>
    <x v="40"/>
    <x v="388"/>
    <n v="287"/>
    <m/>
    <m/>
  </r>
  <r>
    <x v="542"/>
    <x v="40"/>
    <x v="388"/>
    <n v="952"/>
    <m/>
    <m/>
  </r>
  <r>
    <x v="534"/>
    <x v="57"/>
    <x v="388"/>
    <n v="645"/>
    <m/>
    <m/>
  </r>
  <r>
    <x v="508"/>
    <x v="46"/>
    <x v="388"/>
    <n v="461"/>
    <m/>
    <m/>
  </r>
  <r>
    <x v="540"/>
    <x v="1"/>
    <x v="389"/>
    <n v="600"/>
    <m/>
    <m/>
  </r>
  <r>
    <x v="480"/>
    <x v="5"/>
    <x v="389"/>
    <n v="155"/>
    <m/>
    <m/>
  </r>
  <r>
    <x v="472"/>
    <x v="5"/>
    <x v="389"/>
    <n v="281"/>
    <m/>
    <m/>
  </r>
  <r>
    <x v="517"/>
    <x v="1"/>
    <x v="389"/>
    <n v="92"/>
    <m/>
    <m/>
  </r>
  <r>
    <x v="469"/>
    <x v="1"/>
    <x v="389"/>
    <n v="272"/>
    <m/>
    <s v="1 Toby Box / 1 Dap"/>
  </r>
  <r>
    <x v="505"/>
    <x v="47"/>
    <x v="389"/>
    <m/>
    <m/>
    <s v="RESTORATION"/>
  </r>
  <r>
    <x v="535"/>
    <x v="8"/>
    <x v="389"/>
    <n v="1549"/>
    <m/>
    <m/>
  </r>
  <r>
    <x v="543"/>
    <x v="58"/>
    <x v="389"/>
    <n v="557"/>
    <m/>
    <m/>
  </r>
  <r>
    <x v="538"/>
    <x v="58"/>
    <x v="389"/>
    <n v="184"/>
    <m/>
    <m/>
  </r>
  <r>
    <x v="533"/>
    <x v="53"/>
    <x v="389"/>
    <n v="586"/>
    <m/>
    <m/>
  </r>
  <r>
    <x v="542"/>
    <x v="41"/>
    <x v="389"/>
    <n v="1289"/>
    <m/>
    <m/>
  </r>
  <r>
    <x v="534"/>
    <x v="57"/>
    <x v="389"/>
    <n v="244"/>
    <m/>
    <m/>
  </r>
  <r>
    <x v="508"/>
    <x v="46"/>
    <x v="389"/>
    <n v="599"/>
    <m/>
    <m/>
  </r>
  <r>
    <x v="527"/>
    <x v="39"/>
    <x v="389"/>
    <m/>
    <m/>
    <s v="No Production"/>
  </r>
  <r>
    <x v="540"/>
    <x v="1"/>
    <x v="390"/>
    <n v="500"/>
    <m/>
    <m/>
  </r>
  <r>
    <x v="447"/>
    <x v="1"/>
    <x v="390"/>
    <m/>
    <m/>
    <s v="6 Toby Boxes / 6 Daps / 59 Splices"/>
  </r>
  <r>
    <x v="480"/>
    <x v="5"/>
    <x v="390"/>
    <n v="1156"/>
    <m/>
    <m/>
  </r>
  <r>
    <x v="517"/>
    <x v="1"/>
    <x v="390"/>
    <n v="295"/>
    <m/>
    <m/>
  </r>
  <r>
    <x v="469"/>
    <x v="1"/>
    <x v="390"/>
    <n v="247"/>
    <m/>
    <m/>
  </r>
  <r>
    <x v="544"/>
    <x v="47"/>
    <x v="390"/>
    <n v="714"/>
    <m/>
    <m/>
  </r>
  <r>
    <x v="490"/>
    <x v="36"/>
    <x v="390"/>
    <m/>
    <m/>
    <s v="1 FDH / 1 HH / 1 Swing Arm / 1 MacLean Switch / 1 Ground Rod / 77 Splices"/>
  </r>
  <r>
    <x v="471"/>
    <x v="36"/>
    <x v="390"/>
    <m/>
    <m/>
    <s v="6 Toby Boxes / 6 Daps / 10 Splices"/>
  </r>
  <r>
    <x v="535"/>
    <x v="8"/>
    <x v="390"/>
    <n v="973"/>
    <m/>
    <m/>
  </r>
  <r>
    <x v="543"/>
    <x v="25"/>
    <x v="390"/>
    <n v="733"/>
    <m/>
    <m/>
  </r>
  <r>
    <x v="545"/>
    <x v="25"/>
    <x v="390"/>
    <n v="1080"/>
    <m/>
    <m/>
  </r>
  <r>
    <x v="538"/>
    <x v="58"/>
    <x v="390"/>
    <n v="230"/>
    <m/>
    <m/>
  </r>
  <r>
    <x v="546"/>
    <x v="53"/>
    <x v="390"/>
    <n v="936"/>
    <m/>
    <m/>
  </r>
  <r>
    <x v="533"/>
    <x v="53"/>
    <x v="390"/>
    <n v="195"/>
    <m/>
    <m/>
  </r>
  <r>
    <x v="542"/>
    <x v="41"/>
    <x v="390"/>
    <n v="1995"/>
    <m/>
    <m/>
  </r>
  <r>
    <x v="539"/>
    <x v="41"/>
    <x v="390"/>
    <n v="2263"/>
    <m/>
    <m/>
  </r>
  <r>
    <x v="526"/>
    <x v="53"/>
    <x v="390"/>
    <n v="793"/>
    <m/>
    <m/>
  </r>
  <r>
    <x v="534"/>
    <x v="57"/>
    <x v="390"/>
    <m/>
    <m/>
    <s v="No Production"/>
  </r>
  <r>
    <x v="508"/>
    <x v="46"/>
    <x v="390"/>
    <n v="414"/>
    <m/>
    <m/>
  </r>
  <r>
    <x v="527"/>
    <x v="39"/>
    <x v="390"/>
    <n v="447"/>
    <m/>
    <s v="2 Locate Markers / 3 Daps / 72 Splices"/>
  </r>
  <r>
    <x v="540"/>
    <x v="1"/>
    <x v="391"/>
    <n v="606"/>
    <m/>
    <m/>
  </r>
  <r>
    <x v="480"/>
    <x v="5"/>
    <x v="391"/>
    <n v="864"/>
    <m/>
    <m/>
  </r>
  <r>
    <x v="481"/>
    <x v="5"/>
    <x v="391"/>
    <n v="448"/>
    <m/>
    <m/>
  </r>
  <r>
    <x v="517"/>
    <x v="1"/>
    <x v="391"/>
    <n v="354"/>
    <m/>
    <m/>
  </r>
  <r>
    <x v="469"/>
    <x v="1"/>
    <x v="391"/>
    <m/>
    <m/>
    <s v="No Production"/>
  </r>
  <r>
    <x v="544"/>
    <x v="47"/>
    <x v="391"/>
    <n v="1174"/>
    <m/>
    <m/>
  </r>
  <r>
    <x v="535"/>
    <x v="8"/>
    <x v="391"/>
    <n v="883"/>
    <m/>
    <m/>
  </r>
  <r>
    <x v="543"/>
    <x v="25"/>
    <x v="391"/>
    <n v="1379"/>
    <m/>
    <m/>
  </r>
  <r>
    <x v="530"/>
    <x v="37"/>
    <x v="391"/>
    <m/>
    <n v="1254"/>
    <m/>
  </r>
  <r>
    <x v="545"/>
    <x v="25"/>
    <x v="391"/>
    <n v="1077"/>
    <m/>
    <m/>
  </r>
  <r>
    <x v="538"/>
    <x v="58"/>
    <x v="391"/>
    <n v="260"/>
    <m/>
    <m/>
  </r>
  <r>
    <x v="546"/>
    <x v="53"/>
    <x v="391"/>
    <n v="1582"/>
    <m/>
    <m/>
  </r>
  <r>
    <x v="542"/>
    <x v="41"/>
    <x v="391"/>
    <n v="2319"/>
    <m/>
    <m/>
  </r>
  <r>
    <x v="539"/>
    <x v="41"/>
    <x v="391"/>
    <n v="1113"/>
    <m/>
    <m/>
  </r>
  <r>
    <x v="534"/>
    <x v="57"/>
    <x v="391"/>
    <n v="360"/>
    <m/>
    <m/>
  </r>
  <r>
    <x v="547"/>
    <x v="57"/>
    <x v="391"/>
    <n v="180"/>
    <m/>
    <s v="1 Toby Box"/>
  </r>
  <r>
    <x v="508"/>
    <x v="46"/>
    <x v="391"/>
    <m/>
    <m/>
    <s v="4 HH"/>
  </r>
  <r>
    <x v="527"/>
    <x v="39"/>
    <x v="391"/>
    <n v="949"/>
    <m/>
    <s v="2 Locate Markers / 2 Daps / 24 Splices"/>
  </r>
  <r>
    <x v="540"/>
    <x v="1"/>
    <x v="392"/>
    <m/>
    <m/>
    <s v="9 Toby Boxes / 9 Daps / 17 Splices"/>
  </r>
  <r>
    <x v="515"/>
    <x v="44"/>
    <x v="392"/>
    <n v="1495"/>
    <m/>
    <m/>
  </r>
  <r>
    <x v="517"/>
    <x v="1"/>
    <x v="392"/>
    <m/>
    <m/>
    <s v="No Production"/>
  </r>
  <r>
    <x v="469"/>
    <x v="1"/>
    <x v="392"/>
    <m/>
    <m/>
    <s v="No Production"/>
  </r>
  <r>
    <x v="548"/>
    <x v="5"/>
    <x v="392"/>
    <n v="1705"/>
    <m/>
    <m/>
  </r>
  <r>
    <x v="481"/>
    <x v="5"/>
    <x v="392"/>
    <n v="907"/>
    <m/>
    <s v="4 Toby Boxes / 4 Daps / 5 Splices"/>
  </r>
  <r>
    <x v="549"/>
    <x v="5"/>
    <x v="392"/>
    <n v="1243"/>
    <m/>
    <m/>
  </r>
  <r>
    <x v="550"/>
    <x v="8"/>
    <x v="392"/>
    <n v="566"/>
    <m/>
    <m/>
  </r>
  <r>
    <x v="543"/>
    <x v="25"/>
    <x v="392"/>
    <n v="773"/>
    <m/>
    <m/>
  </r>
  <r>
    <x v="536"/>
    <x v="37"/>
    <x v="392"/>
    <m/>
    <n v="1324"/>
    <m/>
  </r>
  <r>
    <x v="545"/>
    <x v="25"/>
    <x v="392"/>
    <n v="1445"/>
    <m/>
    <m/>
  </r>
  <r>
    <x v="538"/>
    <x v="58"/>
    <x v="392"/>
    <m/>
    <m/>
    <s v="No Production"/>
  </r>
  <r>
    <x v="546"/>
    <x v="53"/>
    <x v="392"/>
    <n v="1036"/>
    <m/>
    <m/>
  </r>
  <r>
    <x v="551"/>
    <x v="59"/>
    <x v="392"/>
    <n v="926"/>
    <m/>
    <m/>
  </r>
  <r>
    <x v="534"/>
    <x v="57"/>
    <x v="392"/>
    <n v="185"/>
    <m/>
    <m/>
  </r>
  <r>
    <x v="547"/>
    <x v="57"/>
    <x v="392"/>
    <m/>
    <m/>
    <s v="No Production"/>
  </r>
  <r>
    <x v="508"/>
    <x v="46"/>
    <x v="392"/>
    <m/>
    <m/>
    <s v="4 HH"/>
  </r>
  <r>
    <x v="552"/>
    <x v="41"/>
    <x v="392"/>
    <n v="753"/>
    <m/>
    <m/>
  </r>
  <r>
    <x v="433"/>
    <x v="39"/>
    <x v="392"/>
    <n v="292"/>
    <m/>
    <m/>
  </r>
  <r>
    <x v="480"/>
    <x v="5"/>
    <x v="393"/>
    <m/>
    <m/>
    <s v="RESTORATION"/>
  </r>
  <r>
    <x v="472"/>
    <x v="5"/>
    <x v="393"/>
    <m/>
    <m/>
    <s v="RESTORATION"/>
  </r>
  <r>
    <x v="481"/>
    <x v="5"/>
    <x v="393"/>
    <n v="369"/>
    <m/>
    <m/>
  </r>
  <r>
    <x v="520"/>
    <x v="5"/>
    <x v="393"/>
    <n v="1797"/>
    <m/>
    <m/>
  </r>
  <r>
    <x v="517"/>
    <x v="1"/>
    <x v="393"/>
    <m/>
    <m/>
    <s v="No Production"/>
  </r>
  <r>
    <x v="469"/>
    <x v="1"/>
    <x v="393"/>
    <m/>
    <m/>
    <s v="No Production"/>
  </r>
  <r>
    <x v="548"/>
    <x v="5"/>
    <x v="393"/>
    <n v="973"/>
    <m/>
    <m/>
  </r>
  <r>
    <x v="550"/>
    <x v="8"/>
    <x v="393"/>
    <n v="452"/>
    <m/>
    <m/>
  </r>
  <r>
    <x v="545"/>
    <x v="25"/>
    <x v="393"/>
    <n v="877"/>
    <m/>
    <m/>
  </r>
  <r>
    <x v="538"/>
    <x v="58"/>
    <x v="393"/>
    <n v="240"/>
    <m/>
    <m/>
  </r>
  <r>
    <x v="538"/>
    <x v="25"/>
    <x v="393"/>
    <n v="451"/>
    <m/>
    <m/>
  </r>
  <r>
    <x v="546"/>
    <x v="53"/>
    <x v="393"/>
    <m/>
    <m/>
    <s v="No Production"/>
  </r>
  <r>
    <x v="551"/>
    <x v="59"/>
    <x v="393"/>
    <n v="457"/>
    <m/>
    <m/>
  </r>
  <r>
    <x v="534"/>
    <x v="57"/>
    <x v="393"/>
    <m/>
    <m/>
    <s v="No Production"/>
  </r>
  <r>
    <x v="508"/>
    <x v="46"/>
    <x v="393"/>
    <n v="147"/>
    <m/>
    <m/>
  </r>
  <r>
    <x v="552"/>
    <x v="41"/>
    <x v="393"/>
    <n v="344"/>
    <m/>
    <m/>
  </r>
  <r>
    <x v="527"/>
    <x v="39"/>
    <x v="393"/>
    <n v="36"/>
    <m/>
    <s v="1 HH"/>
  </r>
  <r>
    <x v="553"/>
    <x v="39"/>
    <x v="393"/>
    <n v="1273"/>
    <m/>
    <m/>
  </r>
  <r>
    <x v="540"/>
    <x v="1"/>
    <x v="394"/>
    <n v="220"/>
    <m/>
    <m/>
  </r>
  <r>
    <x v="480"/>
    <x v="5"/>
    <x v="394"/>
    <n v="669"/>
    <m/>
    <m/>
  </r>
  <r>
    <x v="517"/>
    <x v="1"/>
    <x v="394"/>
    <n v="294"/>
    <m/>
    <s v="2 Toby Boxes / 2 Daps "/>
  </r>
  <r>
    <x v="469"/>
    <x v="1"/>
    <x v="394"/>
    <n v="189"/>
    <m/>
    <m/>
  </r>
  <r>
    <x v="535"/>
    <x v="1"/>
    <x v="394"/>
    <m/>
    <m/>
    <s v="1 FDH / 1 HH / 1 Swing ARM / 1 MacLean Switch / 1 Ground Rod"/>
  </r>
  <r>
    <x v="554"/>
    <x v="47"/>
    <x v="394"/>
    <n v="725"/>
    <m/>
    <m/>
  </r>
  <r>
    <x v="544"/>
    <x v="47"/>
    <x v="394"/>
    <n v="358"/>
    <m/>
    <m/>
  </r>
  <r>
    <x v="555"/>
    <x v="5"/>
    <x v="394"/>
    <n v="1608"/>
    <m/>
    <m/>
  </r>
  <r>
    <x v="556"/>
    <x v="25"/>
    <x v="394"/>
    <n v="1044"/>
    <m/>
    <m/>
  </r>
  <r>
    <x v="538"/>
    <x v="58"/>
    <x v="394"/>
    <n v="240"/>
    <m/>
    <m/>
  </r>
  <r>
    <x v="538"/>
    <x v="25"/>
    <x v="394"/>
    <n v="714"/>
    <m/>
    <m/>
  </r>
  <r>
    <x v="557"/>
    <x v="58"/>
    <x v="394"/>
    <n v="200"/>
    <m/>
    <m/>
  </r>
  <r>
    <x v="546"/>
    <x v="53"/>
    <x v="394"/>
    <n v="914"/>
    <m/>
    <m/>
  </r>
  <r>
    <x v="551"/>
    <x v="59"/>
    <x v="394"/>
    <n v="969"/>
    <m/>
    <m/>
  </r>
  <r>
    <x v="534"/>
    <x v="57"/>
    <x v="394"/>
    <n v="361"/>
    <m/>
    <m/>
  </r>
  <r>
    <x v="547"/>
    <x v="57"/>
    <x v="394"/>
    <n v="1039"/>
    <m/>
    <m/>
  </r>
  <r>
    <x v="558"/>
    <x v="46"/>
    <x v="394"/>
    <n v="410"/>
    <m/>
    <m/>
  </r>
  <r>
    <x v="552"/>
    <x v="41"/>
    <x v="394"/>
    <n v="641"/>
    <m/>
    <m/>
  </r>
  <r>
    <x v="553"/>
    <x v="39"/>
    <x v="394"/>
    <n v="896"/>
    <m/>
    <m/>
  </r>
  <r>
    <x v="540"/>
    <x v="1"/>
    <x v="395"/>
    <n v="289"/>
    <m/>
    <m/>
  </r>
  <r>
    <x v="517"/>
    <x v="1"/>
    <x v="395"/>
    <n v="174"/>
    <m/>
    <s v="3 Toby Boxes / 2 Daps / 60 Splices"/>
  </r>
  <r>
    <x v="469"/>
    <x v="1"/>
    <x v="395"/>
    <n v="309"/>
    <m/>
    <s v="2 Toby Boxes / 2 Daps / 4 Splices"/>
  </r>
  <r>
    <x v="554"/>
    <x v="47"/>
    <x v="395"/>
    <n v="397"/>
    <m/>
    <m/>
  </r>
  <r>
    <x v="544"/>
    <x v="47"/>
    <x v="395"/>
    <n v="198"/>
    <m/>
    <m/>
  </r>
  <r>
    <x v="556"/>
    <x v="25"/>
    <x v="395"/>
    <n v="1374"/>
    <m/>
    <m/>
  </r>
  <r>
    <x v="499"/>
    <x v="25"/>
    <x v="395"/>
    <n v="108"/>
    <m/>
    <s v="40 Toby Boxes / 20 Daps / 221 Splices / 1 FDH / 1 HH / 1 Swing Arm / 1 Ground Rod"/>
  </r>
  <r>
    <x v="559"/>
    <x v="25"/>
    <x v="395"/>
    <n v="410"/>
    <m/>
    <m/>
  </r>
  <r>
    <x v="560"/>
    <x v="1"/>
    <x v="395"/>
    <n v="190"/>
    <m/>
    <s v="1 HH"/>
  </r>
  <r>
    <x v="546"/>
    <x v="53"/>
    <x v="395"/>
    <n v="213"/>
    <m/>
    <m/>
  </r>
  <r>
    <x v="551"/>
    <x v="59"/>
    <x v="395"/>
    <n v="845"/>
    <m/>
    <m/>
  </r>
  <r>
    <x v="534"/>
    <x v="57"/>
    <x v="395"/>
    <n v="846"/>
    <m/>
    <m/>
  </r>
  <r>
    <x v="547"/>
    <x v="57"/>
    <x v="395"/>
    <m/>
    <m/>
    <s v="No Production"/>
  </r>
  <r>
    <x v="558"/>
    <x v="46"/>
    <x v="395"/>
    <n v="347"/>
    <m/>
    <m/>
  </r>
  <r>
    <x v="561"/>
    <x v="53"/>
    <x v="395"/>
    <n v="1554"/>
    <m/>
    <m/>
  </r>
  <r>
    <x v="552"/>
    <x v="41"/>
    <x v="395"/>
    <n v="719"/>
    <m/>
    <m/>
  </r>
  <r>
    <x v="527"/>
    <x v="39"/>
    <x v="395"/>
    <n v="66"/>
    <m/>
    <s v="7 Locate Markers / 8 Daps / 266 Splices"/>
  </r>
  <r>
    <x v="553"/>
    <x v="39"/>
    <x v="395"/>
    <n v="830"/>
    <m/>
    <m/>
  </r>
  <r>
    <x v="540"/>
    <x v="60"/>
    <x v="396"/>
    <n v="474"/>
    <m/>
    <m/>
  </r>
  <r>
    <x v="514"/>
    <x v="44"/>
    <x v="396"/>
    <m/>
    <m/>
    <s v="No Production"/>
  </r>
  <r>
    <x v="517"/>
    <x v="60"/>
    <x v="396"/>
    <n v="334"/>
    <m/>
    <s v="3 Toby Boxes / 3 Daps / 4 Splices"/>
  </r>
  <r>
    <x v="469"/>
    <x v="60"/>
    <x v="396"/>
    <n v="558"/>
    <m/>
    <m/>
  </r>
  <r>
    <x v="549"/>
    <x v="5"/>
    <x v="396"/>
    <n v="1512"/>
    <m/>
    <m/>
  </r>
  <r>
    <x v="555"/>
    <x v="5"/>
    <x v="396"/>
    <n v="934"/>
    <m/>
    <m/>
  </r>
  <r>
    <x v="556"/>
    <x v="25"/>
    <x v="396"/>
    <n v="1098"/>
    <m/>
    <m/>
  </r>
  <r>
    <x v="559"/>
    <x v="25"/>
    <x v="396"/>
    <n v="996"/>
    <m/>
    <m/>
  </r>
  <r>
    <x v="562"/>
    <x v="53"/>
    <x v="396"/>
    <n v="691"/>
    <m/>
    <m/>
  </r>
  <r>
    <x v="551"/>
    <x v="59"/>
    <x v="396"/>
    <n v="962"/>
    <m/>
    <m/>
  </r>
  <r>
    <x v="534"/>
    <x v="57"/>
    <x v="396"/>
    <n v="479"/>
    <m/>
    <m/>
  </r>
  <r>
    <x v="558"/>
    <x v="46"/>
    <x v="396"/>
    <n v="650"/>
    <m/>
    <m/>
  </r>
  <r>
    <x v="561"/>
    <x v="53"/>
    <x v="396"/>
    <n v="227"/>
    <m/>
    <m/>
  </r>
  <r>
    <x v="563"/>
    <x v="60"/>
    <x v="396"/>
    <n v="350"/>
    <m/>
    <m/>
  </r>
  <r>
    <x v="552"/>
    <x v="41"/>
    <x v="396"/>
    <n v="1475"/>
    <m/>
    <m/>
  </r>
  <r>
    <x v="553"/>
    <x v="39"/>
    <x v="396"/>
    <n v="911"/>
    <m/>
    <m/>
  </r>
  <r>
    <x v="514"/>
    <x v="44"/>
    <x v="397"/>
    <m/>
    <m/>
    <s v="PROOFING  "/>
  </r>
  <r>
    <x v="517"/>
    <x v="60"/>
    <x v="397"/>
    <n v="501"/>
    <m/>
    <m/>
  </r>
  <r>
    <x v="469"/>
    <x v="60"/>
    <x v="397"/>
    <n v="757"/>
    <m/>
    <m/>
  </r>
  <r>
    <x v="471"/>
    <x v="60"/>
    <x v="397"/>
    <n v="50"/>
    <m/>
    <s v="1 HH / 1 FDH / 1 Ground Rod / 1 Swing Arm / 1 Maclean Switch / 77 Splices"/>
  </r>
  <r>
    <x v="535"/>
    <x v="60"/>
    <x v="397"/>
    <m/>
    <m/>
    <s v="PROOFING  "/>
  </r>
  <r>
    <x v="549"/>
    <x v="5"/>
    <x v="397"/>
    <n v="1288"/>
    <m/>
    <s v="18 Toby Boxes / 17 Daps / 29 Splices"/>
  </r>
  <r>
    <x v="550"/>
    <x v="8"/>
    <x v="397"/>
    <n v="3917"/>
    <m/>
    <m/>
  </r>
  <r>
    <x v="555"/>
    <x v="5"/>
    <x v="397"/>
    <n v="757"/>
    <m/>
    <m/>
  </r>
  <r>
    <x v="556"/>
    <x v="25"/>
    <x v="397"/>
    <n v="999"/>
    <m/>
    <m/>
  </r>
  <r>
    <x v="543"/>
    <x v="25"/>
    <x v="397"/>
    <n v="81"/>
    <m/>
    <s v="1 FDH / 1 Ground Rod / 1 Swing Arm / 32 Toby Boxes / 25 Daps / 182 Splices"/>
  </r>
  <r>
    <x v="538"/>
    <x v="58"/>
    <x v="397"/>
    <n v="240"/>
    <m/>
    <m/>
  </r>
  <r>
    <x v="559"/>
    <x v="25"/>
    <x v="397"/>
    <m/>
    <m/>
    <s v="4 HH"/>
  </r>
  <r>
    <x v="562"/>
    <x v="53"/>
    <x v="397"/>
    <n v="1744"/>
    <m/>
    <m/>
  </r>
  <r>
    <x v="551"/>
    <x v="59"/>
    <x v="397"/>
    <m/>
    <m/>
    <s v="No Production"/>
  </r>
  <r>
    <x v="534"/>
    <x v="57"/>
    <x v="397"/>
    <n v="721"/>
    <m/>
    <m/>
  </r>
  <r>
    <x v="558"/>
    <x v="46"/>
    <x v="397"/>
    <n v="125"/>
    <m/>
    <m/>
  </r>
  <r>
    <x v="563"/>
    <x v="60"/>
    <x v="397"/>
    <m/>
    <m/>
    <s v="No Production"/>
  </r>
  <r>
    <x v="552"/>
    <x v="41"/>
    <x v="397"/>
    <n v="453"/>
    <m/>
    <m/>
  </r>
  <r>
    <x v="564"/>
    <x v="41"/>
    <x v="397"/>
    <n v="1218"/>
    <m/>
    <m/>
  </r>
  <r>
    <x v="565"/>
    <x v="61"/>
    <x v="397"/>
    <m/>
    <m/>
    <s v="No Production"/>
  </r>
  <r>
    <x v="553"/>
    <x v="39"/>
    <x v="397"/>
    <n v="564"/>
    <m/>
    <m/>
  </r>
  <r>
    <x v="540"/>
    <x v="60"/>
    <x v="398"/>
    <m/>
    <m/>
    <s v="No Production"/>
  </r>
  <r>
    <x v="517"/>
    <x v="60"/>
    <x v="398"/>
    <m/>
    <m/>
    <s v="No Production"/>
  </r>
  <r>
    <x v="549"/>
    <x v="5"/>
    <x v="398"/>
    <n v="1558"/>
    <m/>
    <m/>
  </r>
  <r>
    <x v="550"/>
    <x v="8"/>
    <x v="398"/>
    <n v="520"/>
    <m/>
    <m/>
  </r>
  <r>
    <x v="555"/>
    <x v="5"/>
    <x v="398"/>
    <n v="280"/>
    <m/>
    <m/>
  </r>
  <r>
    <x v="556"/>
    <x v="25"/>
    <x v="398"/>
    <n v="400"/>
    <m/>
    <m/>
  </r>
  <r>
    <x v="543"/>
    <x v="60"/>
    <x v="398"/>
    <m/>
    <n v="1319"/>
    <m/>
  </r>
  <r>
    <x v="536"/>
    <x v="25"/>
    <x v="398"/>
    <n v="114"/>
    <m/>
    <s v="40 Toby Boxes / 33 Daps / 241 Splices / 1 FDH / 1 HH / 1 Swing ARM / 1 Ground Rod"/>
  </r>
  <r>
    <x v="545"/>
    <x v="25"/>
    <x v="398"/>
    <n v="111"/>
    <m/>
    <s v="40 Toby Boxes / 38 Daps / 216 Splices / 1 FDH / 1 HH / 1 Swing ARM / 1 Ground Rod"/>
  </r>
  <r>
    <x v="545"/>
    <x v="60"/>
    <x v="398"/>
    <m/>
    <n v="1140"/>
    <m/>
  </r>
  <r>
    <x v="562"/>
    <x v="53"/>
    <x v="398"/>
    <n v="954"/>
    <m/>
    <m/>
  </r>
  <r>
    <x v="551"/>
    <x v="59"/>
    <x v="398"/>
    <m/>
    <m/>
    <s v="6 Toby Boxes"/>
  </r>
  <r>
    <x v="534"/>
    <x v="57"/>
    <x v="398"/>
    <n v="696"/>
    <m/>
    <m/>
  </r>
  <r>
    <x v="558"/>
    <x v="46"/>
    <x v="398"/>
    <n v="150"/>
    <m/>
    <m/>
  </r>
  <r>
    <x v="563"/>
    <x v="60"/>
    <x v="398"/>
    <m/>
    <m/>
    <s v="No Production"/>
  </r>
  <r>
    <x v="564"/>
    <x v="41"/>
    <x v="398"/>
    <m/>
    <m/>
    <s v="No Production"/>
  </r>
  <r>
    <x v="552"/>
    <x v="41"/>
    <x v="398"/>
    <n v="1519"/>
    <m/>
    <m/>
  </r>
  <r>
    <x v="565"/>
    <x v="61"/>
    <x v="398"/>
    <m/>
    <m/>
    <s v="No Production"/>
  </r>
  <r>
    <x v="527"/>
    <x v="39"/>
    <x v="398"/>
    <m/>
    <m/>
    <s v="No Production"/>
  </r>
  <r>
    <x v="553"/>
    <x v="39"/>
    <x v="398"/>
    <n v="764"/>
    <m/>
    <m/>
  </r>
  <r>
    <x v="517"/>
    <x v="60"/>
    <x v="399"/>
    <n v="570"/>
    <m/>
    <m/>
  </r>
  <r>
    <x v="469"/>
    <x v="60"/>
    <x v="399"/>
    <m/>
    <m/>
    <s v="7 Toby Boxes / 7 Daps / 14 Splices"/>
  </r>
  <r>
    <x v="566"/>
    <x v="5"/>
    <x v="399"/>
    <n v="616"/>
    <m/>
    <m/>
  </r>
  <r>
    <x v="567"/>
    <x v="60"/>
    <x v="399"/>
    <n v="319"/>
    <m/>
    <m/>
  </r>
  <r>
    <x v="549"/>
    <x v="5"/>
    <x v="399"/>
    <n v="530"/>
    <m/>
    <s v="15 Toby Boxes / 15 Daps / 21 Splices"/>
  </r>
  <r>
    <x v="556"/>
    <x v="25"/>
    <x v="399"/>
    <n v="741"/>
    <m/>
    <m/>
  </r>
  <r>
    <x v="538"/>
    <x v="37"/>
    <x v="399"/>
    <m/>
    <n v="3558"/>
    <s v="3,558 144ct Fiber / 3,073 Tracer Wire / 1,995 Mule Tape / 3,990 Wreck Out"/>
  </r>
  <r>
    <x v="559"/>
    <x v="37"/>
    <x v="399"/>
    <m/>
    <n v="2020"/>
    <s v="2,020 144ct Fiber / 1,520 Tracer Wire"/>
  </r>
  <r>
    <x v="562"/>
    <x v="53"/>
    <x v="399"/>
    <n v="1269"/>
    <m/>
    <m/>
  </r>
  <r>
    <x v="539"/>
    <x v="41"/>
    <x v="399"/>
    <n v="1428"/>
    <m/>
    <m/>
  </r>
  <r>
    <x v="558"/>
    <x v="46"/>
    <x v="399"/>
    <n v="505"/>
    <m/>
    <m/>
  </r>
  <r>
    <x v="552"/>
    <x v="41"/>
    <x v="399"/>
    <n v="837"/>
    <m/>
    <m/>
  </r>
  <r>
    <x v="527"/>
    <x v="39"/>
    <x v="399"/>
    <n v="38"/>
    <m/>
    <s v="6 Locate Markers / 7 Daps / 84 Splices"/>
  </r>
  <r>
    <x v="553"/>
    <x v="39"/>
    <x v="399"/>
    <n v="102"/>
    <m/>
    <m/>
  </r>
  <r>
    <x v="540"/>
    <x v="60"/>
    <x v="400"/>
    <m/>
    <m/>
    <s v="No Production"/>
  </r>
  <r>
    <x v="517"/>
    <x v="60"/>
    <x v="400"/>
    <m/>
    <m/>
    <s v="No Production--Weather "/>
  </r>
  <r>
    <x v="469"/>
    <x v="60"/>
    <x v="400"/>
    <m/>
    <m/>
    <s v="No Production--Weather "/>
  </r>
  <r>
    <x v="489"/>
    <x v="60"/>
    <x v="400"/>
    <n v="119"/>
    <m/>
    <m/>
  </r>
  <r>
    <x v="471"/>
    <x v="60"/>
    <x v="400"/>
    <m/>
    <m/>
    <s v="Proofing"/>
  </r>
  <r>
    <x v="535"/>
    <x v="60"/>
    <x v="400"/>
    <m/>
    <m/>
    <s v="39 Toby Boxes / 39 Daps / 85 Splices"/>
  </r>
  <r>
    <x v="566"/>
    <x v="5"/>
    <x v="400"/>
    <m/>
    <m/>
    <s v="No Production--Weather "/>
  </r>
  <r>
    <x v="567"/>
    <x v="60"/>
    <x v="400"/>
    <m/>
    <m/>
    <s v="No Production--Weather "/>
  </r>
  <r>
    <x v="549"/>
    <x v="5"/>
    <x v="400"/>
    <n v="249"/>
    <m/>
    <m/>
  </r>
  <r>
    <x v="568"/>
    <x v="25"/>
    <x v="400"/>
    <n v="1229"/>
    <m/>
    <m/>
  </r>
  <r>
    <x v="556"/>
    <x v="25"/>
    <x v="400"/>
    <n v="63"/>
    <m/>
    <s v="32 Toby Boxes / 28 Daps "/>
  </r>
  <r>
    <x v="562"/>
    <x v="53"/>
    <x v="400"/>
    <n v="319"/>
    <m/>
    <m/>
  </r>
  <r>
    <x v="539"/>
    <x v="40"/>
    <x v="400"/>
    <n v="1277"/>
    <m/>
    <m/>
  </r>
  <r>
    <x v="534"/>
    <x v="57"/>
    <x v="400"/>
    <m/>
    <m/>
    <s v="1 FDH / HH"/>
  </r>
  <r>
    <x v="558"/>
    <x v="45"/>
    <x v="400"/>
    <n v="254"/>
    <m/>
    <m/>
  </r>
  <r>
    <x v="387"/>
    <x v="60"/>
    <x v="400"/>
    <n v="150"/>
    <m/>
    <m/>
  </r>
  <r>
    <x v="569"/>
    <x v="61"/>
    <x v="400"/>
    <m/>
    <m/>
    <s v="No Production"/>
  </r>
  <r>
    <x v="527"/>
    <x v="39"/>
    <x v="400"/>
    <n v="24"/>
    <m/>
    <s v="4 Locate Markers / 6 Daps / 52 Splices"/>
  </r>
  <r>
    <x v="540"/>
    <x v="60"/>
    <x v="401"/>
    <n v="292"/>
    <m/>
    <m/>
  </r>
  <r>
    <x v="481"/>
    <x v="5"/>
    <x v="401"/>
    <n v="135"/>
    <m/>
    <m/>
  </r>
  <r>
    <x v="517"/>
    <x v="60"/>
    <x v="401"/>
    <n v="192"/>
    <m/>
    <m/>
  </r>
  <r>
    <x v="469"/>
    <x v="60"/>
    <x v="401"/>
    <m/>
    <m/>
    <s v="PROOFING"/>
  </r>
  <r>
    <x v="548"/>
    <x v="5"/>
    <x v="401"/>
    <n v="463"/>
    <m/>
    <m/>
  </r>
  <r>
    <x v="566"/>
    <x v="5"/>
    <x v="401"/>
    <n v="610"/>
    <m/>
    <m/>
  </r>
  <r>
    <x v="567"/>
    <x v="60"/>
    <x v="401"/>
    <n v="150"/>
    <m/>
    <s v="2 Toby Boxes / 2 Daps / 4 Splices"/>
  </r>
  <r>
    <x v="489"/>
    <x v="60"/>
    <x v="401"/>
    <n v="100"/>
    <m/>
    <m/>
  </r>
  <r>
    <x v="568"/>
    <x v="25"/>
    <x v="401"/>
    <n v="1266"/>
    <m/>
    <m/>
  </r>
  <r>
    <x v="556"/>
    <x v="25"/>
    <x v="401"/>
    <m/>
    <m/>
    <s v="1 FDH / 1 Swing Arm / 1 Ground Rod / 209 Splices"/>
  </r>
  <r>
    <x v="562"/>
    <x v="53"/>
    <x v="401"/>
    <m/>
    <m/>
    <s v="RESTORATION"/>
  </r>
  <r>
    <x v="558"/>
    <x v="46"/>
    <x v="401"/>
    <n v="581"/>
    <m/>
    <m/>
  </r>
  <r>
    <x v="534"/>
    <x v="57"/>
    <x v="401"/>
    <n v="60"/>
    <m/>
    <m/>
  </r>
  <r>
    <x v="547"/>
    <x v="57"/>
    <x v="401"/>
    <n v="326"/>
    <m/>
    <m/>
  </r>
  <r>
    <x v="563"/>
    <x v="62"/>
    <x v="401"/>
    <n v="456"/>
    <m/>
    <m/>
  </r>
  <r>
    <x v="569"/>
    <x v="61"/>
    <x v="401"/>
    <n v="800"/>
    <m/>
    <s v="1 HH / 1 Ground Rod"/>
  </r>
  <r>
    <x v="527"/>
    <x v="39"/>
    <x v="401"/>
    <m/>
    <m/>
    <s v="No Production"/>
  </r>
  <r>
    <x v="553"/>
    <x v="39"/>
    <x v="401"/>
    <n v="1144"/>
    <m/>
    <m/>
  </r>
  <r>
    <x v="540"/>
    <x v="60"/>
    <x v="402"/>
    <n v="288"/>
    <m/>
    <s v="3 Toby Boxes / 3 Daps / 6 Splices"/>
  </r>
  <r>
    <x v="481"/>
    <x v="5"/>
    <x v="402"/>
    <n v="206"/>
    <m/>
    <m/>
  </r>
  <r>
    <x v="517"/>
    <x v="60"/>
    <x v="402"/>
    <n v="240"/>
    <m/>
    <s v="3 Toby Boxes / 3 Daps / 6 Splices"/>
  </r>
  <r>
    <x v="469"/>
    <x v="60"/>
    <x v="402"/>
    <m/>
    <m/>
    <s v="1 HH / 1 Ground Rod / 1 FDH / 1 MAclean Switch / 1 Swing Arm"/>
  </r>
  <r>
    <x v="567"/>
    <x v="60"/>
    <x v="402"/>
    <m/>
    <m/>
    <s v="No Production "/>
  </r>
  <r>
    <x v="570"/>
    <x v="5"/>
    <x v="402"/>
    <m/>
    <m/>
    <s v="No Production"/>
  </r>
  <r>
    <x v="491"/>
    <x v="2"/>
    <x v="402"/>
    <n v="550"/>
    <m/>
    <m/>
  </r>
  <r>
    <x v="568"/>
    <x v="25"/>
    <x v="402"/>
    <n v="704"/>
    <m/>
    <m/>
  </r>
  <r>
    <x v="571"/>
    <x v="41"/>
    <x v="402"/>
    <n v="1312"/>
    <m/>
    <m/>
  </r>
  <r>
    <x v="558"/>
    <x v="46"/>
    <x v="402"/>
    <n v="360"/>
    <m/>
    <m/>
  </r>
  <r>
    <x v="542"/>
    <x v="41"/>
    <x v="402"/>
    <n v="43"/>
    <m/>
    <m/>
  </r>
  <r>
    <x v="534"/>
    <x v="57"/>
    <x v="402"/>
    <m/>
    <m/>
    <s v="No Production"/>
  </r>
  <r>
    <x v="547"/>
    <x v="57"/>
    <x v="402"/>
    <n v="1051"/>
    <m/>
    <m/>
  </r>
  <r>
    <x v="563"/>
    <x v="62"/>
    <x v="402"/>
    <m/>
    <m/>
    <s v="No Production"/>
  </r>
  <r>
    <x v="569"/>
    <x v="61"/>
    <x v="402"/>
    <n v="185"/>
    <m/>
    <s v="1 HH / 1 Ground Rod"/>
  </r>
  <r>
    <x v="572"/>
    <x v="61"/>
    <x v="402"/>
    <n v="185"/>
    <m/>
    <m/>
  </r>
  <r>
    <x v="527"/>
    <x v="39"/>
    <x v="402"/>
    <m/>
    <m/>
    <s v="No Production"/>
  </r>
  <r>
    <x v="517"/>
    <x v="60"/>
    <x v="403"/>
    <m/>
    <m/>
    <s v="No Production"/>
  </r>
  <r>
    <x v="469"/>
    <x v="60"/>
    <x v="403"/>
    <m/>
    <m/>
    <s v="PROOFING"/>
  </r>
  <r>
    <x v="491"/>
    <x v="2"/>
    <x v="403"/>
    <m/>
    <m/>
    <s v="2 HH / 2 Ground Rods / 2 MacLean Switches"/>
  </r>
  <r>
    <x v="558"/>
    <x v="60"/>
    <x v="403"/>
    <n v="153"/>
    <m/>
    <m/>
  </r>
  <r>
    <x v="474"/>
    <x v="41"/>
    <x v="403"/>
    <n v="288"/>
    <m/>
    <m/>
  </r>
  <r>
    <x v="448"/>
    <x v="41"/>
    <x v="403"/>
    <n v="288"/>
    <m/>
    <m/>
  </r>
  <r>
    <x v="485"/>
    <x v="41"/>
    <x v="403"/>
    <n v="89"/>
    <m/>
    <m/>
  </r>
  <r>
    <x v="573"/>
    <x v="46"/>
    <x v="403"/>
    <n v="652"/>
    <m/>
    <m/>
  </r>
  <r>
    <x v="552"/>
    <x v="41"/>
    <x v="403"/>
    <m/>
    <m/>
    <s v="RESTORATION"/>
  </r>
  <r>
    <x v="416"/>
    <x v="25"/>
    <x v="403"/>
    <m/>
    <m/>
    <s v="10 HH / 10 Ground Rods"/>
  </r>
  <r>
    <x v="423"/>
    <x v="60"/>
    <x v="403"/>
    <n v="1743"/>
    <m/>
    <m/>
  </r>
  <r>
    <x v="569"/>
    <x v="61"/>
    <x v="403"/>
    <n v="375"/>
    <m/>
    <m/>
  </r>
  <r>
    <x v="572"/>
    <x v="61"/>
    <x v="403"/>
    <m/>
    <m/>
    <s v="No Production"/>
  </r>
  <r>
    <x v="527"/>
    <x v="39"/>
    <x v="403"/>
    <n v="24"/>
    <m/>
    <s v="3 Locate Markers / 4 Daps / 26 Splices"/>
  </r>
  <r>
    <x v="574"/>
    <x v="39"/>
    <x v="403"/>
    <n v="320"/>
    <m/>
    <m/>
  </r>
  <r>
    <x v="540"/>
    <x v="60"/>
    <x v="404"/>
    <n v="215"/>
    <m/>
    <m/>
  </r>
  <r>
    <x v="517"/>
    <x v="60"/>
    <x v="404"/>
    <m/>
    <m/>
    <s v="No Production"/>
  </r>
  <r>
    <x v="566"/>
    <x v="5"/>
    <x v="404"/>
    <n v="1512"/>
    <m/>
    <m/>
  </r>
  <r>
    <x v="567"/>
    <x v="60"/>
    <x v="404"/>
    <m/>
    <m/>
    <s v="No Production"/>
  </r>
  <r>
    <x v="570"/>
    <x v="5"/>
    <x v="404"/>
    <n v="805"/>
    <m/>
    <m/>
  </r>
  <r>
    <x v="535"/>
    <x v="8"/>
    <x v="404"/>
    <m/>
    <m/>
    <s v="No Production"/>
  </r>
  <r>
    <x v="575"/>
    <x v="25"/>
    <x v="404"/>
    <n v="1173"/>
    <m/>
    <m/>
  </r>
  <r>
    <x v="573"/>
    <x v="62"/>
    <x v="404"/>
    <m/>
    <m/>
    <s v="No Production"/>
  </r>
  <r>
    <x v="558"/>
    <x v="46"/>
    <x v="404"/>
    <n v="326"/>
    <m/>
    <m/>
  </r>
  <r>
    <x v="542"/>
    <x v="41"/>
    <x v="404"/>
    <m/>
    <m/>
    <s v="RESTORATION"/>
  </r>
  <r>
    <x v="485"/>
    <x v="41"/>
    <x v="404"/>
    <m/>
    <m/>
    <s v="RESTORATION"/>
  </r>
  <r>
    <x v="534"/>
    <x v="57"/>
    <x v="404"/>
    <m/>
    <m/>
    <s v="RESTORATION"/>
  </r>
  <r>
    <x v="569"/>
    <x v="61"/>
    <x v="404"/>
    <n v="635"/>
    <m/>
    <m/>
  </r>
  <r>
    <x v="572"/>
    <x v="61"/>
    <x v="404"/>
    <n v="635"/>
    <m/>
    <s v="1 Toby Box"/>
  </r>
  <r>
    <x v="553"/>
    <x v="39"/>
    <x v="404"/>
    <n v="25"/>
    <m/>
    <s v="5 Locate Markers / 5 Daps / 74 Splices"/>
  </r>
  <r>
    <x v="574"/>
    <x v="39"/>
    <x v="404"/>
    <n v="840"/>
    <m/>
    <m/>
  </r>
  <r>
    <x v="540"/>
    <x v="60"/>
    <x v="405"/>
    <n v="190"/>
    <m/>
    <m/>
  </r>
  <r>
    <x v="469"/>
    <x v="60"/>
    <x v="405"/>
    <m/>
    <m/>
    <s v="RESTORATION"/>
  </r>
  <r>
    <x v="566"/>
    <x v="5"/>
    <x v="405"/>
    <n v="1497"/>
    <m/>
    <m/>
  </r>
  <r>
    <x v="567"/>
    <x v="60"/>
    <x v="405"/>
    <m/>
    <m/>
    <s v="No Production"/>
  </r>
  <r>
    <x v="550"/>
    <x v="60"/>
    <x v="405"/>
    <n v="250"/>
    <m/>
    <m/>
  </r>
  <r>
    <x v="570"/>
    <x v="5"/>
    <x v="405"/>
    <n v="1654"/>
    <m/>
    <m/>
  </r>
  <r>
    <x v="537"/>
    <x v="60"/>
    <x v="405"/>
    <m/>
    <n v="10625"/>
    <m/>
  </r>
  <r>
    <x v="575"/>
    <x v="25"/>
    <x v="405"/>
    <n v="1126"/>
    <m/>
    <m/>
  </r>
  <r>
    <x v="556"/>
    <x v="60"/>
    <x v="405"/>
    <m/>
    <n v="1500"/>
    <s v="1,250 Tracer Wire"/>
  </r>
  <r>
    <x v="562"/>
    <x v="53"/>
    <x v="405"/>
    <m/>
    <m/>
    <m/>
  </r>
  <r>
    <x v="546"/>
    <x v="53"/>
    <x v="405"/>
    <n v="9"/>
    <m/>
    <s v="3 Daps / 8 Splices"/>
  </r>
  <r>
    <x v="547"/>
    <x v="57"/>
    <x v="405"/>
    <n v="746"/>
    <m/>
    <m/>
  </r>
  <r>
    <x v="573"/>
    <x v="60"/>
    <x v="405"/>
    <n v="939"/>
    <m/>
    <m/>
  </r>
  <r>
    <x v="558"/>
    <x v="45"/>
    <x v="405"/>
    <n v="565"/>
    <m/>
    <m/>
  </r>
  <r>
    <x v="569"/>
    <x v="61"/>
    <x v="405"/>
    <n v="431"/>
    <m/>
    <m/>
  </r>
  <r>
    <x v="572"/>
    <x v="61"/>
    <x v="405"/>
    <n v="246"/>
    <m/>
    <s v="2 Toby Boxes / 1 Dap / 2 Splices"/>
  </r>
  <r>
    <x v="576"/>
    <x v="61"/>
    <x v="405"/>
    <n v="185"/>
    <m/>
    <m/>
  </r>
  <r>
    <x v="464"/>
    <x v="39"/>
    <x v="405"/>
    <m/>
    <n v="3380"/>
    <m/>
  </r>
  <r>
    <x v="553"/>
    <x v="39"/>
    <x v="405"/>
    <n v="15"/>
    <m/>
    <s v="3 Locate Markers / 3 Daps / 5 Splices"/>
  </r>
  <r>
    <x v="574"/>
    <x v="39"/>
    <x v="405"/>
    <n v="646"/>
    <m/>
    <m/>
  </r>
  <r>
    <x v="540"/>
    <x v="60"/>
    <x v="406"/>
    <n v="367"/>
    <m/>
    <m/>
  </r>
  <r>
    <x v="469"/>
    <x v="60"/>
    <x v="406"/>
    <m/>
    <m/>
    <s v="PROOFING"/>
  </r>
  <r>
    <x v="548"/>
    <x v="5"/>
    <x v="406"/>
    <m/>
    <m/>
    <s v="No Production"/>
  </r>
  <r>
    <x v="566"/>
    <x v="5"/>
    <x v="406"/>
    <n v="1006"/>
    <m/>
    <m/>
  </r>
  <r>
    <x v="567"/>
    <x v="60"/>
    <x v="406"/>
    <n v="165"/>
    <m/>
    <m/>
  </r>
  <r>
    <x v="550"/>
    <x v="8"/>
    <x v="406"/>
    <n v="468"/>
    <m/>
    <m/>
  </r>
  <r>
    <x v="570"/>
    <x v="5"/>
    <x v="406"/>
    <n v="1252"/>
    <m/>
    <s v=" 6 Toby Boxes / 5 Daps / 11 Splices"/>
  </r>
  <r>
    <x v="575"/>
    <x v="25"/>
    <x v="406"/>
    <m/>
    <m/>
    <s v="No Production"/>
  </r>
  <r>
    <x v="558"/>
    <x v="45"/>
    <x v="406"/>
    <n v="503"/>
    <m/>
    <m/>
  </r>
  <r>
    <x v="547"/>
    <x v="57"/>
    <x v="406"/>
    <n v="1093"/>
    <m/>
    <m/>
  </r>
  <r>
    <x v="562"/>
    <x v="53"/>
    <x v="406"/>
    <n v="776"/>
    <m/>
    <m/>
  </r>
  <r>
    <x v="573"/>
    <x v="60"/>
    <x v="406"/>
    <n v="883"/>
    <m/>
    <m/>
  </r>
  <r>
    <x v="564"/>
    <x v="41"/>
    <x v="406"/>
    <n v="1550"/>
    <m/>
    <m/>
  </r>
  <r>
    <x v="569"/>
    <x v="61"/>
    <x v="406"/>
    <n v="350"/>
    <m/>
    <m/>
  </r>
  <r>
    <x v="576"/>
    <x v="61"/>
    <x v="406"/>
    <n v="350"/>
    <m/>
    <m/>
  </r>
  <r>
    <x v="553"/>
    <x v="39"/>
    <x v="406"/>
    <n v="20"/>
    <m/>
    <s v="4 Locate Markers / 4 Daps / 60 Splices"/>
  </r>
  <r>
    <x v="574"/>
    <x v="39"/>
    <x v="406"/>
    <n v="851"/>
    <m/>
    <m/>
  </r>
  <r>
    <x v="540"/>
    <x v="60"/>
    <x v="407"/>
    <n v="153"/>
    <m/>
    <m/>
  </r>
  <r>
    <x v="469"/>
    <x v="60"/>
    <x v="407"/>
    <m/>
    <m/>
    <s v="PROOFING"/>
  </r>
  <r>
    <x v="548"/>
    <x v="5"/>
    <x v="407"/>
    <m/>
    <m/>
    <s v="4 HH / 4 Ground Rods"/>
  </r>
  <r>
    <x v="567"/>
    <x v="60"/>
    <x v="407"/>
    <m/>
    <m/>
    <s v="No Production"/>
  </r>
  <r>
    <x v="550"/>
    <x v="8"/>
    <x v="407"/>
    <m/>
    <m/>
    <s v="No Production"/>
  </r>
  <r>
    <x v="570"/>
    <x v="5"/>
    <x v="407"/>
    <n v="1003"/>
    <m/>
    <m/>
  </r>
  <r>
    <x v="575"/>
    <x v="25"/>
    <x v="407"/>
    <n v="833"/>
    <m/>
    <m/>
  </r>
  <r>
    <x v="577"/>
    <x v="25"/>
    <x v="407"/>
    <n v="306"/>
    <m/>
    <m/>
  </r>
  <r>
    <x v="571"/>
    <x v="41"/>
    <x v="407"/>
    <n v="483"/>
    <m/>
    <m/>
  </r>
  <r>
    <x v="558"/>
    <x v="45"/>
    <x v="407"/>
    <n v="115"/>
    <m/>
    <m/>
  </r>
  <r>
    <x v="578"/>
    <x v="53"/>
    <x v="407"/>
    <m/>
    <m/>
    <s v="No Production"/>
  </r>
  <r>
    <x v="562"/>
    <x v="53"/>
    <x v="407"/>
    <m/>
    <m/>
    <s v="5 Toby Boxes"/>
  </r>
  <r>
    <x v="547"/>
    <x v="57"/>
    <x v="407"/>
    <n v="751"/>
    <m/>
    <m/>
  </r>
  <r>
    <x v="573"/>
    <x v="60"/>
    <x v="407"/>
    <n v="846"/>
    <m/>
    <m/>
  </r>
  <r>
    <x v="564"/>
    <x v="41"/>
    <x v="407"/>
    <n v="693"/>
    <m/>
    <m/>
  </r>
  <r>
    <x v="569"/>
    <x v="61"/>
    <x v="407"/>
    <n v="510"/>
    <m/>
    <m/>
  </r>
  <r>
    <x v="572"/>
    <x v="61"/>
    <x v="407"/>
    <n v="175"/>
    <m/>
    <m/>
  </r>
  <r>
    <x v="576"/>
    <x v="61"/>
    <x v="407"/>
    <n v="335"/>
    <m/>
    <m/>
  </r>
  <r>
    <x v="553"/>
    <x v="39"/>
    <x v="407"/>
    <m/>
    <m/>
    <s v="No Production"/>
  </r>
  <r>
    <x v="574"/>
    <x v="39"/>
    <x v="407"/>
    <n v="499"/>
    <m/>
    <s v="3 Locate Markers / 3 Daps / 18 Splices"/>
  </r>
  <r>
    <x v="548"/>
    <x v="5"/>
    <x v="408"/>
    <n v="1010"/>
    <m/>
    <m/>
  </r>
  <r>
    <x v="567"/>
    <x v="60"/>
    <x v="408"/>
    <m/>
    <m/>
    <s v="No Production"/>
  </r>
  <r>
    <x v="570"/>
    <x v="5"/>
    <x v="408"/>
    <n v="617"/>
    <m/>
    <m/>
  </r>
  <r>
    <x v="575"/>
    <x v="25"/>
    <x v="408"/>
    <n v="60"/>
    <m/>
    <s v="32 Toby Boxes / 23 Daps / 200 Splices"/>
  </r>
  <r>
    <x v="577"/>
    <x v="25"/>
    <x v="408"/>
    <n v="724"/>
    <m/>
    <m/>
  </r>
  <r>
    <x v="547"/>
    <x v="57"/>
    <x v="408"/>
    <n v="255"/>
    <m/>
    <m/>
  </r>
  <r>
    <x v="573"/>
    <x v="1"/>
    <x v="408"/>
    <m/>
    <m/>
    <s v="Restoration"/>
  </r>
  <r>
    <x v="571"/>
    <x v="41"/>
    <x v="408"/>
    <n v="639"/>
    <m/>
    <m/>
  </r>
  <r>
    <x v="558"/>
    <x v="45"/>
    <x v="408"/>
    <n v="106"/>
    <m/>
    <m/>
  </r>
  <r>
    <x v="569"/>
    <x v="61"/>
    <x v="408"/>
    <m/>
    <m/>
    <s v="No Production"/>
  </r>
  <r>
    <x v="576"/>
    <x v="61"/>
    <x v="408"/>
    <m/>
    <m/>
    <s v="No Production"/>
  </r>
  <r>
    <x v="553"/>
    <x v="63"/>
    <x v="408"/>
    <n v="5"/>
    <m/>
    <s v="1 HH / 2 Daps / 72 Splices"/>
  </r>
  <r>
    <x v="574"/>
    <x v="63"/>
    <x v="408"/>
    <n v="747"/>
    <m/>
    <m/>
  </r>
  <r>
    <x v="125"/>
    <x v="15"/>
    <x v="409"/>
    <m/>
    <m/>
    <m/>
  </r>
  <r>
    <x v="567"/>
    <x v="60"/>
    <x v="410"/>
    <n v="147"/>
    <m/>
    <m/>
  </r>
  <r>
    <x v="579"/>
    <x v="36"/>
    <x v="410"/>
    <n v="227"/>
    <m/>
    <m/>
  </r>
  <r>
    <x v="580"/>
    <x v="8"/>
    <x v="410"/>
    <n v="1264"/>
    <m/>
    <m/>
  </r>
  <r>
    <x v="528"/>
    <x v="25"/>
    <x v="410"/>
    <n v="72"/>
    <m/>
    <s v="38 Toby Boxes / 25 Daps / 88 Splices"/>
  </r>
  <r>
    <x v="577"/>
    <x v="25"/>
    <x v="410"/>
    <n v="933"/>
    <m/>
    <m/>
  </r>
  <r>
    <x v="581"/>
    <x v="25"/>
    <x v="410"/>
    <m/>
    <m/>
    <s v="No Production--Vehicle Breakdown"/>
  </r>
  <r>
    <x v="526"/>
    <x v="64"/>
    <x v="410"/>
    <m/>
    <m/>
    <s v="Restoration"/>
  </r>
  <r>
    <x v="573"/>
    <x v="1"/>
    <x v="410"/>
    <m/>
    <m/>
    <s v="No Production"/>
  </r>
  <r>
    <x v="563"/>
    <x v="1"/>
    <x v="410"/>
    <n v="146"/>
    <m/>
    <m/>
  </r>
  <r>
    <x v="558"/>
    <x v="45"/>
    <x v="410"/>
    <n v="390"/>
    <m/>
    <m/>
  </r>
  <r>
    <x v="569"/>
    <x v="61"/>
    <x v="410"/>
    <m/>
    <m/>
    <s v="No Production"/>
  </r>
  <r>
    <x v="576"/>
    <x v="61"/>
    <x v="410"/>
    <m/>
    <m/>
    <s v="No Production"/>
  </r>
  <r>
    <x v="582"/>
    <x v="61"/>
    <x v="410"/>
    <m/>
    <m/>
    <s v="No Production"/>
  </r>
  <r>
    <x v="574"/>
    <x v="39"/>
    <x v="410"/>
    <n v="615"/>
    <m/>
    <m/>
  </r>
  <r>
    <x v="540"/>
    <x v="60"/>
    <x v="411"/>
    <n v="225"/>
    <m/>
    <m/>
  </r>
  <r>
    <x v="548"/>
    <x v="5"/>
    <x v="411"/>
    <m/>
    <m/>
    <s v="2 Vaults / 2 Ground Rods / 2 Maclean Switch"/>
  </r>
  <r>
    <x v="567"/>
    <x v="62"/>
    <x v="411"/>
    <m/>
    <m/>
    <s v="No Production "/>
  </r>
  <r>
    <x v="579"/>
    <x v="36"/>
    <x v="411"/>
    <n v="1010"/>
    <m/>
    <m/>
  </r>
  <r>
    <x v="555"/>
    <x v="5"/>
    <x v="411"/>
    <n v="1375"/>
    <m/>
    <m/>
  </r>
  <r>
    <x v="580"/>
    <x v="65"/>
    <x v="411"/>
    <n v="775"/>
    <m/>
    <m/>
  </r>
  <r>
    <x v="577"/>
    <x v="25"/>
    <x v="411"/>
    <n v="1282"/>
    <m/>
    <m/>
  </r>
  <r>
    <x v="581"/>
    <x v="25"/>
    <x v="411"/>
    <m/>
    <m/>
    <s v="No Production--Locate Issue"/>
  </r>
  <r>
    <x v="583"/>
    <x v="45"/>
    <x v="411"/>
    <n v="379"/>
    <m/>
    <m/>
  </r>
  <r>
    <x v="546"/>
    <x v="64"/>
    <x v="411"/>
    <m/>
    <m/>
    <s v="Restoration"/>
  </r>
  <r>
    <x v="533"/>
    <x v="64"/>
    <x v="411"/>
    <m/>
    <m/>
    <s v="Restoration"/>
  </r>
  <r>
    <x v="526"/>
    <x v="64"/>
    <x v="411"/>
    <m/>
    <m/>
    <s v="Restoration"/>
  </r>
  <r>
    <x v="569"/>
    <x v="61"/>
    <x v="411"/>
    <n v="530"/>
    <m/>
    <m/>
  </r>
  <r>
    <x v="576"/>
    <x v="61"/>
    <x v="411"/>
    <n v="530"/>
    <m/>
    <m/>
  </r>
  <r>
    <x v="582"/>
    <x v="61"/>
    <x v="411"/>
    <n v="530"/>
    <m/>
    <m/>
  </r>
  <r>
    <x v="553"/>
    <x v="39"/>
    <x v="411"/>
    <m/>
    <m/>
    <s v="No Production "/>
  </r>
  <r>
    <x v="574"/>
    <x v="39"/>
    <x v="411"/>
    <n v="1037"/>
    <m/>
    <m/>
  </r>
  <r>
    <x v="540"/>
    <x v="60"/>
    <x v="412"/>
    <m/>
    <m/>
    <s v="No Production "/>
  </r>
  <r>
    <x v="567"/>
    <x v="60"/>
    <x v="412"/>
    <n v="408"/>
    <m/>
    <s v=" 3 Toby Boxes / 3 Daps / 6 Splices"/>
  </r>
  <r>
    <x v="584"/>
    <x v="66"/>
    <x v="412"/>
    <n v="307"/>
    <m/>
    <m/>
  </r>
  <r>
    <x v="579"/>
    <x v="36"/>
    <x v="412"/>
    <n v="1086"/>
    <m/>
    <m/>
  </r>
  <r>
    <x v="570"/>
    <x v="5"/>
    <x v="412"/>
    <n v="1649"/>
    <m/>
    <m/>
  </r>
  <r>
    <x v="555"/>
    <x v="5"/>
    <x v="412"/>
    <m/>
    <m/>
    <s v="7 Vaults / 7 Ground Rods"/>
  </r>
  <r>
    <x v="585"/>
    <x v="25"/>
    <x v="412"/>
    <m/>
    <m/>
    <s v="No Production "/>
  </r>
  <r>
    <x v="577"/>
    <x v="25"/>
    <x v="412"/>
    <n v="123"/>
    <m/>
    <m/>
  </r>
  <r>
    <x v="586"/>
    <x v="25"/>
    <x v="412"/>
    <n v="530"/>
    <m/>
    <m/>
  </r>
  <r>
    <x v="587"/>
    <x v="30"/>
    <x v="412"/>
    <n v="362"/>
    <m/>
    <m/>
  </r>
  <r>
    <x v="588"/>
    <x v="67"/>
    <x v="412"/>
    <n v="481"/>
    <m/>
    <m/>
  </r>
  <r>
    <x v="583"/>
    <x v="45"/>
    <x v="412"/>
    <n v="168"/>
    <m/>
    <m/>
  </r>
  <r>
    <x v="546"/>
    <x v="64"/>
    <x v="412"/>
    <m/>
    <m/>
    <s v="Restoration"/>
  </r>
  <r>
    <x v="531"/>
    <x v="41"/>
    <x v="412"/>
    <n v="137"/>
    <m/>
    <m/>
  </r>
  <r>
    <x v="498"/>
    <x v="60"/>
    <x v="412"/>
    <m/>
    <m/>
    <s v="No Production "/>
  </r>
  <r>
    <x v="565"/>
    <x v="61"/>
    <x v="412"/>
    <n v="430"/>
    <m/>
    <m/>
  </r>
  <r>
    <x v="582"/>
    <x v="61"/>
    <x v="412"/>
    <n v="430"/>
    <m/>
    <m/>
  </r>
  <r>
    <x v="553"/>
    <x v="39"/>
    <x v="412"/>
    <n v="45"/>
    <n v="1012"/>
    <s v="9 Locate Markers / 9 Daps / 111 Splices"/>
  </r>
  <r>
    <x v="574"/>
    <x v="39"/>
    <x v="412"/>
    <n v="345"/>
    <m/>
    <m/>
  </r>
  <r>
    <x v="540"/>
    <x v="60"/>
    <x v="413"/>
    <n v="504"/>
    <m/>
    <m/>
  </r>
  <r>
    <x v="589"/>
    <x v="47"/>
    <x v="413"/>
    <n v="410"/>
    <m/>
    <m/>
  </r>
  <r>
    <x v="584"/>
    <x v="66"/>
    <x v="413"/>
    <n v="605"/>
    <m/>
    <m/>
  </r>
  <r>
    <x v="579"/>
    <x v="36"/>
    <x v="413"/>
    <n v="484"/>
    <m/>
    <m/>
  </r>
  <r>
    <x v="555"/>
    <x v="5"/>
    <x v="413"/>
    <m/>
    <m/>
    <s v="1 HH / 1 Ground Rod"/>
  </r>
  <r>
    <x v="586"/>
    <x v="25"/>
    <x v="413"/>
    <n v="581"/>
    <m/>
    <m/>
  </r>
  <r>
    <x v="585"/>
    <x v="25"/>
    <x v="413"/>
    <m/>
    <m/>
    <s v="No Production "/>
  </r>
  <r>
    <x v="588"/>
    <x v="68"/>
    <x v="413"/>
    <n v="322"/>
    <m/>
    <m/>
  </r>
  <r>
    <x v="583"/>
    <x v="45"/>
    <x v="413"/>
    <m/>
    <m/>
    <s v="No Production "/>
  </r>
  <r>
    <x v="546"/>
    <x v="64"/>
    <x v="413"/>
    <m/>
    <m/>
    <s v="Restoration"/>
  </r>
  <r>
    <x v="531"/>
    <x v="41"/>
    <x v="413"/>
    <m/>
    <m/>
    <s v="No Production "/>
  </r>
  <r>
    <x v="565"/>
    <x v="61"/>
    <x v="413"/>
    <n v="755"/>
    <m/>
    <m/>
  </r>
  <r>
    <x v="582"/>
    <x v="61"/>
    <x v="413"/>
    <n v="755"/>
    <m/>
    <m/>
  </r>
  <r>
    <x v="590"/>
    <x v="39"/>
    <x v="413"/>
    <n v="806"/>
    <m/>
    <m/>
  </r>
  <r>
    <x v="540"/>
    <x v="60"/>
    <x v="414"/>
    <n v="469"/>
    <m/>
    <m/>
  </r>
  <r>
    <x v="589"/>
    <x v="47"/>
    <x v="414"/>
    <n v="324"/>
    <m/>
    <m/>
  </r>
  <r>
    <x v="567"/>
    <x v="60"/>
    <x v="414"/>
    <n v="242"/>
    <m/>
    <s v="1 Toby Box / 1 Dap / 2 Splices"/>
  </r>
  <r>
    <x v="584"/>
    <x v="66"/>
    <x v="414"/>
    <m/>
    <m/>
    <s v="No Production "/>
  </r>
  <r>
    <x v="579"/>
    <x v="36"/>
    <x v="414"/>
    <n v="1243"/>
    <m/>
    <m/>
  </r>
  <r>
    <x v="577"/>
    <x v="25"/>
    <x v="414"/>
    <n v="249"/>
    <m/>
    <m/>
  </r>
  <r>
    <x v="586"/>
    <x v="25"/>
    <x v="414"/>
    <n v="243"/>
    <m/>
    <s v="3 HH"/>
  </r>
  <r>
    <x v="591"/>
    <x v="25"/>
    <x v="414"/>
    <n v="946"/>
    <m/>
    <m/>
  </r>
  <r>
    <x v="587"/>
    <x v="30"/>
    <x v="414"/>
    <m/>
    <m/>
    <s v="No Production "/>
  </r>
  <r>
    <x v="558"/>
    <x v="46"/>
    <x v="414"/>
    <n v="78"/>
    <m/>
    <m/>
  </r>
  <r>
    <x v="592"/>
    <x v="69"/>
    <x v="414"/>
    <n v="712"/>
    <m/>
    <m/>
  </r>
  <r>
    <x v="565"/>
    <x v="61"/>
    <x v="414"/>
    <n v="400"/>
    <m/>
    <m/>
  </r>
  <r>
    <x v="582"/>
    <x v="61"/>
    <x v="414"/>
    <n v="400"/>
    <m/>
    <m/>
  </r>
  <r>
    <x v="553"/>
    <x v="39"/>
    <x v="414"/>
    <n v="20"/>
    <m/>
    <s v="4 Locate Markers / 4 Daps / 48 Splices"/>
  </r>
  <r>
    <x v="590"/>
    <x v="39"/>
    <x v="414"/>
    <m/>
    <m/>
    <s v="No Production "/>
  </r>
  <r>
    <x v="540"/>
    <x v="60"/>
    <x v="415"/>
    <n v="331"/>
    <m/>
    <m/>
  </r>
  <r>
    <x v="593"/>
    <x v="5"/>
    <x v="415"/>
    <n v="1045"/>
    <m/>
    <m/>
  </r>
  <r>
    <x v="589"/>
    <x v="47"/>
    <x v="415"/>
    <n v="454"/>
    <m/>
    <s v="2 Toby Boxes / 2 Daps / 4 Splices"/>
  </r>
  <r>
    <x v="567"/>
    <x v="60"/>
    <x v="415"/>
    <m/>
    <m/>
    <s v="No Production "/>
  </r>
  <r>
    <x v="584"/>
    <x v="66"/>
    <x v="415"/>
    <n v="727"/>
    <m/>
    <m/>
  </r>
  <r>
    <x v="579"/>
    <x v="36"/>
    <x v="415"/>
    <m/>
    <m/>
    <s v="No Production "/>
  </r>
  <r>
    <x v="594"/>
    <x v="25"/>
    <x v="415"/>
    <n v="716"/>
    <m/>
    <m/>
  </r>
  <r>
    <x v="587"/>
    <x v="30"/>
    <x v="415"/>
    <m/>
    <m/>
    <s v="No Production "/>
  </r>
  <r>
    <x v="586"/>
    <x v="37"/>
    <x v="415"/>
    <m/>
    <m/>
    <s v="No Production "/>
  </r>
  <r>
    <x v="585"/>
    <x v="25"/>
    <x v="415"/>
    <n v="988"/>
    <m/>
    <m/>
  </r>
  <r>
    <x v="588"/>
    <x v="67"/>
    <x v="415"/>
    <n v="751"/>
    <m/>
    <m/>
  </r>
  <r>
    <x v="558"/>
    <x v="45"/>
    <x v="415"/>
    <m/>
    <m/>
    <s v="1 Toby Box"/>
  </r>
  <r>
    <x v="534"/>
    <x v="57"/>
    <x v="415"/>
    <n v="661"/>
    <m/>
    <m/>
  </r>
  <r>
    <x v="547"/>
    <x v="57"/>
    <x v="415"/>
    <n v="1387"/>
    <m/>
    <m/>
  </r>
  <r>
    <x v="531"/>
    <x v="41"/>
    <x v="415"/>
    <n v="857"/>
    <m/>
    <m/>
  </r>
  <r>
    <x v="565"/>
    <x v="61"/>
    <x v="415"/>
    <n v="769"/>
    <m/>
    <m/>
  </r>
  <r>
    <x v="582"/>
    <x v="61"/>
    <x v="415"/>
    <n v="769"/>
    <m/>
    <m/>
  </r>
  <r>
    <x v="553"/>
    <x v="39"/>
    <x v="415"/>
    <m/>
    <m/>
    <s v="No Production "/>
  </r>
  <r>
    <x v="540"/>
    <x v="60"/>
    <x v="416"/>
    <n v="845"/>
    <m/>
    <m/>
  </r>
  <r>
    <x v="593"/>
    <x v="5"/>
    <x v="416"/>
    <n v="1311"/>
    <m/>
    <m/>
  </r>
  <r>
    <x v="548"/>
    <x v="5"/>
    <x v="416"/>
    <m/>
    <n v="6092"/>
    <s v="5,318 Tracer Wire"/>
  </r>
  <r>
    <x v="589"/>
    <x v="47"/>
    <x v="416"/>
    <n v="891"/>
    <m/>
    <m/>
  </r>
  <r>
    <x v="595"/>
    <x v="47"/>
    <x v="416"/>
    <n v="423"/>
    <m/>
    <m/>
  </r>
  <r>
    <x v="567"/>
    <x v="60"/>
    <x v="416"/>
    <n v="205"/>
    <m/>
    <s v="1 Toby Box / 1 Dap / 2 Splices"/>
  </r>
  <r>
    <x v="584"/>
    <x v="66"/>
    <x v="416"/>
    <n v="895"/>
    <m/>
    <m/>
  </r>
  <r>
    <x v="579"/>
    <x v="36"/>
    <x v="416"/>
    <m/>
    <m/>
    <s v="No Production"/>
  </r>
  <r>
    <x v="586"/>
    <x v="37"/>
    <x v="416"/>
    <m/>
    <n v="1958"/>
    <s v="1,538 Tracer Wire / 568 Mule Tape / 180 Wreckout"/>
  </r>
  <r>
    <x v="596"/>
    <x v="25"/>
    <x v="416"/>
    <n v="1144"/>
    <m/>
    <s v="No Production--Locate Issue"/>
  </r>
  <r>
    <x v="597"/>
    <x v="37"/>
    <x v="416"/>
    <m/>
    <n v="474"/>
    <s v="1 MacLean Switch"/>
  </r>
  <r>
    <x v="577"/>
    <x v="25"/>
    <x v="416"/>
    <n v="478"/>
    <m/>
    <s v="25 Daps"/>
  </r>
  <r>
    <x v="588"/>
    <x v="67"/>
    <x v="416"/>
    <m/>
    <m/>
    <s v="No Production--Locate Issue"/>
  </r>
  <r>
    <x v="573"/>
    <x v="41"/>
    <x v="416"/>
    <n v="936"/>
    <m/>
    <m/>
  </r>
  <r>
    <x v="598"/>
    <x v="41"/>
    <x v="416"/>
    <n v="86"/>
    <m/>
    <s v="No Production--Drill Breakdown"/>
  </r>
  <r>
    <x v="531"/>
    <x v="41"/>
    <x v="416"/>
    <n v="337"/>
    <m/>
    <m/>
  </r>
  <r>
    <x v="498"/>
    <x v="46"/>
    <x v="416"/>
    <n v="146"/>
    <m/>
    <m/>
  </r>
  <r>
    <x v="565"/>
    <x v="61"/>
    <x v="416"/>
    <n v="400"/>
    <m/>
    <m/>
  </r>
  <r>
    <x v="582"/>
    <x v="61"/>
    <x v="416"/>
    <n v="400"/>
    <m/>
    <m/>
  </r>
  <r>
    <x v="553"/>
    <x v="39"/>
    <x v="416"/>
    <n v="20"/>
    <m/>
    <s v="4 Locate Markers / 5 Daps / 98 Splices"/>
  </r>
  <r>
    <x v="590"/>
    <x v="39"/>
    <x v="416"/>
    <n v="1227"/>
    <m/>
    <m/>
  </r>
  <r>
    <x v="540"/>
    <x v="60"/>
    <x v="417"/>
    <m/>
    <m/>
    <s v="3 Toby Boxes / 3 Daps / 51 Splices"/>
  </r>
  <r>
    <x v="599"/>
    <x v="5"/>
    <x v="417"/>
    <n v="2096"/>
    <m/>
    <m/>
  </r>
  <r>
    <x v="593"/>
    <x v="5"/>
    <x v="417"/>
    <n v="1408"/>
    <m/>
    <m/>
  </r>
  <r>
    <x v="589"/>
    <x v="70"/>
    <x v="417"/>
    <n v="1451"/>
    <m/>
    <m/>
  </r>
  <r>
    <x v="567"/>
    <x v="60"/>
    <x v="417"/>
    <n v="200"/>
    <m/>
    <s v="2 Toby Boxes / 2 Daps / 3 Splices"/>
  </r>
  <r>
    <x v="584"/>
    <x v="66"/>
    <x v="417"/>
    <m/>
    <m/>
    <s v="No Production--Drill Breakdown"/>
  </r>
  <r>
    <x v="579"/>
    <x v="36"/>
    <x v="417"/>
    <n v="276"/>
    <m/>
    <m/>
  </r>
  <r>
    <x v="554"/>
    <x v="70"/>
    <x v="417"/>
    <m/>
    <m/>
    <s v="No Production--Drill Breakdown"/>
  </r>
  <r>
    <x v="555"/>
    <x v="5"/>
    <x v="417"/>
    <m/>
    <m/>
    <s v="No Production"/>
  </r>
  <r>
    <x v="594"/>
    <x v="25"/>
    <x v="417"/>
    <n v="959"/>
    <m/>
    <m/>
  </r>
  <r>
    <x v="577"/>
    <x v="60"/>
    <x v="417"/>
    <m/>
    <n v="378"/>
    <s v="228 Tracer Wire"/>
  </r>
  <r>
    <x v="596"/>
    <x v="25"/>
    <x v="417"/>
    <n v="1324"/>
    <m/>
    <m/>
  </r>
  <r>
    <x v="573"/>
    <x v="41"/>
    <x v="417"/>
    <n v="124"/>
    <m/>
    <m/>
  </r>
  <r>
    <x v="598"/>
    <x v="41"/>
    <x v="417"/>
    <n v="2001"/>
    <m/>
    <m/>
  </r>
  <r>
    <x v="583"/>
    <x v="46"/>
    <x v="417"/>
    <n v="235"/>
    <m/>
    <m/>
  </r>
  <r>
    <x v="569"/>
    <x v="61"/>
    <x v="417"/>
    <m/>
    <m/>
    <s v="3 Vaults / 3 Ground Rods"/>
  </r>
  <r>
    <x v="565"/>
    <x v="61"/>
    <x v="417"/>
    <m/>
    <m/>
    <s v="3 Vaults / 3 Ground Rods"/>
  </r>
  <r>
    <x v="590"/>
    <x v="71"/>
    <x v="417"/>
    <n v="1139"/>
    <m/>
    <m/>
  </r>
  <r>
    <x v="593"/>
    <x v="5"/>
    <x v="418"/>
    <n v="1426"/>
    <m/>
    <m/>
  </r>
  <r>
    <x v="589"/>
    <x v="47"/>
    <x v="418"/>
    <n v="498"/>
    <m/>
    <m/>
  </r>
  <r>
    <x v="600"/>
    <x v="60"/>
    <x v="418"/>
    <n v="170"/>
    <m/>
    <m/>
  </r>
  <r>
    <x v="567"/>
    <x v="60"/>
    <x v="418"/>
    <n v="110"/>
    <m/>
    <m/>
  </r>
  <r>
    <x v="601"/>
    <x v="36"/>
    <x v="418"/>
    <n v="465"/>
    <m/>
    <m/>
  </r>
  <r>
    <x v="555"/>
    <x v="5"/>
    <x v="418"/>
    <m/>
    <m/>
    <s v="No Production"/>
  </r>
  <r>
    <x v="599"/>
    <x v="5"/>
    <x v="418"/>
    <n v="372"/>
    <m/>
    <m/>
  </r>
  <r>
    <x v="596"/>
    <x v="25"/>
    <x v="418"/>
    <n v="840"/>
    <m/>
    <m/>
  </r>
  <r>
    <x v="594"/>
    <x v="25"/>
    <x v="418"/>
    <n v="815"/>
    <m/>
    <m/>
  </r>
  <r>
    <x v="577"/>
    <x v="25"/>
    <x v="418"/>
    <n v="72"/>
    <m/>
    <s v="1 Vault / 1 FDH / 1 Ground Rod / 43 Toby Boxes / 113 Splices"/>
  </r>
  <r>
    <x v="573"/>
    <x v="41"/>
    <x v="418"/>
    <n v="201"/>
    <m/>
    <m/>
  </r>
  <r>
    <x v="598"/>
    <x v="41"/>
    <x v="418"/>
    <n v="379"/>
    <m/>
    <m/>
  </r>
  <r>
    <x v="602"/>
    <x v="41"/>
    <x v="418"/>
    <m/>
    <m/>
    <s v="No Production--Locate Issue"/>
  </r>
  <r>
    <x v="603"/>
    <x v="41"/>
    <x v="418"/>
    <m/>
    <m/>
    <s v="No Production--Locate Issue"/>
  </r>
  <r>
    <x v="571"/>
    <x v="41"/>
    <x v="418"/>
    <m/>
    <m/>
    <s v="No Production--Locate Issue"/>
  </r>
  <r>
    <x v="583"/>
    <x v="46"/>
    <x v="418"/>
    <n v="515"/>
    <m/>
    <m/>
  </r>
  <r>
    <x v="560"/>
    <x v="60"/>
    <x v="418"/>
    <n v="25"/>
    <m/>
    <s v="1 Vault / 2 Maclean Switch / 2 Ground Rod"/>
  </r>
  <r>
    <x v="590"/>
    <x v="71"/>
    <x v="418"/>
    <n v="995"/>
    <m/>
    <m/>
  </r>
  <r>
    <x v="589"/>
    <x v="70"/>
    <x v="419"/>
    <m/>
    <m/>
    <s v="No Production"/>
  </r>
  <r>
    <x v="595"/>
    <x v="70"/>
    <x v="419"/>
    <n v="1505"/>
    <m/>
    <m/>
  </r>
  <r>
    <x v="567"/>
    <x v="72"/>
    <x v="419"/>
    <n v="580"/>
    <m/>
    <s v="1 Toby Box / 1 Dap / 2 Splices"/>
  </r>
  <r>
    <x v="604"/>
    <x v="30"/>
    <x v="419"/>
    <m/>
    <m/>
    <s v="No Production--Locate Issue"/>
  </r>
  <r>
    <x v="584"/>
    <x v="66"/>
    <x v="419"/>
    <n v="553"/>
    <m/>
    <m/>
  </r>
  <r>
    <x v="579"/>
    <x v="36"/>
    <x v="419"/>
    <n v="461"/>
    <m/>
    <m/>
  </r>
  <r>
    <x v="554"/>
    <x v="70"/>
    <x v="419"/>
    <n v="1157"/>
    <m/>
    <m/>
  </r>
  <r>
    <x v="599"/>
    <x v="5"/>
    <x v="419"/>
    <n v="452"/>
    <m/>
    <m/>
  </r>
  <r>
    <x v="605"/>
    <x v="5"/>
    <x v="419"/>
    <n v="1349"/>
    <m/>
    <m/>
  </r>
  <r>
    <x v="596"/>
    <x v="25"/>
    <x v="419"/>
    <n v="1506"/>
    <m/>
    <m/>
  </r>
  <r>
    <x v="597"/>
    <x v="30"/>
    <x v="419"/>
    <n v="739"/>
    <m/>
    <m/>
  </r>
  <r>
    <x v="594"/>
    <x v="25"/>
    <x v="419"/>
    <n v="381"/>
    <m/>
    <m/>
  </r>
  <r>
    <x v="598"/>
    <x v="41"/>
    <x v="419"/>
    <n v="764"/>
    <m/>
    <m/>
  </r>
  <r>
    <x v="558"/>
    <x v="46"/>
    <x v="419"/>
    <n v="564"/>
    <m/>
    <m/>
  </r>
  <r>
    <x v="606"/>
    <x v="29"/>
    <x v="419"/>
    <m/>
    <m/>
    <s v="No Production"/>
  </r>
  <r>
    <x v="607"/>
    <x v="29"/>
    <x v="419"/>
    <n v="1933"/>
    <m/>
    <m/>
  </r>
  <r>
    <x v="582"/>
    <x v="61"/>
    <x v="419"/>
    <n v="647"/>
    <m/>
    <m/>
  </r>
  <r>
    <x v="565"/>
    <x v="61"/>
    <x v="419"/>
    <n v="647"/>
    <m/>
    <m/>
  </r>
  <r>
    <x v="590"/>
    <x v="71"/>
    <x v="419"/>
    <n v="654"/>
    <m/>
    <m/>
  </r>
  <r>
    <x v="540"/>
    <x v="72"/>
    <x v="420"/>
    <n v="147"/>
    <m/>
    <s v="2 Toby Boxes / 1 Daps / 4 Splices"/>
  </r>
  <r>
    <x v="589"/>
    <x v="70"/>
    <x v="420"/>
    <n v="653"/>
    <m/>
    <m/>
  </r>
  <r>
    <x v="595"/>
    <x v="70"/>
    <x v="420"/>
    <n v="1208"/>
    <m/>
    <m/>
  </r>
  <r>
    <x v="567"/>
    <x v="72"/>
    <x v="420"/>
    <n v="739"/>
    <m/>
    <s v="2 Toby Boxes / 2 Daps / 4 Splices"/>
  </r>
  <r>
    <x v="604"/>
    <x v="30"/>
    <x v="420"/>
    <n v="1300"/>
    <m/>
    <m/>
  </r>
  <r>
    <x v="584"/>
    <x v="66"/>
    <x v="420"/>
    <n v="303"/>
    <m/>
    <m/>
  </r>
  <r>
    <x v="579"/>
    <x v="36"/>
    <x v="420"/>
    <n v="380"/>
    <m/>
    <m/>
  </r>
  <r>
    <x v="554"/>
    <x v="70"/>
    <x v="420"/>
    <n v="1729"/>
    <m/>
    <m/>
  </r>
  <r>
    <x v="544"/>
    <x v="70"/>
    <x v="420"/>
    <m/>
    <m/>
    <s v="No Production"/>
  </r>
  <r>
    <x v="599"/>
    <x v="5"/>
    <x v="420"/>
    <n v="432"/>
    <m/>
    <m/>
  </r>
  <r>
    <x v="605"/>
    <x v="5"/>
    <x v="420"/>
    <n v="1694"/>
    <m/>
    <m/>
  </r>
  <r>
    <x v="608"/>
    <x v="8"/>
    <x v="420"/>
    <n v="2088"/>
    <m/>
    <m/>
  </r>
  <r>
    <x v="596"/>
    <x v="25"/>
    <x v="420"/>
    <n v="690"/>
    <m/>
    <m/>
  </r>
  <r>
    <x v="597"/>
    <x v="30"/>
    <x v="420"/>
    <n v="223"/>
    <m/>
    <m/>
  </r>
  <r>
    <x v="551"/>
    <x v="52"/>
    <x v="420"/>
    <n v="224"/>
    <m/>
    <m/>
  </r>
  <r>
    <x v="571"/>
    <x v="41"/>
    <x v="420"/>
    <m/>
    <m/>
    <s v="No Production"/>
  </r>
  <r>
    <x v="558"/>
    <x v="46"/>
    <x v="420"/>
    <n v="165"/>
    <m/>
    <m/>
  </r>
  <r>
    <x v="606"/>
    <x v="29"/>
    <x v="420"/>
    <m/>
    <m/>
    <s v="No Production"/>
  </r>
  <r>
    <x v="607"/>
    <x v="29"/>
    <x v="420"/>
    <n v="2929"/>
    <m/>
    <m/>
  </r>
  <r>
    <x v="509"/>
    <x v="41"/>
    <x v="420"/>
    <n v="183"/>
    <m/>
    <m/>
  </r>
  <r>
    <x v="609"/>
    <x v="61"/>
    <x v="420"/>
    <n v="716"/>
    <m/>
    <m/>
  </r>
  <r>
    <x v="610"/>
    <x v="61"/>
    <x v="420"/>
    <n v="48"/>
    <m/>
    <m/>
  </r>
  <r>
    <x v="576"/>
    <x v="61"/>
    <x v="420"/>
    <n v="800"/>
    <m/>
    <m/>
  </r>
  <r>
    <x v="565"/>
    <x v="61"/>
    <x v="420"/>
    <m/>
    <m/>
    <s v="No Production"/>
  </r>
  <r>
    <x v="553"/>
    <x v="39"/>
    <x v="420"/>
    <m/>
    <m/>
    <s v="1 HH / 1 FDH / 1 Swing Arm / 1 Ground Rod / 1 Maclean Switch"/>
  </r>
  <r>
    <x v="574"/>
    <x v="39"/>
    <x v="420"/>
    <n v="27"/>
    <m/>
    <s v="2 Locate Markers / 4 Daps / 64 Splices"/>
  </r>
  <r>
    <x v="590"/>
    <x v="39"/>
    <x v="420"/>
    <n v="760"/>
    <m/>
    <m/>
  </r>
  <r>
    <x v="589"/>
    <x v="70"/>
    <x v="421"/>
    <n v="486"/>
    <m/>
    <m/>
  </r>
  <r>
    <x v="595"/>
    <x v="70"/>
    <x v="421"/>
    <n v="1392"/>
    <m/>
    <m/>
  </r>
  <r>
    <x v="567"/>
    <x v="72"/>
    <x v="421"/>
    <n v="968"/>
    <m/>
    <m/>
  </r>
  <r>
    <x v="604"/>
    <x v="30"/>
    <x v="421"/>
    <n v="1847"/>
    <m/>
    <m/>
  </r>
  <r>
    <x v="584"/>
    <x v="66"/>
    <x v="421"/>
    <n v="661"/>
    <m/>
    <m/>
  </r>
  <r>
    <x v="579"/>
    <x v="36"/>
    <x v="421"/>
    <n v="441"/>
    <m/>
    <m/>
  </r>
  <r>
    <x v="554"/>
    <x v="70"/>
    <x v="421"/>
    <n v="369"/>
    <m/>
    <m/>
  </r>
  <r>
    <x v="544"/>
    <x v="70"/>
    <x v="421"/>
    <m/>
    <m/>
    <s v="No Production"/>
  </r>
  <r>
    <x v="599"/>
    <x v="5"/>
    <x v="421"/>
    <n v="529"/>
    <m/>
    <m/>
  </r>
  <r>
    <x v="605"/>
    <x v="5"/>
    <x v="421"/>
    <n v="1580"/>
    <m/>
    <m/>
  </r>
  <r>
    <x v="596"/>
    <x v="25"/>
    <x v="421"/>
    <n v="1248"/>
    <m/>
    <m/>
  </r>
  <r>
    <x v="597"/>
    <x v="25"/>
    <x v="421"/>
    <n v="303"/>
    <m/>
    <m/>
  </r>
  <r>
    <x v="571"/>
    <x v="40"/>
    <x v="421"/>
    <n v="521"/>
    <m/>
    <m/>
  </r>
  <r>
    <x v="588"/>
    <x v="69"/>
    <x v="421"/>
    <n v="3368"/>
    <m/>
    <m/>
  </r>
  <r>
    <x v="551"/>
    <x v="52"/>
    <x v="421"/>
    <n v="369"/>
    <m/>
    <m/>
  </r>
  <r>
    <x v="611"/>
    <x v="28"/>
    <x v="421"/>
    <n v="2275"/>
    <m/>
    <m/>
  </r>
  <r>
    <x v="576"/>
    <x v="61"/>
    <x v="421"/>
    <n v="1134"/>
    <m/>
    <m/>
  </r>
  <r>
    <x v="609"/>
    <x v="61"/>
    <x v="421"/>
    <n v="1134"/>
    <m/>
    <m/>
  </r>
  <r>
    <x v="540"/>
    <x v="72"/>
    <x v="422"/>
    <n v="165"/>
    <m/>
    <m/>
  </r>
  <r>
    <x v="517"/>
    <x v="72"/>
    <x v="422"/>
    <m/>
    <m/>
    <s v="No Production"/>
  </r>
  <r>
    <x v="599"/>
    <x v="5"/>
    <x v="422"/>
    <n v="340"/>
    <m/>
    <m/>
  </r>
  <r>
    <x v="612"/>
    <x v="8"/>
    <x v="422"/>
    <n v="387"/>
    <m/>
    <m/>
  </r>
  <r>
    <x v="589"/>
    <x v="70"/>
    <x v="422"/>
    <m/>
    <m/>
    <s v="No Production"/>
  </r>
  <r>
    <x v="595"/>
    <x v="70"/>
    <x v="422"/>
    <m/>
    <m/>
    <s v="No Production"/>
  </r>
  <r>
    <x v="567"/>
    <x v="72"/>
    <x v="422"/>
    <n v="860"/>
    <m/>
    <m/>
  </r>
  <r>
    <x v="604"/>
    <x v="30"/>
    <x v="422"/>
    <n v="1371"/>
    <m/>
    <m/>
  </r>
  <r>
    <x v="584"/>
    <x v="66"/>
    <x v="422"/>
    <n v="204"/>
    <m/>
    <m/>
  </r>
  <r>
    <x v="579"/>
    <x v="36"/>
    <x v="422"/>
    <n v="445"/>
    <m/>
    <m/>
  </r>
  <r>
    <x v="554"/>
    <x v="70"/>
    <x v="422"/>
    <n v="1679"/>
    <m/>
    <m/>
  </r>
  <r>
    <x v="544"/>
    <x v="70"/>
    <x v="422"/>
    <n v="293"/>
    <m/>
    <m/>
  </r>
  <r>
    <x v="597"/>
    <x v="25"/>
    <x v="422"/>
    <n v="1808"/>
    <m/>
    <m/>
  </r>
  <r>
    <x v="597"/>
    <x v="30"/>
    <x v="422"/>
    <n v="383"/>
    <m/>
    <m/>
  </r>
  <r>
    <x v="596"/>
    <x v="25"/>
    <x v="422"/>
    <m/>
    <m/>
    <s v="No Production"/>
  </r>
  <r>
    <x v="596"/>
    <x v="37"/>
    <x v="422"/>
    <m/>
    <n v="340"/>
    <s v="240 Tracer Wire"/>
  </r>
  <r>
    <x v="594"/>
    <x v="25"/>
    <x v="422"/>
    <n v="495"/>
    <m/>
    <m/>
  </r>
  <r>
    <x v="568"/>
    <x v="37"/>
    <x v="422"/>
    <m/>
    <n v="536"/>
    <m/>
  </r>
  <r>
    <x v="575"/>
    <x v="37"/>
    <x v="422"/>
    <m/>
    <n v="534"/>
    <m/>
  </r>
  <r>
    <x v="588"/>
    <x v="69"/>
    <x v="422"/>
    <n v="843"/>
    <m/>
    <m/>
  </r>
  <r>
    <x v="613"/>
    <x v="52"/>
    <x v="422"/>
    <m/>
    <m/>
    <s v="No Production"/>
  </r>
  <r>
    <x v="614"/>
    <x v="73"/>
    <x v="422"/>
    <n v="1971"/>
    <m/>
    <m/>
  </r>
  <r>
    <x v="615"/>
    <x v="61"/>
    <x v="422"/>
    <m/>
    <m/>
    <s v="No Production"/>
  </r>
  <r>
    <x v="576"/>
    <x v="61"/>
    <x v="422"/>
    <n v="349"/>
    <m/>
    <m/>
  </r>
  <r>
    <x v="574"/>
    <x v="39"/>
    <x v="422"/>
    <n v="19"/>
    <m/>
    <s v="3 Locate Markers / 5 Daps / 132 Splices"/>
  </r>
  <r>
    <x v="590"/>
    <x v="39"/>
    <x v="422"/>
    <n v="809"/>
    <m/>
    <m/>
  </r>
  <r>
    <x v="540"/>
    <x v="72"/>
    <x v="423"/>
    <n v="100"/>
    <m/>
    <s v="1 Toby Box / 1 Dap / 2 Splices"/>
  </r>
  <r>
    <x v="513"/>
    <x v="5"/>
    <x v="423"/>
    <n v="2339"/>
    <m/>
    <s v="22 Toby Boxes / 36 Daps"/>
  </r>
  <r>
    <x v="517"/>
    <x v="72"/>
    <x v="423"/>
    <n v="124"/>
    <m/>
    <m/>
  </r>
  <r>
    <x v="599"/>
    <x v="5"/>
    <x v="423"/>
    <m/>
    <m/>
    <s v="No Production"/>
  </r>
  <r>
    <x v="605"/>
    <x v="5"/>
    <x v="423"/>
    <n v="948"/>
    <m/>
    <m/>
  </r>
  <r>
    <x v="612"/>
    <x v="8"/>
    <x v="423"/>
    <m/>
    <m/>
    <s v="No Production"/>
  </r>
  <r>
    <x v="593"/>
    <x v="5"/>
    <x v="423"/>
    <m/>
    <m/>
    <s v="2 Vaults / 2 Ground Rods"/>
  </r>
  <r>
    <x v="589"/>
    <x v="70"/>
    <x v="423"/>
    <m/>
    <m/>
    <s v="No Production"/>
  </r>
  <r>
    <x v="595"/>
    <x v="70"/>
    <x v="423"/>
    <n v="625"/>
    <m/>
    <m/>
  </r>
  <r>
    <x v="567"/>
    <x v="72"/>
    <x v="423"/>
    <n v="300"/>
    <m/>
    <s v="1 Toby Box / 1 Dap / 2 Splices"/>
  </r>
  <r>
    <x v="549"/>
    <x v="5"/>
    <x v="423"/>
    <n v="660"/>
    <m/>
    <m/>
  </r>
  <r>
    <x v="604"/>
    <x v="30"/>
    <x v="423"/>
    <n v="1776"/>
    <m/>
    <m/>
  </r>
  <r>
    <x v="579"/>
    <x v="36"/>
    <x v="423"/>
    <n v="487"/>
    <m/>
    <m/>
  </r>
  <r>
    <x v="554"/>
    <x v="70"/>
    <x v="423"/>
    <n v="77"/>
    <m/>
    <m/>
  </r>
  <r>
    <x v="544"/>
    <x v="70"/>
    <x v="423"/>
    <n v="1208"/>
    <m/>
    <m/>
  </r>
  <r>
    <x v="596"/>
    <x v="25"/>
    <x v="423"/>
    <n v="141"/>
    <m/>
    <s v="54 Toby Boxes / 48 Daps / 315 Splices / 2 HH / 2 FDH / 2 Swing Arm / 2 MacLean Switch"/>
  </r>
  <r>
    <x v="588"/>
    <x v="69"/>
    <x v="423"/>
    <n v="232"/>
    <m/>
    <m/>
  </r>
  <r>
    <x v="613"/>
    <x v="52"/>
    <x v="423"/>
    <n v="149"/>
    <m/>
    <m/>
  </r>
  <r>
    <x v="615"/>
    <x v="61"/>
    <x v="423"/>
    <n v="1212"/>
    <m/>
    <m/>
  </r>
  <r>
    <x v="576"/>
    <x v="61"/>
    <x v="423"/>
    <n v="1212"/>
    <m/>
    <m/>
  </r>
  <r>
    <x v="574"/>
    <x v="39"/>
    <x v="423"/>
    <n v="14"/>
    <m/>
    <s v="4 Locate Markers / 6 Daps / 122 Splices"/>
  </r>
  <r>
    <x v="590"/>
    <x v="39"/>
    <x v="423"/>
    <n v="712"/>
    <m/>
    <m/>
  </r>
  <r>
    <x v="540"/>
    <x v="72"/>
    <x v="424"/>
    <n v="288"/>
    <m/>
    <m/>
  </r>
  <r>
    <x v="517"/>
    <x v="72"/>
    <x v="424"/>
    <m/>
    <m/>
    <s v="No Production"/>
  </r>
  <r>
    <x v="589"/>
    <x v="70"/>
    <x v="424"/>
    <n v="203"/>
    <m/>
    <m/>
  </r>
  <r>
    <x v="595"/>
    <x v="70"/>
    <x v="424"/>
    <m/>
    <m/>
    <s v="No Production"/>
  </r>
  <r>
    <x v="567"/>
    <x v="72"/>
    <x v="424"/>
    <n v="542"/>
    <m/>
    <s v="5 Toby Boxes / 3 Daps / 6 Splices"/>
  </r>
  <r>
    <x v="584"/>
    <x v="74"/>
    <x v="424"/>
    <m/>
    <m/>
    <s v="No Production"/>
  </r>
  <r>
    <x v="579"/>
    <x v="36"/>
    <x v="424"/>
    <m/>
    <m/>
    <s v="No Production--Drill Breakdown"/>
  </r>
  <r>
    <x v="544"/>
    <x v="70"/>
    <x v="424"/>
    <n v="1251"/>
    <m/>
    <m/>
  </r>
  <r>
    <x v="616"/>
    <x v="75"/>
    <x v="424"/>
    <m/>
    <m/>
    <s v="No Production"/>
  </r>
  <r>
    <x v="599"/>
    <x v="5"/>
    <x v="424"/>
    <n v="1327"/>
    <m/>
    <m/>
  </r>
  <r>
    <x v="605"/>
    <x v="5"/>
    <x v="424"/>
    <n v="55"/>
    <m/>
    <m/>
  </r>
  <r>
    <x v="612"/>
    <x v="8"/>
    <x v="424"/>
    <n v="1570"/>
    <m/>
    <m/>
  </r>
  <r>
    <x v="593"/>
    <x v="5"/>
    <x v="424"/>
    <m/>
    <m/>
    <s v="No Production"/>
  </r>
  <r>
    <x v="617"/>
    <x v="5"/>
    <x v="424"/>
    <n v="1527"/>
    <m/>
    <m/>
  </r>
  <r>
    <x v="597"/>
    <x v="30"/>
    <x v="424"/>
    <n v="381"/>
    <m/>
    <m/>
  </r>
  <r>
    <x v="597"/>
    <x v="76"/>
    <x v="424"/>
    <n v="1538"/>
    <m/>
    <m/>
  </r>
  <r>
    <x v="594"/>
    <x v="76"/>
    <x v="424"/>
    <n v="126"/>
    <m/>
    <s v="44 Toby Boxes / 43 Daps / 231 Splices"/>
  </r>
  <r>
    <x v="538"/>
    <x v="72"/>
    <x v="424"/>
    <m/>
    <m/>
    <s v="3 HH"/>
  </r>
  <r>
    <x v="557"/>
    <x v="72"/>
    <x v="424"/>
    <m/>
    <m/>
    <s v="1 HH"/>
  </r>
  <r>
    <x v="571"/>
    <x v="41"/>
    <x v="424"/>
    <m/>
    <m/>
    <s v="No Production"/>
  </r>
  <r>
    <x v="606"/>
    <x v="29"/>
    <x v="424"/>
    <n v="314"/>
    <m/>
    <m/>
  </r>
  <r>
    <x v="615"/>
    <x v="61"/>
    <x v="424"/>
    <n v="125"/>
    <m/>
    <m/>
  </r>
  <r>
    <x v="576"/>
    <x v="61"/>
    <x v="424"/>
    <n v="554"/>
    <m/>
    <m/>
  </r>
  <r>
    <x v="574"/>
    <x v="39"/>
    <x v="424"/>
    <n v="9"/>
    <m/>
    <s v="3 Locate Markers / 5 Daps / 72 Splices"/>
  </r>
  <r>
    <x v="590"/>
    <x v="39"/>
    <x v="424"/>
    <n v="351"/>
    <m/>
    <m/>
  </r>
  <r>
    <x v="517"/>
    <x v="72"/>
    <x v="425"/>
    <m/>
    <m/>
    <s v="No Production"/>
  </r>
  <r>
    <x v="589"/>
    <x v="70"/>
    <x v="425"/>
    <m/>
    <m/>
    <s v="No Production"/>
  </r>
  <r>
    <x v="595"/>
    <x v="70"/>
    <x v="425"/>
    <m/>
    <m/>
    <s v="No Production"/>
  </r>
  <r>
    <x v="600"/>
    <x v="72"/>
    <x v="425"/>
    <n v="534"/>
    <m/>
    <s v="4 Toby Boxes / 4 Daps / 8 Splices"/>
  </r>
  <r>
    <x v="567"/>
    <x v="72"/>
    <x v="425"/>
    <m/>
    <m/>
    <s v="No Production"/>
  </r>
  <r>
    <x v="604"/>
    <x v="30"/>
    <x v="425"/>
    <m/>
    <m/>
    <s v="No Production"/>
  </r>
  <r>
    <x v="584"/>
    <x v="66"/>
    <x v="425"/>
    <n v="512"/>
    <m/>
    <m/>
  </r>
  <r>
    <x v="579"/>
    <x v="36"/>
    <x v="425"/>
    <m/>
    <m/>
    <s v="No Production"/>
  </r>
  <r>
    <x v="544"/>
    <x v="70"/>
    <x v="425"/>
    <m/>
    <m/>
    <s v="No Production"/>
  </r>
  <r>
    <x v="618"/>
    <x v="32"/>
    <x v="425"/>
    <n v="1996"/>
    <m/>
    <m/>
  </r>
  <r>
    <x v="616"/>
    <x v="75"/>
    <x v="425"/>
    <n v="1757"/>
    <m/>
    <m/>
  </r>
  <r>
    <x v="599"/>
    <x v="5"/>
    <x v="425"/>
    <n v="839"/>
    <m/>
    <m/>
  </r>
  <r>
    <x v="555"/>
    <x v="5"/>
    <x v="425"/>
    <m/>
    <n v="6588"/>
    <s v="5,699 Tracer Wire"/>
  </r>
  <r>
    <x v="619"/>
    <x v="5"/>
    <x v="425"/>
    <m/>
    <m/>
    <s v="No Production"/>
  </r>
  <r>
    <x v="617"/>
    <x v="5"/>
    <x v="425"/>
    <n v="1631"/>
    <m/>
    <m/>
  </r>
  <r>
    <x v="597"/>
    <x v="30"/>
    <x v="425"/>
    <n v="552"/>
    <m/>
    <m/>
  </r>
  <r>
    <x v="597"/>
    <x v="76"/>
    <x v="425"/>
    <n v="712"/>
    <m/>
    <m/>
  </r>
  <r>
    <x v="571"/>
    <x v="41"/>
    <x v="425"/>
    <m/>
    <m/>
    <s v="No Production"/>
  </r>
  <r>
    <x v="509"/>
    <x v="77"/>
    <x v="425"/>
    <m/>
    <m/>
    <s v="No Production"/>
  </r>
  <r>
    <x v="613"/>
    <x v="52"/>
    <x v="425"/>
    <n v="1013"/>
    <m/>
    <m/>
  </r>
  <r>
    <x v="620"/>
    <x v="61"/>
    <x v="425"/>
    <n v="199"/>
    <m/>
    <m/>
  </r>
  <r>
    <x v="576"/>
    <x v="61"/>
    <x v="425"/>
    <n v="892"/>
    <m/>
    <m/>
  </r>
  <r>
    <x v="610"/>
    <x v="61"/>
    <x v="425"/>
    <n v="387"/>
    <m/>
    <m/>
  </r>
  <r>
    <x v="572"/>
    <x v="61"/>
    <x v="425"/>
    <n v="549"/>
    <m/>
    <m/>
  </r>
  <r>
    <x v="574"/>
    <x v="39"/>
    <x v="425"/>
    <n v="6"/>
    <m/>
    <s v="1 HH / 3 Locate Markers / 4 Daps / 48 Splices"/>
  </r>
  <r>
    <x v="590"/>
    <x v="39"/>
    <x v="425"/>
    <n v="871"/>
    <m/>
    <m/>
  </r>
  <r>
    <x v="589"/>
    <x v="78"/>
    <x v="426"/>
    <n v="643"/>
    <m/>
    <m/>
  </r>
  <r>
    <x v="595"/>
    <x v="78"/>
    <x v="426"/>
    <m/>
    <m/>
    <s v="No Production"/>
  </r>
  <r>
    <x v="600"/>
    <x v="72"/>
    <x v="426"/>
    <n v="310"/>
    <m/>
    <s v="2 Toby Boxes / 2 Daps / 4 Splices"/>
  </r>
  <r>
    <x v="604"/>
    <x v="30"/>
    <x v="426"/>
    <n v="583"/>
    <m/>
    <m/>
  </r>
  <r>
    <x v="584"/>
    <x v="66"/>
    <x v="426"/>
    <n v="605"/>
    <m/>
    <m/>
  </r>
  <r>
    <x v="579"/>
    <x v="36"/>
    <x v="426"/>
    <n v="680"/>
    <m/>
    <m/>
  </r>
  <r>
    <x v="544"/>
    <x v="70"/>
    <x v="426"/>
    <m/>
    <m/>
    <s v="No Production"/>
  </r>
  <r>
    <x v="618"/>
    <x v="32"/>
    <x v="426"/>
    <n v="1734"/>
    <m/>
    <m/>
  </r>
  <r>
    <x v="616"/>
    <x v="75"/>
    <x v="426"/>
    <n v="1336"/>
    <m/>
    <m/>
  </r>
  <r>
    <x v="617"/>
    <x v="5"/>
    <x v="426"/>
    <n v="1421"/>
    <m/>
    <m/>
  </r>
  <r>
    <x v="597"/>
    <x v="30"/>
    <x v="426"/>
    <n v="532"/>
    <m/>
    <m/>
  </r>
  <r>
    <x v="597"/>
    <x v="25"/>
    <x v="426"/>
    <n v="190"/>
    <m/>
    <m/>
  </r>
  <r>
    <x v="509"/>
    <x v="72"/>
    <x v="426"/>
    <m/>
    <m/>
    <s v="No Production"/>
  </r>
  <r>
    <x v="509"/>
    <x v="77"/>
    <x v="426"/>
    <m/>
    <m/>
    <s v="No Production"/>
  </r>
  <r>
    <x v="613"/>
    <x v="52"/>
    <x v="426"/>
    <m/>
    <m/>
    <s v="No Production"/>
  </r>
  <r>
    <x v="614"/>
    <x v="28"/>
    <x v="426"/>
    <m/>
    <m/>
    <s v="No Production"/>
  </r>
  <r>
    <x v="576"/>
    <x v="61"/>
    <x v="426"/>
    <n v="320"/>
    <m/>
    <m/>
  </r>
  <r>
    <x v="610"/>
    <x v="61"/>
    <x v="426"/>
    <n v="70"/>
    <m/>
    <m/>
  </r>
  <r>
    <x v="572"/>
    <x v="61"/>
    <x v="426"/>
    <n v="250"/>
    <m/>
    <m/>
  </r>
  <r>
    <x v="574"/>
    <x v="39"/>
    <x v="426"/>
    <n v="21"/>
    <m/>
    <s v="5 Locate Markers / 8 Daps / 71 Splices"/>
  </r>
  <r>
    <x v="590"/>
    <x v="39"/>
    <x v="426"/>
    <n v="366"/>
    <m/>
    <m/>
  </r>
  <r>
    <x v="595"/>
    <x v="78"/>
    <x v="427"/>
    <n v="76"/>
    <m/>
    <m/>
  </r>
  <r>
    <x v="600"/>
    <x v="72"/>
    <x v="427"/>
    <n v="275"/>
    <m/>
    <s v="1 Toby Box / 1 Dap / 2 Splices"/>
  </r>
  <r>
    <x v="604"/>
    <x v="30"/>
    <x v="427"/>
    <m/>
    <m/>
    <s v="1 FDH / 1 HH / 1 Swing Arm / 1 MacLean Switch"/>
  </r>
  <r>
    <x v="584"/>
    <x v="66"/>
    <x v="427"/>
    <n v="388"/>
    <m/>
    <m/>
  </r>
  <r>
    <x v="579"/>
    <x v="36"/>
    <x v="427"/>
    <n v="218"/>
    <m/>
    <m/>
  </r>
  <r>
    <x v="544"/>
    <x v="70"/>
    <x v="427"/>
    <n v="248"/>
    <m/>
    <m/>
  </r>
  <r>
    <x v="618"/>
    <x v="32"/>
    <x v="427"/>
    <n v="1741"/>
    <m/>
    <m/>
  </r>
  <r>
    <x v="616"/>
    <x v="75"/>
    <x v="427"/>
    <m/>
    <m/>
    <s v="No Production"/>
  </r>
  <r>
    <x v="617"/>
    <x v="5"/>
    <x v="427"/>
    <n v="1324"/>
    <m/>
    <m/>
  </r>
  <r>
    <x v="517"/>
    <x v="72"/>
    <x v="427"/>
    <n v="165"/>
    <m/>
    <m/>
  </r>
  <r>
    <x v="597"/>
    <x v="30"/>
    <x v="427"/>
    <n v="596"/>
    <m/>
    <m/>
  </r>
  <r>
    <x v="588"/>
    <x v="68"/>
    <x v="427"/>
    <n v="234"/>
    <m/>
    <m/>
  </r>
  <r>
    <x v="621"/>
    <x v="45"/>
    <x v="427"/>
    <m/>
    <m/>
    <s v="No Production"/>
  </r>
  <r>
    <x v="613"/>
    <x v="52"/>
    <x v="427"/>
    <n v="441"/>
    <m/>
    <m/>
  </r>
  <r>
    <x v="614"/>
    <x v="28"/>
    <x v="427"/>
    <n v="1100"/>
    <m/>
    <m/>
  </r>
  <r>
    <x v="509"/>
    <x v="40"/>
    <x v="427"/>
    <n v="925"/>
    <m/>
    <m/>
  </r>
  <r>
    <x v="576"/>
    <x v="61"/>
    <x v="427"/>
    <n v="126"/>
    <m/>
    <m/>
  </r>
  <r>
    <x v="615"/>
    <x v="61"/>
    <x v="427"/>
    <n v="126"/>
    <m/>
    <m/>
  </r>
  <r>
    <x v="574"/>
    <x v="39"/>
    <x v="427"/>
    <m/>
    <m/>
    <s v="No Production"/>
  </r>
  <r>
    <x v="590"/>
    <x v="39"/>
    <x v="427"/>
    <n v="10"/>
    <m/>
    <s v="1 Locate Marker / 5 Daps / 168 Splices"/>
  </r>
  <r>
    <x v="622"/>
    <x v="39"/>
    <x v="427"/>
    <n v="742"/>
    <m/>
    <m/>
  </r>
  <r>
    <x v="589"/>
    <x v="60"/>
    <x v="428"/>
    <m/>
    <m/>
    <s v="No Production"/>
  </r>
  <r>
    <x v="595"/>
    <x v="60"/>
    <x v="428"/>
    <m/>
    <m/>
    <s v="No Production"/>
  </r>
  <r>
    <x v="604"/>
    <x v="30"/>
    <x v="428"/>
    <m/>
    <m/>
    <s v="No Production"/>
  </r>
  <r>
    <x v="584"/>
    <x v="66"/>
    <x v="428"/>
    <n v="280"/>
    <m/>
    <m/>
  </r>
  <r>
    <x v="579"/>
    <x v="36"/>
    <x v="428"/>
    <n v="108"/>
    <m/>
    <m/>
  </r>
  <r>
    <x v="554"/>
    <x v="60"/>
    <x v="428"/>
    <m/>
    <m/>
    <s v="Proofing"/>
  </r>
  <r>
    <x v="544"/>
    <x v="60"/>
    <x v="428"/>
    <m/>
    <m/>
    <s v="Proofing"/>
  </r>
  <r>
    <x v="618"/>
    <x v="32"/>
    <x v="428"/>
    <m/>
    <m/>
    <s v="No Production"/>
  </r>
  <r>
    <x v="616"/>
    <x v="75"/>
    <x v="428"/>
    <m/>
    <m/>
    <s v="No Production"/>
  </r>
  <r>
    <x v="617"/>
    <x v="5"/>
    <x v="428"/>
    <m/>
    <m/>
    <s v="No Production"/>
  </r>
  <r>
    <x v="588"/>
    <x v="68"/>
    <x v="428"/>
    <n v="269"/>
    <m/>
    <m/>
  </r>
  <r>
    <x v="621"/>
    <x v="45"/>
    <x v="428"/>
    <n v="185"/>
    <m/>
    <m/>
  </r>
  <r>
    <x v="547"/>
    <x v="37"/>
    <x v="428"/>
    <n v="95"/>
    <n v="2300"/>
    <s v="1 Dap / 1 FDH / 1 HH / 1 Swing Arm / 1 Ground Rod"/>
  </r>
  <r>
    <x v="623"/>
    <x v="52"/>
    <x v="428"/>
    <m/>
    <m/>
    <s v="No Production"/>
  </r>
  <r>
    <x v="614"/>
    <x v="28"/>
    <x v="428"/>
    <n v="748"/>
    <m/>
    <m/>
  </r>
  <r>
    <x v="569"/>
    <x v="61"/>
    <x v="428"/>
    <n v="100"/>
    <m/>
    <m/>
  </r>
  <r>
    <x v="590"/>
    <x v="39"/>
    <x v="428"/>
    <n v="20"/>
    <m/>
    <s v="1 HH / 5 Daps / 204 Splices"/>
  </r>
  <r>
    <x v="622"/>
    <x v="39"/>
    <x v="428"/>
    <n v="652"/>
    <m/>
    <m/>
  </r>
  <r>
    <x v="600"/>
    <x v="60"/>
    <x v="429"/>
    <n v="525"/>
    <m/>
    <m/>
  </r>
  <r>
    <x v="604"/>
    <x v="30"/>
    <x v="429"/>
    <n v="71"/>
    <m/>
    <m/>
  </r>
  <r>
    <x v="579"/>
    <x v="36"/>
    <x v="429"/>
    <n v="39"/>
    <m/>
    <m/>
  </r>
  <r>
    <x v="554"/>
    <x v="60"/>
    <x v="429"/>
    <m/>
    <m/>
    <s v="Proofing"/>
  </r>
  <r>
    <x v="544"/>
    <x v="60"/>
    <x v="429"/>
    <m/>
    <m/>
    <s v="Proofing"/>
  </r>
  <r>
    <x v="624"/>
    <x v="30"/>
    <x v="429"/>
    <m/>
    <m/>
    <s v="No Production--Locate Issue"/>
  </r>
  <r>
    <x v="618"/>
    <x v="32"/>
    <x v="429"/>
    <n v="1508"/>
    <m/>
    <m/>
  </r>
  <r>
    <x v="555"/>
    <x v="60"/>
    <x v="429"/>
    <m/>
    <n v="14717"/>
    <s v="Stingray Paths To Multiple Distros"/>
  </r>
  <r>
    <x v="580"/>
    <x v="60"/>
    <x v="429"/>
    <m/>
    <n v="2895"/>
    <s v="Stingray Paths To Multiple Distros"/>
  </r>
  <r>
    <x v="625"/>
    <x v="32"/>
    <x v="429"/>
    <m/>
    <m/>
    <s v="No Production"/>
  </r>
  <r>
    <x v="517"/>
    <x v="60"/>
    <x v="429"/>
    <n v="400"/>
    <m/>
    <s v="3 Toby Boxes / 3 Daps / 6 Splices"/>
  </r>
  <r>
    <x v="593"/>
    <x v="5"/>
    <x v="429"/>
    <m/>
    <n v="6602"/>
    <s v="5,190 Tracer Wire"/>
  </r>
  <r>
    <x v="616"/>
    <x v="75"/>
    <x v="429"/>
    <n v="1779"/>
    <m/>
    <m/>
  </r>
  <r>
    <x v="597"/>
    <x v="30"/>
    <x v="429"/>
    <n v="608"/>
    <m/>
    <m/>
  </r>
  <r>
    <x v="626"/>
    <x v="25"/>
    <x v="429"/>
    <n v="428"/>
    <m/>
    <m/>
  </r>
  <r>
    <x v="627"/>
    <x v="68"/>
    <x v="429"/>
    <n v="486"/>
    <m/>
    <m/>
  </r>
  <r>
    <x v="621"/>
    <x v="45"/>
    <x v="429"/>
    <n v="182"/>
    <m/>
    <m/>
  </r>
  <r>
    <x v="569"/>
    <x v="61"/>
    <x v="429"/>
    <n v="100"/>
    <m/>
    <m/>
  </r>
  <r>
    <x v="576"/>
    <x v="61"/>
    <x v="429"/>
    <n v="282"/>
    <m/>
    <m/>
  </r>
  <r>
    <x v="615"/>
    <x v="61"/>
    <x v="429"/>
    <n v="282"/>
    <m/>
    <m/>
  </r>
  <r>
    <x v="574"/>
    <x v="39"/>
    <x v="429"/>
    <m/>
    <m/>
    <s v="1 HH / 1 FDH"/>
  </r>
  <r>
    <x v="590"/>
    <x v="39"/>
    <x v="429"/>
    <n v="70"/>
    <m/>
    <s v="8 Locate Markers / 10 Daps / 90 Splices"/>
  </r>
  <r>
    <x v="622"/>
    <x v="39"/>
    <x v="429"/>
    <n v="571"/>
    <m/>
    <m/>
  </r>
  <r>
    <x v="517"/>
    <x v="60"/>
    <x v="430"/>
    <m/>
    <m/>
    <s v="No Production"/>
  </r>
  <r>
    <x v="600"/>
    <x v="60"/>
    <x v="430"/>
    <n v="488"/>
    <m/>
    <s v="4 Toby Boxes / 4 Daps / 8 Splices"/>
  </r>
  <r>
    <x v="554"/>
    <x v="60"/>
    <x v="430"/>
    <m/>
    <m/>
    <s v="Proofing"/>
  </r>
  <r>
    <x v="544"/>
    <x v="60"/>
    <x v="430"/>
    <m/>
    <m/>
    <s v="Proofing"/>
  </r>
  <r>
    <x v="616"/>
    <x v="75"/>
    <x v="430"/>
    <n v="324"/>
    <m/>
    <m/>
  </r>
  <r>
    <x v="625"/>
    <x v="32"/>
    <x v="430"/>
    <n v="1739"/>
    <m/>
    <m/>
  </r>
  <r>
    <x v="594"/>
    <x v="25"/>
    <x v="430"/>
    <m/>
    <m/>
    <s v="1 Vault / 1 FDH / 1 Ground Rod / 1 Maclean Switch"/>
  </r>
  <r>
    <x v="626"/>
    <x v="25"/>
    <x v="430"/>
    <n v="1278"/>
    <m/>
    <m/>
  </r>
  <r>
    <x v="627"/>
    <x v="68"/>
    <x v="430"/>
    <n v="670"/>
    <m/>
    <m/>
  </r>
  <r>
    <x v="621"/>
    <x v="45"/>
    <x v="430"/>
    <n v="483"/>
    <m/>
    <m/>
  </r>
  <r>
    <x v="614"/>
    <x v="28"/>
    <x v="430"/>
    <n v="1602"/>
    <m/>
    <m/>
  </r>
  <r>
    <x v="607"/>
    <x v="28"/>
    <x v="430"/>
    <n v="78"/>
    <m/>
    <s v="6 Toby Boxes / 22 Daps / 58 Splices"/>
  </r>
  <r>
    <x v="569"/>
    <x v="61"/>
    <x v="430"/>
    <n v="204"/>
    <m/>
    <m/>
  </r>
  <r>
    <x v="576"/>
    <x v="61"/>
    <x v="430"/>
    <n v="365"/>
    <m/>
    <m/>
  </r>
  <r>
    <x v="615"/>
    <x v="61"/>
    <x v="430"/>
    <n v="365"/>
    <m/>
    <m/>
  </r>
  <r>
    <x v="574"/>
    <x v="39"/>
    <x v="430"/>
    <m/>
    <m/>
    <s v="No Production"/>
  </r>
  <r>
    <x v="590"/>
    <x v="39"/>
    <x v="430"/>
    <n v="30"/>
    <m/>
    <s v="3 Locate Markers / 3 Daps / 36 Splices"/>
  </r>
  <r>
    <x v="622"/>
    <x v="39"/>
    <x v="430"/>
    <n v="514"/>
    <m/>
    <m/>
  </r>
  <r>
    <x v="627"/>
    <x v="68"/>
    <x v="431"/>
    <n v="731"/>
    <m/>
    <m/>
  </r>
  <r>
    <x v="621"/>
    <x v="45"/>
    <x v="431"/>
    <n v="271"/>
    <m/>
    <m/>
  </r>
  <r>
    <x v="614"/>
    <x v="28"/>
    <x v="431"/>
    <n v="190"/>
    <m/>
    <m/>
  </r>
  <r>
    <x v="607"/>
    <x v="28"/>
    <x v="431"/>
    <m/>
    <m/>
    <s v="21 Toby Boxes"/>
  </r>
  <r>
    <x v="628"/>
    <x v="28"/>
    <x v="431"/>
    <n v="904"/>
    <m/>
    <m/>
  </r>
  <r>
    <x v="569"/>
    <x v="61"/>
    <x v="431"/>
    <m/>
    <m/>
    <s v="2 HH / 2 Ground Rods / 2 MacLean Switches"/>
  </r>
  <r>
    <x v="576"/>
    <x v="61"/>
    <x v="431"/>
    <m/>
    <m/>
    <s v="No Production"/>
  </r>
  <r>
    <x v="574"/>
    <x v="39"/>
    <x v="431"/>
    <m/>
    <n v="1324"/>
    <m/>
  </r>
  <r>
    <x v="590"/>
    <x v="39"/>
    <x v="431"/>
    <m/>
    <n v="1310"/>
    <s v="1 Vault / 1 FDH / 1 Swing Arm"/>
  </r>
  <r>
    <x v="589"/>
    <x v="47"/>
    <x v="432"/>
    <n v="749"/>
    <m/>
    <m/>
  </r>
  <r>
    <x v="595"/>
    <x v="47"/>
    <x v="432"/>
    <m/>
    <m/>
    <s v="No Production"/>
  </r>
  <r>
    <x v="600"/>
    <x v="79"/>
    <x v="432"/>
    <n v="493"/>
    <m/>
    <s v="1 Toby Box / 1 Dap / 3 Splices"/>
  </r>
  <r>
    <x v="554"/>
    <x v="47"/>
    <x v="432"/>
    <m/>
    <m/>
    <s v="17 Toby Boxes / 17 Daps / 118 Splices"/>
  </r>
  <r>
    <x v="554"/>
    <x v="79"/>
    <x v="432"/>
    <n v="36"/>
    <m/>
    <s v="12 Toby Boxes / 12 Daps / 20 Splices"/>
  </r>
  <r>
    <x v="629"/>
    <x v="36"/>
    <x v="432"/>
    <m/>
    <m/>
    <s v="No Production--Weather Issue"/>
  </r>
  <r>
    <x v="627"/>
    <x v="68"/>
    <x v="432"/>
    <n v="843"/>
    <m/>
    <m/>
  </r>
  <r>
    <x v="621"/>
    <x v="45"/>
    <x v="432"/>
    <n v="360"/>
    <m/>
    <m/>
  </r>
  <r>
    <x v="628"/>
    <x v="28"/>
    <x v="432"/>
    <n v="868"/>
    <m/>
    <m/>
  </r>
  <r>
    <x v="615"/>
    <x v="61"/>
    <x v="432"/>
    <n v="456"/>
    <m/>
    <m/>
  </r>
  <r>
    <x v="576"/>
    <x v="61"/>
    <x v="432"/>
    <m/>
    <m/>
    <s v="4 HH / 4 Ground Rods / 4 MacLean Switches"/>
  </r>
  <r>
    <x v="590"/>
    <x v="39"/>
    <x v="432"/>
    <n v="74"/>
    <m/>
    <s v="8 Locate Markers / 9 Daps / 112 Splices"/>
  </r>
  <r>
    <x v="622"/>
    <x v="39"/>
    <x v="432"/>
    <n v="1291"/>
    <m/>
    <m/>
  </r>
  <r>
    <x v="595"/>
    <x v="47"/>
    <x v="433"/>
    <m/>
    <m/>
    <s v="No Production"/>
  </r>
  <r>
    <x v="600"/>
    <x v="79"/>
    <x v="433"/>
    <n v="725"/>
    <m/>
    <s v="8 Toby Boxes / 8 Daps / 15 Splices"/>
  </r>
  <r>
    <x v="619"/>
    <x v="5"/>
    <x v="433"/>
    <n v="840"/>
    <m/>
    <m/>
  </r>
  <r>
    <x v="599"/>
    <x v="5"/>
    <x v="433"/>
    <n v="278"/>
    <m/>
    <m/>
  </r>
  <r>
    <x v="517"/>
    <x v="72"/>
    <x v="433"/>
    <n v="285"/>
    <m/>
    <s v="1 Toby Boxes / 1 Daps / 2 Splices"/>
  </r>
  <r>
    <x v="597"/>
    <x v="25"/>
    <x v="433"/>
    <n v="63"/>
    <m/>
    <s v="21 Toby Boxes / 21 Daps / 47 Splices"/>
  </r>
  <r>
    <x v="509"/>
    <x v="40"/>
    <x v="433"/>
    <n v="844"/>
    <m/>
    <m/>
  </r>
  <r>
    <x v="621"/>
    <x v="45"/>
    <x v="433"/>
    <n v="282"/>
    <m/>
    <s v="2 Toby Boxes / 2 Daps / 4 Splices"/>
  </r>
  <r>
    <x v="628"/>
    <x v="28"/>
    <x v="433"/>
    <n v="315"/>
    <m/>
    <m/>
  </r>
  <r>
    <x v="427"/>
    <x v="40"/>
    <x v="433"/>
    <n v="504"/>
    <m/>
    <m/>
  </r>
  <r>
    <x v="533"/>
    <x v="53"/>
    <x v="433"/>
    <n v="62"/>
    <m/>
    <m/>
  </r>
  <r>
    <x v="615"/>
    <x v="61"/>
    <x v="433"/>
    <n v="374"/>
    <m/>
    <m/>
  </r>
  <r>
    <x v="569"/>
    <x v="61"/>
    <x v="433"/>
    <m/>
    <m/>
    <s v="No Production"/>
  </r>
  <r>
    <x v="576"/>
    <x v="61"/>
    <x v="433"/>
    <m/>
    <m/>
    <s v="4 HH / 4 Ground Rods / 4 MacLean Switches"/>
  </r>
  <r>
    <x v="590"/>
    <x v="63"/>
    <x v="433"/>
    <m/>
    <m/>
    <s v="No Production"/>
  </r>
  <r>
    <x v="622"/>
    <x v="63"/>
    <x v="433"/>
    <n v="969"/>
    <m/>
    <m/>
  </r>
  <r>
    <x v="125"/>
    <x v="15"/>
    <x v="434"/>
    <m/>
    <m/>
    <m/>
  </r>
  <r>
    <x v="125"/>
    <x v="15"/>
    <x v="43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6891E-311D-4689-828A-D4DB66228567}" name="PivotTable1" cacheId="2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K5:M40" firstHeaderRow="2" firstDataRow="2" firstDataCol="2" rowPageCount="1" colPageCount="1"/>
  <pivotFields count="17">
    <pivotField axis="axisRow" dataField="1" compact="0" outline="0" showAll="0">
      <items count="55">
        <item x="41"/>
        <item x="42"/>
        <item x="53"/>
        <item x="20"/>
        <item x="19"/>
        <item x="21"/>
        <item x="22"/>
        <item x="17"/>
        <item x="16"/>
        <item x="18"/>
        <item x="32"/>
        <item x="30"/>
        <item x="24"/>
        <item x="31"/>
        <item x="29"/>
        <item x="33"/>
        <item x="34"/>
        <item x="26"/>
        <item x="36"/>
        <item x="28"/>
        <item x="35"/>
        <item x="27"/>
        <item x="25"/>
        <item x="23"/>
        <item x="14"/>
        <item x="15"/>
        <item x="6"/>
        <item x="2"/>
        <item x="1"/>
        <item x="5"/>
        <item x="4"/>
        <item x="3"/>
        <item x="9"/>
        <item x="10"/>
        <item x="8"/>
        <item x="12"/>
        <item x="11"/>
        <item x="50"/>
        <item x="48"/>
        <item x="49"/>
        <item x="52"/>
        <item x="46"/>
        <item x="45"/>
        <item x="47"/>
        <item x="44"/>
        <item x="51"/>
        <item x="13"/>
        <item x="0"/>
        <item x="7"/>
        <item x="40"/>
        <item x="39"/>
        <item x="38"/>
        <item x="37"/>
        <item x="43"/>
        <item t="default"/>
      </items>
    </pivotField>
    <pivotField compact="0" outline="0" showAll="0"/>
    <pivotField compact="0" outline="0" showAll="0"/>
    <pivotField compact="0" outline="0" showAll="0"/>
    <pivotField axis="axisPage" compact="0" outline="0" showAll="0">
      <items count="3">
        <item x="1"/>
        <item x="0"/>
        <item t="default"/>
      </items>
    </pivotField>
    <pivotField compact="0" outline="0" showAll="0"/>
    <pivotField axis="axisRow" compact="0" outline="0" showAll="0">
      <items count="5">
        <item x="0"/>
        <item sd="0" m="1" x="2"/>
        <item sd="0" m="1"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6"/>
    <field x="0"/>
  </rowFields>
  <rowItems count="34">
    <i>
      <x/>
      <x/>
    </i>
    <i r="1">
      <x v="1"/>
    </i>
    <i r="1">
      <x v="3"/>
    </i>
    <i r="1">
      <x v="4"/>
    </i>
    <i r="1">
      <x v="5"/>
    </i>
    <i r="1">
      <x v="6"/>
    </i>
    <i r="1">
      <x v="7"/>
    </i>
    <i r="1">
      <x v="11"/>
    </i>
    <i r="1">
      <x v="12"/>
    </i>
    <i r="1">
      <x v="13"/>
    </i>
    <i r="1">
      <x v="14"/>
    </i>
    <i r="1">
      <x v="15"/>
    </i>
    <i r="1">
      <x v="16"/>
    </i>
    <i r="1">
      <x v="18"/>
    </i>
    <i r="1">
      <x v="22"/>
    </i>
    <i r="1">
      <x v="23"/>
    </i>
    <i r="1">
      <x v="24"/>
    </i>
    <i r="1">
      <x v="46"/>
    </i>
    <i r="1">
      <x v="53"/>
    </i>
    <i t="default">
      <x/>
    </i>
    <i>
      <x v="3"/>
      <x v="8"/>
    </i>
    <i r="1">
      <x v="9"/>
    </i>
    <i r="1">
      <x v="10"/>
    </i>
    <i r="1">
      <x v="17"/>
    </i>
    <i r="1">
      <x v="19"/>
    </i>
    <i r="1">
      <x v="20"/>
    </i>
    <i r="1">
      <x v="21"/>
    </i>
    <i r="1">
      <x v="25"/>
    </i>
    <i r="1">
      <x v="41"/>
    </i>
    <i r="1">
      <x v="42"/>
    </i>
    <i r="1">
      <x v="43"/>
    </i>
    <i r="1">
      <x v="44"/>
    </i>
    <i t="default">
      <x v="3"/>
    </i>
    <i t="grand">
      <x/>
    </i>
  </rowItems>
  <colItems count="1">
    <i/>
  </colItems>
  <pageFields count="1">
    <pageField fld="4" item="0" hier="-1"/>
  </pageFields>
  <dataFields count="1">
    <dataField name="Count of Job No"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BDABA-1141-4528-ADB3-AA68E0B2CF0A}" name="PivotTable2" cacheId="2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P5:R16" firstHeaderRow="2" firstDataRow="2" firstDataCol="2" rowPageCount="2" colPageCount="1"/>
  <pivotFields count="17">
    <pivotField axis="axisRow" dataField="1" compact="0" outline="0" showAll="0">
      <items count="55">
        <item x="41"/>
        <item x="42"/>
        <item x="53"/>
        <item x="20"/>
        <item x="19"/>
        <item x="21"/>
        <item x="22"/>
        <item x="17"/>
        <item x="16"/>
        <item x="18"/>
        <item x="32"/>
        <item x="30"/>
        <item x="24"/>
        <item x="31"/>
        <item x="29"/>
        <item x="33"/>
        <item x="34"/>
        <item x="26"/>
        <item x="36"/>
        <item x="28"/>
        <item x="35"/>
        <item x="27"/>
        <item x="25"/>
        <item x="23"/>
        <item x="14"/>
        <item x="15"/>
        <item x="6"/>
        <item x="2"/>
        <item x="1"/>
        <item x="5"/>
        <item x="4"/>
        <item x="3"/>
        <item x="9"/>
        <item x="10"/>
        <item x="8"/>
        <item x="12"/>
        <item x="11"/>
        <item x="50"/>
        <item x="48"/>
        <item x="49"/>
        <item x="52"/>
        <item x="46"/>
        <item x="45"/>
        <item x="47"/>
        <item x="44"/>
        <item x="51"/>
        <item x="13"/>
        <item x="0"/>
        <item x="7"/>
        <item x="40"/>
        <item x="39"/>
        <item x="38"/>
        <item x="37"/>
        <item x="43"/>
        <item t="default"/>
      </items>
    </pivotField>
    <pivotField compact="0" outline="0" showAll="0"/>
    <pivotField compact="0" outline="0" showAll="0"/>
    <pivotField compact="0" outline="0" showAll="0"/>
    <pivotField axis="axisPage" compact="0" outline="0" showAll="0">
      <items count="3">
        <item x="1"/>
        <item x="0"/>
        <item t="default"/>
      </items>
    </pivotField>
    <pivotField compact="0" outline="0" showAll="0"/>
    <pivotField axis="axisPage" compact="0" outline="0" showAll="0">
      <items count="5">
        <item sd="0" x="0"/>
        <item h="1" sd="0" m="1" x="2"/>
        <item sd="0" m="1" x="3"/>
        <item h="1" sd="0"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sd="0" x="0"/>
        <item sd="0" m="1" x="7"/>
        <item sd="0" x="3"/>
        <item sd="0" x="1"/>
        <item x="5"/>
        <item sd="0" x="6"/>
        <item x="4"/>
        <item sd="0" m="1" x="9"/>
        <item sd="0" x="2"/>
        <item sd="0" m="1" x="8"/>
        <item t="default"/>
      </items>
    </pivotField>
    <pivotField compact="0" outline="0" showAll="0"/>
  </pivotFields>
  <rowFields count="2">
    <field x="15"/>
    <field x="0"/>
  </rowFields>
  <rowItems count="10">
    <i>
      <x v="2"/>
    </i>
    <i>
      <x v="3"/>
    </i>
    <i>
      <x v="6"/>
      <x v="3"/>
    </i>
    <i r="1">
      <x v="5"/>
    </i>
    <i r="1">
      <x v="6"/>
    </i>
    <i r="1">
      <x v="12"/>
    </i>
    <i r="1">
      <x v="23"/>
    </i>
    <i t="default">
      <x v="6"/>
    </i>
    <i>
      <x v="8"/>
    </i>
    <i t="grand">
      <x/>
    </i>
  </rowItems>
  <colItems count="1">
    <i/>
  </colItems>
  <pageFields count="2">
    <pageField fld="6" item="0" hier="-1"/>
    <pageField fld="4" item="0" hier="-1"/>
  </pageFields>
  <dataFields count="1">
    <dataField name="Count of Job No"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80B24-0229-4440-A3B7-6722A82A6697}" name="PivotTable8" cacheId="24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4:F5" firstHeaderRow="1" firstDataRow="1" firstDataCol="1" rowPageCount="1" colPageCount="1"/>
  <pivotFields count="30">
    <pivotField compact="0" outline="0" showAll="0"/>
    <pivotField compact="0" outline="0" showAll="0"/>
    <pivotField compact="0" outline="0" multipleItemSelectionAllowed="1" showAll="0"/>
    <pivotField axis="axisPage" compact="0" outline="0" multipleItemSelectionAllowed="1" showAll="0">
      <items count="148">
        <item sd="0" x="0"/>
        <item sd="0" m="1" x="135"/>
        <item sd="0" m="1" x="128"/>
        <item sd="0" m="1" x="60"/>
        <item sd="0" m="1" x="131"/>
        <item sd="0" m="1" x="114"/>
        <item sd="0" m="1" x="146"/>
        <item sd="0" x="1"/>
        <item sd="0" m="1" x="75"/>
        <item sd="0" m="1" x="83"/>
        <item sd="0" x="9"/>
        <item sd="0" m="1" x="103"/>
        <item sd="0" m="1" x="134"/>
        <item sd="0" m="1" x="101"/>
        <item sd="0" m="1" x="132"/>
        <item h="1" sd="0" x="2"/>
        <item sd="0" m="1" x="122"/>
        <item m="1" x="105"/>
        <item m="1" x="130"/>
        <item m="1" x="91"/>
        <item h="1" m="1" x="133"/>
        <item h="1" x="35"/>
        <item h="1" m="1" x="106"/>
        <item h="1" m="1" x="144"/>
        <item h="1" m="1" x="73"/>
        <item h="1" x="25"/>
        <item h="1" m="1" x="126"/>
        <item h="1" m="1" x="145"/>
        <item h="1" m="1" x="56"/>
        <item h="1" m="1" x="143"/>
        <item h="1" m="1" x="89"/>
        <item h="1" m="1" x="117"/>
        <item h="1" m="1" x="140"/>
        <item h="1" m="1" x="139"/>
        <item h="1" m="1" x="142"/>
        <item h="1" m="1" x="141"/>
        <item h="1" m="1" x="138"/>
        <item h="1" m="1" x="136"/>
        <item h="1" m="1" x="74"/>
        <item h="1" m="1" x="137"/>
        <item h="1" m="1" x="123"/>
        <item h="1" m="1" x="129"/>
        <item h="1" m="1" x="125"/>
        <item h="1" m="1" x="116"/>
        <item h="1" x="4"/>
        <item h="1" m="1" x="102"/>
        <item h="1" m="1" x="124"/>
        <item h="1" m="1" x="99"/>
        <item h="1" m="1" x="127"/>
        <item h="1" m="1" x="121"/>
        <item h="1" m="1" x="98"/>
        <item h="1" m="1" x="107"/>
        <item h="1" m="1" x="64"/>
        <item h="1" m="1" x="62"/>
        <item h="1" m="1" x="120"/>
        <item h="1" m="1" x="108"/>
        <item h="1" m="1" x="100"/>
        <item h="1" x="15"/>
        <item h="1" m="1" x="118"/>
        <item h="1" m="1" x="119"/>
        <item h="1" x="18"/>
        <item h="1" m="1" x="104"/>
        <item h="1" m="1" x="113"/>
        <item h="1" m="1" x="69"/>
        <item h="1" m="1" x="112"/>
        <item h="1" m="1" x="111"/>
        <item h="1" m="1" x="115"/>
        <item h="1" m="1" x="53"/>
        <item h="1" m="1" x="97"/>
        <item h="1" m="1" x="110"/>
        <item h="1" m="1" x="109"/>
        <item h="1" m="1" x="96"/>
        <item h="1" m="1" x="95"/>
        <item h="1" m="1" x="92"/>
        <item h="1" m="1" x="93"/>
        <item h="1" m="1" x="94"/>
        <item h="1" m="1" x="90"/>
        <item h="1" m="1" x="87"/>
        <item h="1" m="1" x="88"/>
        <item h="1" m="1" x="82"/>
        <item h="1" x="14"/>
        <item h="1" m="1" x="85"/>
        <item h="1" m="1" x="86"/>
        <item h="1" m="1" x="76"/>
        <item h="1" m="1" x="84"/>
        <item h="1" m="1" x="57"/>
        <item h="1" m="1" x="79"/>
        <item h="1" m="1" x="80"/>
        <item h="1" m="1" x="77"/>
        <item h="1" m="1" x="81"/>
        <item h="1" m="1" x="72"/>
        <item h="1" m="1" x="78"/>
        <item h="1" x="38"/>
        <item h="1" m="1" x="63"/>
        <item h="1" x="12"/>
        <item h="1" m="1" x="71"/>
        <item h="1" x="3"/>
        <item h="1" m="1" x="67"/>
        <item h="1" m="1" x="70"/>
        <item h="1" m="1" x="68"/>
        <item h="1" x="26"/>
        <item h="1" m="1" x="66"/>
        <item h="1" m="1" x="65"/>
        <item h="1" m="1" x="51"/>
        <item h="1" x="17"/>
        <item h="1" m="1" x="44"/>
        <item h="1" m="1" x="61"/>
        <item h="1" m="1" x="43"/>
        <item h="1" m="1" x="59"/>
        <item h="1" m="1" x="58"/>
        <item h="1" x="20"/>
        <item h="1" m="1" x="54"/>
        <item h="1" m="1" x="47"/>
        <item h="1" x="6"/>
        <item h="1" m="1" x="52"/>
        <item h="1" x="5"/>
        <item h="1" m="1" x="55"/>
        <item h="1" x="24"/>
        <item h="1" x="8"/>
        <item h="1" x="23"/>
        <item h="1" x="22"/>
        <item h="1" m="1" x="50"/>
        <item h="1" x="37"/>
        <item h="1" x="7"/>
        <item h="1" x="21"/>
        <item h="1" m="1" x="48"/>
        <item h="1" m="1" x="49"/>
        <item h="1" x="10"/>
        <item h="1" m="1" x="45"/>
        <item h="1" x="11"/>
        <item h="1" m="1" x="39"/>
        <item h="1" m="1" x="40"/>
        <item h="1" m="1" x="41"/>
        <item h="1" m="1" x="42"/>
        <item h="1" x="27"/>
        <item h="1" x="36"/>
        <item h="1" x="29"/>
        <item h="1" x="30"/>
        <item h="1" m="1" x="46"/>
        <item h="1" x="32"/>
        <item h="1" x="33"/>
        <item h="1" x="34"/>
        <item h="1" x="31"/>
        <item h="1" x="28"/>
        <item h="1" x="16"/>
        <item h="1" x="13"/>
        <item h="1" x="19"/>
        <item t="default" sd="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pageFields count="1">
    <pageField fld="3" hier="-1"/>
  </pageFields>
  <dataFields count="1">
    <dataField name="Sum of Footage UG" fld="21"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6435CF-0454-449D-996F-0FD497156C23}" name="PivotTable7" cacheId="25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2:C31" firstHeaderRow="2" firstDataRow="2" firstDataCol="1"/>
  <pivotFields count="30">
    <pivotField compact="0" outline="0" showAll="0"/>
    <pivotField compact="0" outline="0" showAll="0"/>
    <pivotField compact="0" outline="0" multipleItemSelectionAllowed="1" showAll="0"/>
    <pivotField axis="axisRow" compact="0" outline="0" showAll="0">
      <items count="85">
        <item sd="0" x="0"/>
        <item sd="0" x="1"/>
        <item sd="0" m="1" x="70"/>
        <item sd="0" x="2"/>
        <item sd="0" m="1" x="78"/>
        <item m="1" x="60"/>
        <item x="4"/>
        <item x="15"/>
        <item x="18"/>
        <item m="1" x="56"/>
        <item m="1" x="40"/>
        <item m="1" x="83"/>
        <item m="1" x="82"/>
        <item m="1" x="79"/>
        <item m="1" x="80"/>
        <item m="1" x="81"/>
        <item m="1" x="77"/>
        <item m="1" x="74"/>
        <item m="1" x="75"/>
        <item m="1" x="69"/>
        <item m="1" x="76"/>
        <item m="1" x="62"/>
        <item x="14"/>
        <item m="1" x="72"/>
        <item m="1" x="73"/>
        <item m="1" x="63"/>
        <item m="1" x="71"/>
        <item m="1" x="44"/>
        <item m="1" x="66"/>
        <item m="1" x="67"/>
        <item m="1" x="64"/>
        <item m="1" x="68"/>
        <item m="1" x="59"/>
        <item m="1" x="65"/>
        <item m="1" x="50"/>
        <item x="12"/>
        <item m="1" x="61"/>
        <item m="1" x="58"/>
        <item x="3"/>
        <item m="1" x="54"/>
        <item m="1" x="57"/>
        <item m="1" x="55"/>
        <item x="26"/>
        <item m="1" x="53"/>
        <item m="1" x="52"/>
        <item m="1" x="38"/>
        <item x="17"/>
        <item m="1" x="43"/>
        <item x="9"/>
        <item m="1" x="51"/>
        <item m="1" x="32"/>
        <item m="1" x="48"/>
        <item m="1" x="31"/>
        <item m="1" x="49"/>
        <item m="1" x="46"/>
        <item m="1" x="47"/>
        <item m="1" x="45"/>
        <item x="20"/>
        <item x="25"/>
        <item m="1" x="41"/>
        <item m="1" x="34"/>
        <item x="6"/>
        <item m="1" x="39"/>
        <item x="5"/>
        <item m="1" x="42"/>
        <item x="24"/>
        <item x="8"/>
        <item x="23"/>
        <item x="22"/>
        <item m="1" x="37"/>
        <item x="7"/>
        <item x="21"/>
        <item m="1" x="35"/>
        <item m="1" x="36"/>
        <item x="10"/>
        <item m="1" x="33"/>
        <item x="11"/>
        <item m="1" x="27"/>
        <item m="1" x="28"/>
        <item m="1" x="29"/>
        <item m="1" x="30"/>
        <item x="16"/>
        <item x="13"/>
        <item x="19"/>
        <item t="default" sd="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8">
    <i>
      <x/>
    </i>
    <i>
      <x v="1"/>
    </i>
    <i>
      <x v="3"/>
    </i>
    <i>
      <x v="6"/>
    </i>
    <i>
      <x v="7"/>
    </i>
    <i>
      <x v="8"/>
    </i>
    <i>
      <x v="22"/>
    </i>
    <i>
      <x v="35"/>
    </i>
    <i>
      <x v="38"/>
    </i>
    <i>
      <x v="42"/>
    </i>
    <i>
      <x v="46"/>
    </i>
    <i>
      <x v="48"/>
    </i>
    <i>
      <x v="57"/>
    </i>
    <i>
      <x v="58"/>
    </i>
    <i>
      <x v="61"/>
    </i>
    <i>
      <x v="63"/>
    </i>
    <i>
      <x v="65"/>
    </i>
    <i>
      <x v="66"/>
    </i>
    <i>
      <x v="67"/>
    </i>
    <i>
      <x v="68"/>
    </i>
    <i>
      <x v="70"/>
    </i>
    <i>
      <x v="71"/>
    </i>
    <i>
      <x v="74"/>
    </i>
    <i>
      <x v="76"/>
    </i>
    <i>
      <x v="81"/>
    </i>
    <i>
      <x v="82"/>
    </i>
    <i>
      <x v="83"/>
    </i>
    <i t="grand">
      <x/>
    </i>
  </rowItems>
  <colItems count="1">
    <i/>
  </colItems>
  <dataFields count="1">
    <dataField name="Sum of Footage UG" fld="21"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C69157-46C1-477A-9EEC-0E337F27767C}" name="PivotTable6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24:G154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x="319"/>
        <item x="320"/>
        <item x="321"/>
        <item x="322"/>
        <item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259"/>
    </i>
    <i>
      <x v="416"/>
    </i>
    <i>
      <x v="419"/>
    </i>
    <i>
      <x v="420"/>
    </i>
    <i>
      <x v="426"/>
    </i>
    <i>
      <x v="427"/>
    </i>
    <i>
      <x v="429"/>
    </i>
    <i>
      <x v="430"/>
    </i>
    <i>
      <x v="432"/>
    </i>
    <i>
      <x v="433"/>
    </i>
    <i>
      <x v="434"/>
    </i>
    <i>
      <x v="435"/>
    </i>
    <i>
      <x v="436"/>
    </i>
    <i>
      <x v="437"/>
    </i>
    <i>
      <x v="438"/>
    </i>
    <i>
      <x v="439"/>
    </i>
    <i t="grand">
      <x/>
    </i>
  </rowItems>
  <colFields count="1">
    <field x="2"/>
  </colFields>
  <colItems count="6">
    <i>
      <x v="320"/>
    </i>
    <i>
      <x v="321"/>
    </i>
    <i>
      <x v="322"/>
    </i>
    <i>
      <x v="323"/>
    </i>
    <i>
      <x v="32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4CFAA-DDA5-4FC2-B4CF-108A28A10AE6}" name="PivotTable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77:G22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x="25"/>
        <item x="26"/>
        <item x="27"/>
        <item x="28"/>
        <item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3">
    <i>
      <x v="1"/>
    </i>
    <i>
      <x v="2"/>
    </i>
    <i>
      <x v="4"/>
    </i>
    <i>
      <x v="5"/>
    </i>
    <i>
      <x v="7"/>
    </i>
    <i>
      <x v="8"/>
    </i>
    <i>
      <x v="12"/>
    </i>
    <i>
      <x v="14"/>
    </i>
    <i>
      <x v="16"/>
    </i>
    <i>
      <x v="17"/>
    </i>
    <i>
      <x v="25"/>
    </i>
    <i>
      <x v="26"/>
    </i>
    <i>
      <x v="27"/>
    </i>
    <i>
      <x v="31"/>
    </i>
    <i>
      <x v="32"/>
    </i>
    <i>
      <x v="33"/>
    </i>
    <i>
      <x v="34"/>
    </i>
    <i>
      <x v="35"/>
    </i>
    <i>
      <x v="37"/>
    </i>
    <i>
      <x v="38"/>
    </i>
    <i>
      <x v="39"/>
    </i>
    <i>
      <x v="41"/>
    </i>
    <i>
      <x v="42"/>
    </i>
    <i>
      <x v="43"/>
    </i>
    <i>
      <x v="44"/>
    </i>
    <i>
      <x v="45"/>
    </i>
    <i>
      <x v="46"/>
    </i>
    <i>
      <x v="47"/>
    </i>
    <i>
      <x v="49"/>
    </i>
    <i>
      <x v="50"/>
    </i>
    <i>
      <x v="51"/>
    </i>
    <i>
      <x v="52"/>
    </i>
    <i>
      <x v="53"/>
    </i>
    <i>
      <x v="54"/>
    </i>
    <i>
      <x v="55"/>
    </i>
    <i>
      <x v="56"/>
    </i>
    <i>
      <x v="57"/>
    </i>
    <i>
      <x v="60"/>
    </i>
    <i>
      <x v="61"/>
    </i>
    <i>
      <x v="62"/>
    </i>
    <i>
      <x v="63"/>
    </i>
    <i>
      <x v="64"/>
    </i>
    <i t="grand">
      <x/>
    </i>
  </rowItems>
  <colFields count="1">
    <field x="2"/>
  </colFields>
  <colItems count="6">
    <i>
      <x v="26"/>
    </i>
    <i>
      <x v="27"/>
    </i>
    <i>
      <x v="28"/>
    </i>
    <i>
      <x v="29"/>
    </i>
    <i>
      <x v="3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A733D7-F7BD-4A19-AB34-9DDB34A956E2}" name="PivotTable2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61:G57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x="99"/>
        <item x="100"/>
        <item x="101"/>
        <item x="102"/>
        <item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1">
    <i>
      <x v="13"/>
    </i>
    <i>
      <x v="84"/>
    </i>
    <i>
      <x v="87"/>
    </i>
    <i>
      <x v="120"/>
    </i>
    <i>
      <x v="131"/>
    </i>
    <i>
      <x v="134"/>
    </i>
    <i>
      <x v="152"/>
    </i>
    <i>
      <x v="154"/>
    </i>
    <i>
      <x v="156"/>
    </i>
    <i>
      <x v="157"/>
    </i>
    <i t="grand">
      <x/>
    </i>
  </rowItems>
  <colFields count="1">
    <field x="2"/>
  </colFields>
  <colItems count="6">
    <i>
      <x v="100"/>
    </i>
    <i>
      <x v="101"/>
    </i>
    <i>
      <x v="102"/>
    </i>
    <i>
      <x v="103"/>
    </i>
    <i>
      <x v="10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5FC2A-B1E6-45B6-B1F8-A0A400B2FF94}" name="PivotTable6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483:G150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x="309"/>
        <item x="310"/>
        <item x="311"/>
        <item x="312"/>
        <item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63"/>
    </i>
    <i>
      <x v="401"/>
    </i>
    <i>
      <x v="415"/>
    </i>
    <i>
      <x v="416"/>
    </i>
    <i>
      <x v="418"/>
    </i>
    <i>
      <x v="419"/>
    </i>
    <i>
      <x v="420"/>
    </i>
    <i>
      <x v="421"/>
    </i>
    <i>
      <x v="422"/>
    </i>
    <i>
      <x v="423"/>
    </i>
    <i>
      <x v="424"/>
    </i>
    <i>
      <x v="425"/>
    </i>
    <i>
      <x v="426"/>
    </i>
    <i>
      <x v="427"/>
    </i>
    <i>
      <x v="428"/>
    </i>
    <i>
      <x v="429"/>
    </i>
    <i t="grand">
      <x/>
    </i>
  </rowItems>
  <colFields count="1">
    <field x="2"/>
  </colFields>
  <colItems count="6">
    <i>
      <x v="310"/>
    </i>
    <i>
      <x v="311"/>
    </i>
    <i>
      <x v="312"/>
    </i>
    <i>
      <x v="313"/>
    </i>
    <i>
      <x v="31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B4A9DB-FA8B-4762-868E-F3C7DCE67311}" name="PivotTable7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614:G164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x="339"/>
        <item x="340"/>
        <item x="341"/>
        <item x="342"/>
        <item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5">
    <i>
      <x v="426"/>
    </i>
    <i>
      <x v="427"/>
    </i>
    <i>
      <x v="434"/>
    </i>
    <i>
      <x v="441"/>
    </i>
    <i>
      <x v="442"/>
    </i>
    <i>
      <x v="447"/>
    </i>
    <i>
      <x v="448"/>
    </i>
    <i>
      <x v="451"/>
    </i>
    <i>
      <x v="452"/>
    </i>
    <i>
      <x v="453"/>
    </i>
    <i>
      <x v="456"/>
    </i>
    <i>
      <x v="457"/>
    </i>
    <i>
      <x v="458"/>
    </i>
    <i>
      <x v="459"/>
    </i>
    <i>
      <x v="460"/>
    </i>
    <i>
      <x v="461"/>
    </i>
    <i>
      <x v="462"/>
    </i>
    <i>
      <x v="463"/>
    </i>
    <i>
      <x v="464"/>
    </i>
    <i>
      <x v="465"/>
    </i>
    <i>
      <x v="467"/>
    </i>
    <i>
      <x v="468"/>
    </i>
    <i>
      <x v="469"/>
    </i>
    <i>
      <x v="470"/>
    </i>
    <i t="grand">
      <x/>
    </i>
  </rowItems>
  <colFields count="1">
    <field x="2"/>
  </colFields>
  <colItems count="6">
    <i>
      <x v="340"/>
    </i>
    <i>
      <x v="341"/>
    </i>
    <i>
      <x v="342"/>
    </i>
    <i>
      <x v="343"/>
    </i>
    <i>
      <x v="34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53D49F-86DB-4B2E-9D5C-3648671241DD}" name="PivotTable3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60:G78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x="159"/>
        <item x="160"/>
        <item x="161"/>
        <item x="162"/>
        <item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3">
    <i>
      <x v="75"/>
    </i>
    <i>
      <x v="85"/>
    </i>
    <i>
      <x v="121"/>
    </i>
    <i>
      <x v="131"/>
    </i>
    <i>
      <x v="168"/>
    </i>
    <i>
      <x v="177"/>
    </i>
    <i>
      <x v="195"/>
    </i>
    <i>
      <x v="199"/>
    </i>
    <i>
      <x v="200"/>
    </i>
    <i>
      <x v="201"/>
    </i>
    <i>
      <x v="202"/>
    </i>
    <i>
      <x v="203"/>
    </i>
    <i>
      <x v="204"/>
    </i>
    <i>
      <x v="205"/>
    </i>
    <i>
      <x v="206"/>
    </i>
    <i>
      <x v="207"/>
    </i>
    <i>
      <x v="208"/>
    </i>
    <i>
      <x v="209"/>
    </i>
    <i>
      <x v="210"/>
    </i>
    <i>
      <x v="211"/>
    </i>
    <i>
      <x v="212"/>
    </i>
    <i>
      <x v="213"/>
    </i>
    <i t="grand">
      <x/>
    </i>
  </rowItems>
  <colFields count="1">
    <field x="2"/>
  </colFields>
  <colItems count="6">
    <i>
      <x v="160"/>
    </i>
    <i>
      <x v="161"/>
    </i>
    <i>
      <x v="162"/>
    </i>
    <i>
      <x v="163"/>
    </i>
    <i>
      <x v="16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582C8F-5124-42C5-912F-960F34B23EFF}" name="PivotTable8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986:G202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x="389"/>
        <item x="390"/>
        <item x="391"/>
        <item x="392"/>
        <item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6">
    <i>
      <x v="447"/>
    </i>
    <i>
      <x v="462"/>
    </i>
    <i>
      <x v="484"/>
    </i>
    <i>
      <x v="486"/>
    </i>
    <i>
      <x v="487"/>
    </i>
    <i>
      <x v="495"/>
    </i>
    <i>
      <x v="496"/>
    </i>
    <i>
      <x v="504"/>
    </i>
    <i>
      <x v="520"/>
    </i>
    <i>
      <x v="524"/>
    </i>
    <i>
      <x v="530"/>
    </i>
    <i>
      <x v="532"/>
    </i>
    <i>
      <x v="535"/>
    </i>
    <i>
      <x v="541"/>
    </i>
    <i>
      <x v="542"/>
    </i>
    <i>
      <x v="545"/>
    </i>
    <i>
      <x v="548"/>
    </i>
    <i>
      <x v="549"/>
    </i>
    <i>
      <x v="550"/>
    </i>
    <i>
      <x v="551"/>
    </i>
    <i>
      <x v="553"/>
    </i>
    <i>
      <x v="554"/>
    </i>
    <i>
      <x v="555"/>
    </i>
    <i>
      <x v="556"/>
    </i>
    <i>
      <x v="558"/>
    </i>
    <i>
      <x v="559"/>
    </i>
    <i>
      <x v="560"/>
    </i>
    <i>
      <x v="561"/>
    </i>
    <i>
      <x v="562"/>
    </i>
    <i>
      <x v="563"/>
    </i>
    <i>
      <x v="564"/>
    </i>
    <i>
      <x v="565"/>
    </i>
    <i>
      <x v="566"/>
    </i>
    <i>
      <x v="567"/>
    </i>
    <i>
      <x v="568"/>
    </i>
    <i t="grand">
      <x/>
    </i>
  </rowItems>
  <colFields count="1">
    <field x="2"/>
  </colFields>
  <colItems count="6">
    <i>
      <x v="390"/>
    </i>
    <i>
      <x v="391"/>
    </i>
    <i>
      <x v="392"/>
    </i>
    <i>
      <x v="393"/>
    </i>
    <i>
      <x v="39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8BAEAB-BB0E-4623-92AF-98EAA48D087C}" name="PivotTable2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88:G599"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x="109"/>
        <item x="110"/>
        <item x="111"/>
        <item x="112"/>
        <item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0">
    <i>
      <x v="75"/>
    </i>
    <i>
      <x v="85"/>
    </i>
    <i>
      <x v="125"/>
    </i>
    <i>
      <x v="138"/>
    </i>
    <i>
      <x v="158"/>
    </i>
    <i>
      <x v="160"/>
    </i>
    <i>
      <x v="161"/>
    </i>
    <i>
      <x v="162"/>
    </i>
    <i>
      <x v="163"/>
    </i>
    <i t="grand">
      <x/>
    </i>
  </rowItems>
  <colFields count="1">
    <field x="2"/>
  </colFields>
  <colItems count="6">
    <i>
      <x v="110"/>
    </i>
    <i>
      <x v="111"/>
    </i>
    <i>
      <x v="112"/>
    </i>
    <i>
      <x v="113"/>
    </i>
    <i>
      <x v="11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76DE00-915F-41BD-B3CC-4ACF63B733FF}" name="PivotTable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1:G17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x="20"/>
        <item x="21"/>
        <item x="22"/>
        <item x="23"/>
        <item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53">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x v="33"/>
    </i>
    <i>
      <x v="34"/>
    </i>
    <i>
      <x v="35"/>
    </i>
    <i>
      <x v="37"/>
    </i>
    <i>
      <x v="38"/>
    </i>
    <i>
      <x v="39"/>
    </i>
    <i>
      <x v="40"/>
    </i>
    <i>
      <x v="41"/>
    </i>
    <i>
      <x v="42"/>
    </i>
    <i>
      <x v="43"/>
    </i>
    <i>
      <x v="44"/>
    </i>
    <i>
      <x v="45"/>
    </i>
    <i>
      <x v="46"/>
    </i>
    <i>
      <x v="47"/>
    </i>
    <i>
      <x v="48"/>
    </i>
    <i>
      <x v="49"/>
    </i>
    <i>
      <x v="50"/>
    </i>
    <i>
      <x v="51"/>
    </i>
    <i>
      <x v="52"/>
    </i>
    <i>
      <x v="53"/>
    </i>
    <i t="grand">
      <x/>
    </i>
  </rowItems>
  <colFields count="1">
    <field x="2"/>
  </colFields>
  <colItems count="6">
    <i>
      <x v="21"/>
    </i>
    <i>
      <x v="22"/>
    </i>
    <i>
      <x v="23"/>
    </i>
    <i>
      <x v="24"/>
    </i>
    <i>
      <x v="2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D2139F-F934-489E-B108-A1D6F691D63B}" name="PivotTable4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157:G117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x="229"/>
        <item h="1" x="225"/>
        <item h="1" x="226"/>
        <item h="1" x="227"/>
        <item h="1" x="228"/>
        <item x="230"/>
        <item x="231"/>
        <item h="1" x="239"/>
        <item x="232"/>
        <item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6">
    <i>
      <x v="13"/>
    </i>
    <i>
      <x v="147"/>
    </i>
    <i>
      <x v="254"/>
    </i>
    <i>
      <x v="261"/>
    </i>
    <i>
      <x v="287"/>
    </i>
    <i>
      <x v="302"/>
    </i>
    <i>
      <x v="304"/>
    </i>
    <i>
      <x v="306"/>
    </i>
    <i>
      <x v="311"/>
    </i>
    <i>
      <x v="319"/>
    </i>
    <i>
      <x v="326"/>
    </i>
    <i>
      <x v="327"/>
    </i>
    <i>
      <x v="330"/>
    </i>
    <i>
      <x v="331"/>
    </i>
    <i>
      <x v="332"/>
    </i>
    <i t="grand">
      <x/>
    </i>
  </rowItems>
  <colFields count="1">
    <field x="2"/>
  </colFields>
  <colItems count="6">
    <i>
      <x v="226"/>
    </i>
    <i>
      <x v="231"/>
    </i>
    <i>
      <x v="232"/>
    </i>
    <i>
      <x v="234"/>
    </i>
    <i>
      <x v="23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8010A2-F8F1-41DC-8942-359704C5C21E}" name="PivotTable8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144:G2179"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x="409"/>
        <item x="410"/>
        <item x="411"/>
        <item x="412"/>
        <item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4">
    <i>
      <x v="13"/>
    </i>
    <i>
      <x v="512"/>
    </i>
    <i>
      <x v="542"/>
    </i>
    <i>
      <x v="543"/>
    </i>
    <i>
      <x v="546"/>
    </i>
    <i>
      <x v="548"/>
    </i>
    <i>
      <x v="555"/>
    </i>
    <i>
      <x v="561"/>
    </i>
    <i>
      <x v="563"/>
    </i>
    <i>
      <x v="568"/>
    </i>
    <i>
      <x v="570"/>
    </i>
    <i>
      <x v="573"/>
    </i>
    <i>
      <x v="578"/>
    </i>
    <i>
      <x v="581"/>
    </i>
    <i>
      <x v="583"/>
    </i>
    <i>
      <x v="584"/>
    </i>
    <i>
      <x v="586"/>
    </i>
    <i>
      <x v="589"/>
    </i>
    <i>
      <x v="590"/>
    </i>
    <i>
      <x v="592"/>
    </i>
    <i>
      <x v="594"/>
    </i>
    <i>
      <x v="595"/>
    </i>
    <i>
      <x v="596"/>
    </i>
    <i>
      <x v="597"/>
    </i>
    <i>
      <x v="598"/>
    </i>
    <i>
      <x v="599"/>
    </i>
    <i>
      <x v="600"/>
    </i>
    <i>
      <x v="601"/>
    </i>
    <i>
      <x v="602"/>
    </i>
    <i>
      <x v="603"/>
    </i>
    <i>
      <x v="604"/>
    </i>
    <i>
      <x v="605"/>
    </i>
    <i>
      <x v="606"/>
    </i>
    <i t="grand">
      <x/>
    </i>
  </rowItems>
  <colFields count="1">
    <field x="2"/>
  </colFields>
  <colItems count="6">
    <i>
      <x v="410"/>
    </i>
    <i>
      <x v="411"/>
    </i>
    <i>
      <x v="412"/>
    </i>
    <i>
      <x v="413"/>
    </i>
    <i>
      <x v="41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233B20-8AA3-41B6-AFD1-C5855D498E08}" name="PivotTable6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91:G141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x="284"/>
        <item x="285"/>
        <item x="286"/>
        <item x="287"/>
        <item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8">
    <i>
      <x v="121"/>
    </i>
    <i>
      <x v="322"/>
    </i>
    <i>
      <x v="382"/>
    </i>
    <i>
      <x v="384"/>
    </i>
    <i>
      <x v="385"/>
    </i>
    <i>
      <x v="386"/>
    </i>
    <i>
      <x v="387"/>
    </i>
    <i>
      <x v="388"/>
    </i>
    <i>
      <x v="390"/>
    </i>
    <i>
      <x v="391"/>
    </i>
    <i>
      <x v="392"/>
    </i>
    <i>
      <x v="393"/>
    </i>
    <i>
      <x v="394"/>
    </i>
    <i>
      <x v="395"/>
    </i>
    <i>
      <x v="396"/>
    </i>
    <i>
      <x v="397"/>
    </i>
    <i>
      <x v="398"/>
    </i>
    <i t="grand">
      <x/>
    </i>
  </rowItems>
  <colFields count="1">
    <field x="2"/>
  </colFields>
  <colItems count="6">
    <i>
      <x v="285"/>
    </i>
    <i>
      <x v="286"/>
    </i>
    <i>
      <x v="287"/>
    </i>
    <i>
      <x v="288"/>
    </i>
    <i>
      <x v="28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DDB033-54EE-4260-8449-9ED16A21550D}" name="PivotTable1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31:G45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x="66"/>
        <item x="67"/>
        <item x="68"/>
        <item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0">
    <i>
      <x v="12"/>
    </i>
    <i>
      <x v="13"/>
    </i>
    <i>
      <x v="26"/>
    </i>
    <i>
      <x v="39"/>
    </i>
    <i>
      <x v="68"/>
    </i>
    <i>
      <x v="71"/>
    </i>
    <i>
      <x v="84"/>
    </i>
    <i>
      <x v="103"/>
    </i>
    <i>
      <x v="109"/>
    </i>
    <i>
      <x v="111"/>
    </i>
    <i>
      <x v="123"/>
    </i>
    <i>
      <x v="125"/>
    </i>
    <i>
      <x v="126"/>
    </i>
    <i>
      <x v="128"/>
    </i>
    <i>
      <x v="129"/>
    </i>
    <i>
      <x v="130"/>
    </i>
    <i>
      <x v="131"/>
    </i>
    <i>
      <x v="132"/>
    </i>
    <i>
      <x v="133"/>
    </i>
    <i t="grand">
      <x/>
    </i>
  </rowItems>
  <colFields count="1">
    <field x="2"/>
  </colFields>
  <colItems count="6">
    <i>
      <x v="66"/>
    </i>
    <i>
      <x v="67"/>
    </i>
    <i>
      <x v="68"/>
    </i>
    <i>
      <x v="69"/>
    </i>
    <i>
      <x v="7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ACBD22-DDFC-46D5-925E-FFF5F0B00151}" name="PivotTable4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047:G107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x="209"/>
        <item x="210"/>
        <item x="211"/>
        <item x="212"/>
        <item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7">
    <i>
      <x v="147"/>
    </i>
    <i>
      <x v="182"/>
    </i>
    <i>
      <x v="243"/>
    </i>
    <i>
      <x v="246"/>
    </i>
    <i>
      <x v="252"/>
    </i>
    <i>
      <x v="262"/>
    </i>
    <i>
      <x v="264"/>
    </i>
    <i>
      <x v="269"/>
    </i>
    <i>
      <x v="270"/>
    </i>
    <i>
      <x v="280"/>
    </i>
    <i>
      <x v="284"/>
    </i>
    <i>
      <x v="286"/>
    </i>
    <i>
      <x v="287"/>
    </i>
    <i>
      <x v="288"/>
    </i>
    <i>
      <x v="289"/>
    </i>
    <i>
      <x v="290"/>
    </i>
    <i>
      <x v="291"/>
    </i>
    <i>
      <x v="300"/>
    </i>
    <i>
      <x v="301"/>
    </i>
    <i>
      <x v="302"/>
    </i>
    <i>
      <x v="303"/>
    </i>
    <i>
      <x v="304"/>
    </i>
    <i>
      <x v="305"/>
    </i>
    <i>
      <x v="306"/>
    </i>
    <i>
      <x v="307"/>
    </i>
    <i>
      <x v="309"/>
    </i>
    <i t="grand">
      <x/>
    </i>
  </rowItems>
  <colFields count="1">
    <field x="2"/>
  </colFields>
  <colItems count="6">
    <i>
      <x v="210"/>
    </i>
    <i>
      <x v="211"/>
    </i>
    <i>
      <x v="212"/>
    </i>
    <i>
      <x v="213"/>
    </i>
    <i>
      <x v="21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75F2149-4328-40DF-B903-BF58994D5B39}" name="PivotTable7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884:G191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x="374"/>
        <item x="375"/>
        <item x="376"/>
        <item x="377"/>
        <item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8">
    <i>
      <x v="457"/>
    </i>
    <i>
      <x v="459"/>
    </i>
    <i>
      <x v="471"/>
    </i>
    <i>
      <x v="484"/>
    </i>
    <i>
      <x v="486"/>
    </i>
    <i>
      <x v="498"/>
    </i>
    <i>
      <x v="502"/>
    </i>
    <i>
      <x v="503"/>
    </i>
    <i>
      <x v="504"/>
    </i>
    <i>
      <x v="511"/>
    </i>
    <i>
      <x v="518"/>
    </i>
    <i>
      <x v="523"/>
    </i>
    <i>
      <x v="524"/>
    </i>
    <i>
      <x v="529"/>
    </i>
    <i>
      <x v="530"/>
    </i>
    <i>
      <x v="531"/>
    </i>
    <i>
      <x v="532"/>
    </i>
    <i>
      <x v="535"/>
    </i>
    <i>
      <x v="536"/>
    </i>
    <i>
      <x v="537"/>
    </i>
    <i>
      <x v="538"/>
    </i>
    <i>
      <x v="539"/>
    </i>
    <i>
      <x v="540"/>
    </i>
    <i>
      <x v="541"/>
    </i>
    <i>
      <x v="542"/>
    </i>
    <i>
      <x v="543"/>
    </i>
    <i>
      <x v="544"/>
    </i>
    <i t="grand">
      <x/>
    </i>
  </rowItems>
  <colFields count="1">
    <field x="2"/>
  </colFields>
  <colItems count="6">
    <i>
      <x v="375"/>
    </i>
    <i>
      <x v="376"/>
    </i>
    <i>
      <x v="377"/>
    </i>
    <i>
      <x v="378"/>
    </i>
    <i>
      <x v="37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46546C-97DC-46C8-A846-4147B069C717}" name="PivotTable2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44:G55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x="94"/>
        <item x="95"/>
        <item x="96"/>
        <item x="97"/>
        <item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3">
    <i>
      <x v="73"/>
    </i>
    <i>
      <x v="80"/>
    </i>
    <i>
      <x v="84"/>
    </i>
    <i>
      <x v="87"/>
    </i>
    <i>
      <x v="94"/>
    </i>
    <i>
      <x v="131"/>
    </i>
    <i>
      <x v="138"/>
    </i>
    <i>
      <x v="152"/>
    </i>
    <i>
      <x v="153"/>
    </i>
    <i>
      <x v="154"/>
    </i>
    <i>
      <x v="155"/>
    </i>
    <i>
      <x v="156"/>
    </i>
    <i t="grand">
      <x/>
    </i>
  </rowItems>
  <colFields count="1">
    <field x="2"/>
  </colFields>
  <colItems count="6">
    <i>
      <x v="95"/>
    </i>
    <i>
      <x v="96"/>
    </i>
    <i>
      <x v="97"/>
    </i>
    <i>
      <x v="98"/>
    </i>
    <i>
      <x v="9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DA96C68-84BE-48BF-BB5D-6C0AEEE149C7}" name="PivotTable3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24:G737"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x="149"/>
        <item x="150"/>
        <item x="151"/>
        <item x="152"/>
        <item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2">
    <i>
      <x v="94"/>
    </i>
    <i>
      <x v="131"/>
    </i>
    <i>
      <x v="180"/>
    </i>
    <i>
      <x v="182"/>
    </i>
    <i>
      <x v="190"/>
    </i>
    <i>
      <x v="192"/>
    </i>
    <i>
      <x v="193"/>
    </i>
    <i>
      <x v="194"/>
    </i>
    <i>
      <x v="195"/>
    </i>
    <i>
      <x v="197"/>
    </i>
    <i>
      <x v="201"/>
    </i>
    <i t="grand">
      <x/>
    </i>
  </rowItems>
  <colFields count="1">
    <field x="2"/>
  </colFields>
  <colItems count="6">
    <i>
      <x v="150"/>
    </i>
    <i>
      <x v="151"/>
    </i>
    <i>
      <x v="152"/>
    </i>
    <i>
      <x v="153"/>
    </i>
    <i>
      <x v="15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8255E2-2859-46F8-B5F7-616EB5D2B807}" name="PivotTable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8:G7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x="10"/>
        <item x="11"/>
        <item x="12"/>
        <item x="13"/>
        <item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3">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2"/>
    </i>
    <i t="grand">
      <x/>
    </i>
  </rowItems>
  <colFields count="1">
    <field x="2"/>
  </colFields>
  <colItems count="6">
    <i>
      <x v="11"/>
    </i>
    <i>
      <x v="12"/>
    </i>
    <i>
      <x v="13"/>
    </i>
    <i>
      <x v="14"/>
    </i>
    <i>
      <x v="15"/>
    </i>
    <i t="grand">
      <x/>
    </i>
  </colItems>
  <dataFields count="1">
    <dataField name="Sum of UG FOOTAGE COMPLETED" fld="3"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A2A3A6E-46C7-42FD-ACBD-C384BD9A1FD0}" name="PivotTable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G3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x="5"/>
        <item x="6"/>
        <item x="7"/>
        <item x="8"/>
        <item h="1" x="435"/>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9">
    <i>
      <x/>
    </i>
    <i>
      <x v="1"/>
    </i>
    <i>
      <x v="2"/>
    </i>
    <i>
      <x v="3"/>
    </i>
    <i>
      <x v="4"/>
    </i>
    <i>
      <x v="5"/>
    </i>
    <i>
      <x v="6"/>
    </i>
    <i>
      <x v="7"/>
    </i>
    <i>
      <x v="8"/>
    </i>
    <i>
      <x v="9"/>
    </i>
    <i>
      <x v="10"/>
    </i>
    <i>
      <x v="11"/>
    </i>
    <i>
      <x v="14"/>
    </i>
    <i>
      <x v="15"/>
    </i>
    <i>
      <x v="16"/>
    </i>
    <i>
      <x v="17"/>
    </i>
    <i>
      <x v="18"/>
    </i>
    <i>
      <x v="19"/>
    </i>
    <i t="grand">
      <x/>
    </i>
  </rowItems>
  <colFields count="1">
    <field x="2"/>
  </colFields>
  <colItems count="6">
    <i>
      <x v="5"/>
    </i>
    <i>
      <x v="6"/>
    </i>
    <i>
      <x v="7"/>
    </i>
    <i>
      <x v="8"/>
    </i>
    <i>
      <x v="1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0F79EC3-9378-4EC5-B5EC-3D2B99870187}" name="PivotTable2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21:G63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x="119"/>
        <item x="120"/>
        <item x="121"/>
        <item x="122"/>
        <item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2">
    <i>
      <x/>
    </i>
    <i>
      <x v="15"/>
    </i>
    <i>
      <x v="85"/>
    </i>
    <i>
      <x v="138"/>
    </i>
    <i>
      <x v="144"/>
    </i>
    <i>
      <x v="159"/>
    </i>
    <i>
      <x v="162"/>
    </i>
    <i>
      <x v="166"/>
    </i>
    <i>
      <x v="167"/>
    </i>
    <i>
      <x v="168"/>
    </i>
    <i>
      <x v="169"/>
    </i>
    <i t="grand">
      <x/>
    </i>
  </rowItems>
  <colFields count="1">
    <field x="2"/>
  </colFields>
  <colItems count="6">
    <i>
      <x v="120"/>
    </i>
    <i>
      <x v="121"/>
    </i>
    <i>
      <x v="122"/>
    </i>
    <i>
      <x v="123"/>
    </i>
    <i>
      <x v="12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F6828D-3E76-4E3D-AEA3-44EA41B334C7}" name="PivotTable4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078:G110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x="214"/>
        <item x="215"/>
        <item x="216"/>
        <item x="217"/>
        <item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4">
    <i>
      <x v="147"/>
    </i>
    <i>
      <x v="246"/>
    </i>
    <i>
      <x v="253"/>
    </i>
    <i>
      <x v="267"/>
    </i>
    <i>
      <x v="269"/>
    </i>
    <i>
      <x v="284"/>
    </i>
    <i>
      <x v="291"/>
    </i>
    <i>
      <x v="300"/>
    </i>
    <i>
      <x v="301"/>
    </i>
    <i>
      <x v="303"/>
    </i>
    <i>
      <x v="304"/>
    </i>
    <i>
      <x v="305"/>
    </i>
    <i>
      <x v="307"/>
    </i>
    <i>
      <x v="310"/>
    </i>
    <i>
      <x v="311"/>
    </i>
    <i>
      <x v="312"/>
    </i>
    <i>
      <x v="313"/>
    </i>
    <i>
      <x v="314"/>
    </i>
    <i>
      <x v="315"/>
    </i>
    <i>
      <x v="316"/>
    </i>
    <i>
      <x v="317"/>
    </i>
    <i>
      <x v="318"/>
    </i>
    <i>
      <x v="319"/>
    </i>
    <i t="grand">
      <x/>
    </i>
  </rowItems>
  <colFields count="1">
    <field x="2"/>
  </colFields>
  <colItems count="6">
    <i>
      <x v="215"/>
    </i>
    <i>
      <x v="216"/>
    </i>
    <i>
      <x v="217"/>
    </i>
    <i>
      <x v="218"/>
    </i>
    <i>
      <x v="21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B731B06-9A99-4581-81BF-0F51A3B23C9D}" name="PivotTable6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469:G148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x="304"/>
        <item x="305"/>
        <item x="306"/>
        <item x="307"/>
        <item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0">
    <i>
      <x v="394"/>
    </i>
    <i>
      <x v="398"/>
    </i>
    <i>
      <x v="406"/>
    </i>
    <i>
      <x v="412"/>
    </i>
    <i>
      <x v="413"/>
    </i>
    <i>
      <x v="414"/>
    </i>
    <i>
      <x v="416"/>
    </i>
    <i>
      <x v="417"/>
    </i>
    <i>
      <x v="418"/>
    </i>
    <i t="grand">
      <x/>
    </i>
  </rowItems>
  <colFields count="1">
    <field x="2"/>
  </colFields>
  <colItems count="6">
    <i>
      <x v="305"/>
    </i>
    <i>
      <x v="306"/>
    </i>
    <i>
      <x v="307"/>
    </i>
    <i>
      <x v="308"/>
    </i>
    <i>
      <x v="30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EB6C9B7-7DDB-434F-A815-EC550AC60B50}" name="PivotTable8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274:G231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x="424"/>
        <item x="425"/>
        <item x="426"/>
        <item x="427"/>
        <item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3">
    <i>
      <x v="523"/>
    </i>
    <i>
      <x v="532"/>
    </i>
    <i>
      <x v="553"/>
    </i>
    <i>
      <x v="555"/>
    </i>
    <i>
      <x v="559"/>
    </i>
    <i>
      <x v="562"/>
    </i>
    <i>
      <x v="569"/>
    </i>
    <i>
      <x v="570"/>
    </i>
    <i>
      <x v="572"/>
    </i>
    <i>
      <x v="583"/>
    </i>
    <i>
      <x v="584"/>
    </i>
    <i>
      <x v="587"/>
    </i>
    <i>
      <x v="588"/>
    </i>
    <i>
      <x v="590"/>
    </i>
    <i>
      <x v="592"/>
    </i>
    <i>
      <x v="595"/>
    </i>
    <i>
      <x v="600"/>
    </i>
    <i>
      <x v="604"/>
    </i>
    <i>
      <x v="605"/>
    </i>
    <i>
      <x v="606"/>
    </i>
    <i>
      <x v="609"/>
    </i>
    <i>
      <x v="610"/>
    </i>
    <i>
      <x v="612"/>
    </i>
    <i>
      <x v="613"/>
    </i>
    <i>
      <x v="615"/>
    </i>
    <i>
      <x v="616"/>
    </i>
    <i>
      <x v="620"/>
    </i>
    <i>
      <x v="621"/>
    </i>
    <i>
      <x v="622"/>
    </i>
    <i>
      <x v="626"/>
    </i>
    <i>
      <x v="628"/>
    </i>
    <i>
      <x v="629"/>
    </i>
    <i>
      <x v="630"/>
    </i>
    <i>
      <x v="631"/>
    </i>
    <i>
      <x v="632"/>
    </i>
    <i>
      <x v="633"/>
    </i>
    <i>
      <x v="634"/>
    </i>
    <i>
      <x v="635"/>
    </i>
    <i>
      <x v="636"/>
    </i>
    <i>
      <x v="637"/>
    </i>
    <i>
      <x v="638"/>
    </i>
    <i>
      <x v="639"/>
    </i>
    <i t="grand">
      <x/>
    </i>
  </rowItems>
  <colFields count="1">
    <field x="2"/>
  </colFields>
  <colItems count="6">
    <i>
      <x v="425"/>
    </i>
    <i>
      <x v="426"/>
    </i>
    <i>
      <x v="427"/>
    </i>
    <i>
      <x v="428"/>
    </i>
    <i>
      <x v="42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C003A42-DD37-4181-BF37-F8E73B1B1D6B}" name="PivotTable7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807:G184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x="364"/>
        <item x="365"/>
        <item x="366"/>
        <item x="367"/>
        <item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4">
    <i>
      <x v="375"/>
    </i>
    <i>
      <x v="440"/>
    </i>
    <i>
      <x v="454"/>
    </i>
    <i>
      <x v="459"/>
    </i>
    <i>
      <x v="466"/>
    </i>
    <i>
      <x v="479"/>
    </i>
    <i>
      <x v="484"/>
    </i>
    <i>
      <x v="487"/>
    </i>
    <i>
      <x v="488"/>
    </i>
    <i>
      <x v="489"/>
    </i>
    <i>
      <x v="492"/>
    </i>
    <i>
      <x v="495"/>
    </i>
    <i>
      <x v="496"/>
    </i>
    <i>
      <x v="498"/>
    </i>
    <i>
      <x v="499"/>
    </i>
    <i>
      <x v="500"/>
    </i>
    <i>
      <x v="503"/>
    </i>
    <i>
      <x v="504"/>
    </i>
    <i>
      <x v="505"/>
    </i>
    <i>
      <x v="514"/>
    </i>
    <i>
      <x v="515"/>
    </i>
    <i>
      <x v="517"/>
    </i>
    <i>
      <x v="518"/>
    </i>
    <i>
      <x v="519"/>
    </i>
    <i>
      <x v="520"/>
    </i>
    <i>
      <x v="521"/>
    </i>
    <i>
      <x v="522"/>
    </i>
    <i>
      <x v="523"/>
    </i>
    <i>
      <x v="524"/>
    </i>
    <i>
      <x v="525"/>
    </i>
    <i>
      <x v="526"/>
    </i>
    <i>
      <x v="527"/>
    </i>
    <i>
      <x v="528"/>
    </i>
    <i t="grand">
      <x/>
    </i>
  </rowItems>
  <colFields count="1">
    <field x="2"/>
  </colFields>
  <colItems count="6">
    <i>
      <x v="365"/>
    </i>
    <i>
      <x v="366"/>
    </i>
    <i>
      <x v="367"/>
    </i>
    <i>
      <x v="368"/>
    </i>
    <i>
      <x v="36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A88EEB4-77C4-4337-ADE1-2E1849720E65}" name="PivotTable12" cacheId="2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N3:R13" firstHeaderRow="1" firstDataRow="2" firstDataCol="1"/>
  <pivotFields count="7">
    <pivotField compact="0" outline="0" showAll="0"/>
    <pivotField axis="axisRow" compact="0" outline="0" showAll="0">
      <items count="127">
        <item h="1" x="17"/>
        <item x="7"/>
        <item x="5"/>
        <item h="1" x="18"/>
        <item x="13"/>
        <item x="14"/>
        <item h="1" m="1" x="83"/>
        <item h="1" m="1" x="98"/>
        <item h="1" m="1" x="97"/>
        <item m="1" x="99"/>
        <item h="1" m="1" x="96"/>
        <item h="1" x="11"/>
        <item x="1"/>
        <item x="6"/>
        <item h="1" x="19"/>
        <item x="16"/>
        <item h="1" x="3"/>
        <item h="1" x="8"/>
        <item h="1" x="0"/>
        <item h="1" x="10"/>
        <item x="12"/>
        <item h="1" x="15"/>
        <item h="1" x="20"/>
        <item h="1" m="1" x="90"/>
        <item h="1" m="1" x="100"/>
        <item h="1" m="1" x="101"/>
        <item h="1" m="1" x="102"/>
        <item h="1" x="58"/>
        <item h="1" x="21"/>
        <item h="1" x="22"/>
        <item h="1" m="1" x="104"/>
        <item h="1" x="75"/>
        <item h="1" m="1" x="103"/>
        <item h="1" x="23"/>
        <item h="1" m="1" x="105"/>
        <item h="1" x="24"/>
        <item h="1" x="25"/>
        <item h="1" m="1" x="125"/>
        <item h="1" m="1" x="106"/>
        <item h="1" x="26"/>
        <item h="1" m="1" x="107"/>
        <item h="1" x="27"/>
        <item h="1" m="1" x="108"/>
        <item h="1" m="1" x="109"/>
        <item h="1" m="1" x="124"/>
        <item h="1" m="1" x="110"/>
        <item h="1" m="1" x="89"/>
        <item h="1" x="2"/>
        <item h="1" x="29"/>
        <item h="1" m="1" x="123"/>
        <item h="1" m="1" x="122"/>
        <item h="1" x="30"/>
        <item h="1" x="31"/>
        <item h="1" x="32"/>
        <item h="1" x="33"/>
        <item h="1" x="34"/>
        <item h="1" m="1" x="111"/>
        <item h="1" x="35"/>
        <item h="1" x="28"/>
        <item h="1" m="1" x="85"/>
        <item h="1" m="1" x="121"/>
        <item h="1" m="1" x="112"/>
        <item h="1" m="1" x="113"/>
        <item h="1" m="1" x="114"/>
        <item h="1" m="1" x="120"/>
        <item h="1" m="1" x="115"/>
        <item h="1" m="1" x="116"/>
        <item h="1" x="37"/>
        <item h="1" m="1" x="117"/>
        <item h="1" m="1" x="118"/>
        <item h="1" m="1" x="119"/>
        <item h="1" x="4"/>
        <item h="1" m="1" x="95"/>
        <item h="1" m="1" x="91"/>
        <item h="1" m="1" x="94"/>
        <item h="1" x="38"/>
        <item h="1" m="1" x="92"/>
        <item h="1" m="1" x="86"/>
        <item h="1" x="39"/>
        <item h="1" x="40"/>
        <item h="1" m="1" x="87"/>
        <item h="1" x="41"/>
        <item h="1" m="1" x="93"/>
        <item h="1" x="42"/>
        <item h="1" m="1" x="88"/>
        <item h="1" x="43"/>
        <item h="1" m="1" x="84"/>
        <item h="1" x="44"/>
        <item h="1" x="9"/>
        <item h="1" x="36"/>
        <item h="1" x="45"/>
        <item h="1" x="46"/>
        <item h="1" x="47"/>
        <item h="1" x="48"/>
        <item h="1" x="49"/>
        <item h="1" x="50"/>
        <item h="1" x="51"/>
        <item h="1" x="52"/>
        <item h="1" x="53"/>
        <item h="1" x="54"/>
        <item h="1" x="55"/>
        <item h="1" m="1" x="82"/>
        <item h="1" x="56"/>
        <item h="1" x="57"/>
        <item h="1" m="1" x="81"/>
        <item h="1" x="59"/>
        <item h="1" x="60"/>
        <item h="1" x="61"/>
        <item h="1" x="62"/>
        <item h="1" x="63"/>
        <item h="1" x="64"/>
        <item h="1" x="65"/>
        <item h="1" x="66"/>
        <item h="1" x="67"/>
        <item h="1" x="68"/>
        <item h="1" x="69"/>
        <item h="1" x="70"/>
        <item h="1" m="1" x="80"/>
        <item h="1" x="71"/>
        <item h="1" x="72"/>
        <item h="1" x="73"/>
        <item h="1" x="74"/>
        <item h="1" x="76"/>
        <item h="1" x="77"/>
        <item h="1" x="78"/>
        <item h="1" x="79"/>
        <item t="default"/>
      </items>
    </pivotField>
    <pivotField compact="0" outline="0" multipleItemSelectionAllowed="1" showAll="0"/>
    <pivotField dataField="1" compact="0" outline="0" showAll="0"/>
    <pivotField compact="0" outline="0" showAll="0"/>
    <pivotField compact="0" outline="0" showAll="0"/>
    <pivotField axis="axisCol" compact="0" outline="0" showAll="0">
      <items count="15">
        <item x="0"/>
        <item x="1"/>
        <item x="2"/>
        <item h="1" x="3"/>
        <item h="1" x="4"/>
        <item h="1" x="5"/>
        <item h="1" x="6"/>
        <item h="1" x="7"/>
        <item h="1" x="8"/>
        <item h="1" x="9"/>
        <item h="1" x="10"/>
        <item h="1" x="11"/>
        <item h="1" x="12"/>
        <item h="1" x="13"/>
        <item t="default"/>
      </items>
    </pivotField>
  </pivotFields>
  <rowFields count="1">
    <field x="1"/>
  </rowFields>
  <rowItems count="9">
    <i>
      <x v="1"/>
    </i>
    <i>
      <x v="2"/>
    </i>
    <i>
      <x v="4"/>
    </i>
    <i>
      <x v="5"/>
    </i>
    <i>
      <x v="12"/>
    </i>
    <i>
      <x v="13"/>
    </i>
    <i>
      <x v="15"/>
    </i>
    <i>
      <x v="20"/>
    </i>
    <i t="grand">
      <x/>
    </i>
  </rowItems>
  <colFields count="1">
    <field x="6"/>
  </colFields>
  <colItems count="4">
    <i>
      <x/>
    </i>
    <i>
      <x v="1"/>
    </i>
    <i>
      <x v="2"/>
    </i>
    <i t="grand">
      <x/>
    </i>
  </colItems>
  <dataFields count="1">
    <dataField name="Sum of UG FOOTAGE COMPLETED" fld="3"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6C69DB4-BDD5-4D55-B3F8-69C0ED5213B8}" name="PivotTable5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65:G137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x="274"/>
        <item x="275"/>
        <item x="276"/>
        <item x="277"/>
        <item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9">
    <i>
      <x v="322"/>
    </i>
    <i>
      <x v="342"/>
    </i>
    <i>
      <x v="372"/>
    </i>
    <i>
      <x v="375"/>
    </i>
    <i>
      <x v="380"/>
    </i>
    <i>
      <x v="384"/>
    </i>
    <i>
      <x v="385"/>
    </i>
    <i>
      <x v="387"/>
    </i>
    <i t="grand">
      <x/>
    </i>
  </rowItems>
  <colFields count="1">
    <field x="2"/>
  </colFields>
  <colItems count="6">
    <i>
      <x v="275"/>
    </i>
    <i>
      <x v="276"/>
    </i>
    <i>
      <x v="277"/>
    </i>
    <i>
      <x v="278"/>
    </i>
    <i>
      <x v="27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DE19127-6861-4ABB-9806-A5D5C5106E0E}" name="PivotTable1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83:G40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x="55"/>
        <item x="56"/>
        <item x="57"/>
        <item x="58"/>
        <item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8">
    <i>
      <x v="12"/>
    </i>
    <i>
      <x v="37"/>
    </i>
    <i>
      <x v="88"/>
    </i>
    <i>
      <x v="97"/>
    </i>
    <i>
      <x v="102"/>
    </i>
    <i>
      <x v="103"/>
    </i>
    <i>
      <x v="105"/>
    </i>
    <i>
      <x v="106"/>
    </i>
    <i>
      <x v="108"/>
    </i>
    <i>
      <x v="111"/>
    </i>
    <i>
      <x v="112"/>
    </i>
    <i>
      <x v="113"/>
    </i>
    <i>
      <x v="114"/>
    </i>
    <i>
      <x v="115"/>
    </i>
    <i>
      <x v="116"/>
    </i>
    <i>
      <x v="118"/>
    </i>
    <i>
      <x v="119"/>
    </i>
    <i t="grand">
      <x/>
    </i>
  </rowItems>
  <colFields count="1">
    <field x="2"/>
  </colFields>
  <colItems count="6">
    <i>
      <x v="56"/>
    </i>
    <i>
      <x v="57"/>
    </i>
    <i>
      <x v="58"/>
    </i>
    <i>
      <x v="59"/>
    </i>
    <i>
      <x v="6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43BD82B-F3B6-4E07-AF94-5A19CD414B3D}" name="PivotTable5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94:G131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x="254"/>
        <item x="255"/>
        <item x="256"/>
        <item x="257"/>
        <item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8">
    <i>
      <x v="177"/>
    </i>
    <i>
      <x v="182"/>
    </i>
    <i>
      <x v="242"/>
    </i>
    <i>
      <x v="315"/>
    </i>
    <i>
      <x v="335"/>
    </i>
    <i>
      <x v="344"/>
    </i>
    <i>
      <x v="357"/>
    </i>
    <i>
      <x v="358"/>
    </i>
    <i>
      <x v="359"/>
    </i>
    <i>
      <x v="361"/>
    </i>
    <i>
      <x v="362"/>
    </i>
    <i>
      <x v="366"/>
    </i>
    <i>
      <x v="368"/>
    </i>
    <i>
      <x v="369"/>
    </i>
    <i>
      <x v="370"/>
    </i>
    <i>
      <x v="371"/>
    </i>
    <i>
      <x v="372"/>
    </i>
    <i t="grand">
      <x/>
    </i>
  </rowItems>
  <colFields count="1">
    <field x="2"/>
  </colFields>
  <colItems count="6">
    <i>
      <x v="255"/>
    </i>
    <i>
      <x v="256"/>
    </i>
    <i>
      <x v="257"/>
    </i>
    <i>
      <x v="258"/>
    </i>
    <i>
      <x v="25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165B19A-0068-41B1-84C7-7E9558CA9BD4}" name="PivotTable3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11:G83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x="169"/>
        <item x="170"/>
        <item x="171"/>
        <item x="172"/>
        <item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9">
    <i>
      <x v="121"/>
    </i>
    <i>
      <x v="124"/>
    </i>
    <i>
      <x v="128"/>
    </i>
    <i>
      <x v="131"/>
    </i>
    <i>
      <x v="168"/>
    </i>
    <i>
      <x v="200"/>
    </i>
    <i>
      <x v="201"/>
    </i>
    <i>
      <x v="207"/>
    </i>
    <i>
      <x v="209"/>
    </i>
    <i>
      <x v="211"/>
    </i>
    <i>
      <x v="212"/>
    </i>
    <i>
      <x v="214"/>
    </i>
    <i>
      <x v="216"/>
    </i>
    <i>
      <x v="217"/>
    </i>
    <i>
      <x v="218"/>
    </i>
    <i>
      <x v="219"/>
    </i>
    <i>
      <x v="220"/>
    </i>
    <i>
      <x v="221"/>
    </i>
    <i t="grand">
      <x/>
    </i>
  </rowItems>
  <colFields count="1">
    <field x="2"/>
  </colFields>
  <colItems count="6">
    <i>
      <x v="170"/>
    </i>
    <i>
      <x v="171"/>
    </i>
    <i>
      <x v="172"/>
    </i>
    <i>
      <x v="173"/>
    </i>
    <i>
      <x v="17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B77B0BF-F4A4-4F3A-84E2-2649C35F918D}" name="PivotTable1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95:G51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x="79"/>
        <item x="80"/>
        <item x="81"/>
        <item x="82"/>
        <item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5">
    <i>
      <x v="39"/>
    </i>
    <i>
      <x v="52"/>
    </i>
    <i>
      <x v="73"/>
    </i>
    <i>
      <x v="84"/>
    </i>
    <i>
      <x v="94"/>
    </i>
    <i>
      <x v="133"/>
    </i>
    <i>
      <x v="134"/>
    </i>
    <i>
      <x v="138"/>
    </i>
    <i>
      <x v="144"/>
    </i>
    <i>
      <x v="145"/>
    </i>
    <i>
      <x v="146"/>
    </i>
    <i>
      <x v="147"/>
    </i>
    <i>
      <x v="148"/>
    </i>
    <i>
      <x v="149"/>
    </i>
    <i t="grand">
      <x/>
    </i>
  </rowItems>
  <colFields count="1">
    <field x="2"/>
  </colFields>
  <colItems count="6">
    <i>
      <x v="80"/>
    </i>
    <i>
      <x v="81"/>
    </i>
    <i>
      <x v="82"/>
    </i>
    <i>
      <x v="83"/>
    </i>
    <i>
      <x v="8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477249B-432C-4A62-969D-9239ED8CED3E}" name="PivotTable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24:G25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x="30"/>
        <item x="31"/>
        <item x="32"/>
        <item x="33"/>
        <item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3">
    <i>
      <x/>
    </i>
    <i>
      <x v="4"/>
    </i>
    <i>
      <x v="8"/>
    </i>
    <i>
      <x v="12"/>
    </i>
    <i>
      <x v="14"/>
    </i>
    <i>
      <x v="15"/>
    </i>
    <i>
      <x v="26"/>
    </i>
    <i>
      <x v="37"/>
    </i>
    <i>
      <x v="40"/>
    </i>
    <i>
      <x v="42"/>
    </i>
    <i>
      <x v="45"/>
    </i>
    <i>
      <x v="47"/>
    </i>
    <i>
      <x v="50"/>
    </i>
    <i>
      <x v="55"/>
    </i>
    <i>
      <x v="58"/>
    </i>
    <i>
      <x v="65"/>
    </i>
    <i>
      <x v="66"/>
    </i>
    <i>
      <x v="67"/>
    </i>
    <i>
      <x v="68"/>
    </i>
    <i>
      <x v="69"/>
    </i>
    <i>
      <x v="70"/>
    </i>
    <i>
      <x v="71"/>
    </i>
    <i>
      <x v="72"/>
    </i>
    <i>
      <x v="73"/>
    </i>
    <i>
      <x v="74"/>
    </i>
    <i>
      <x v="75"/>
    </i>
    <i>
      <x v="76"/>
    </i>
    <i>
      <x v="77"/>
    </i>
    <i>
      <x v="78"/>
    </i>
    <i>
      <x v="79"/>
    </i>
    <i>
      <x v="80"/>
    </i>
    <i>
      <x v="81"/>
    </i>
    <i t="grand">
      <x/>
    </i>
  </rowItems>
  <colFields count="1">
    <field x="2"/>
  </colFields>
  <colItems count="6">
    <i>
      <x v="31"/>
    </i>
    <i>
      <x v="32"/>
    </i>
    <i>
      <x v="33"/>
    </i>
    <i>
      <x v="34"/>
    </i>
    <i>
      <x v="3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BF38241-B8AF-47F9-8468-4EA58AAC9AF8}" name="PivotTable8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065:G210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x="399"/>
        <item x="400"/>
        <item x="401"/>
        <item x="402"/>
        <item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9">
    <i>
      <x v="401"/>
    </i>
    <i>
      <x v="433"/>
    </i>
    <i>
      <x v="436"/>
    </i>
    <i>
      <x v="463"/>
    </i>
    <i>
      <x v="484"/>
    </i>
    <i>
      <x v="486"/>
    </i>
    <i>
      <x v="489"/>
    </i>
    <i>
      <x v="496"/>
    </i>
    <i>
      <x v="500"/>
    </i>
    <i>
      <x v="503"/>
    </i>
    <i>
      <x v="505"/>
    </i>
    <i>
      <x v="532"/>
    </i>
    <i>
      <x v="541"/>
    </i>
    <i>
      <x v="549"/>
    </i>
    <i>
      <x v="550"/>
    </i>
    <i>
      <x v="553"/>
    </i>
    <i>
      <x v="554"/>
    </i>
    <i>
      <x v="555"/>
    </i>
    <i>
      <x v="556"/>
    </i>
    <i>
      <x v="562"/>
    </i>
    <i>
      <x v="563"/>
    </i>
    <i>
      <x v="564"/>
    </i>
    <i>
      <x v="567"/>
    </i>
    <i>
      <x v="568"/>
    </i>
    <i>
      <x v="571"/>
    </i>
    <i>
      <x v="573"/>
    </i>
    <i>
      <x v="574"/>
    </i>
    <i>
      <x v="577"/>
    </i>
    <i>
      <x v="578"/>
    </i>
    <i>
      <x v="582"/>
    </i>
    <i>
      <x v="583"/>
    </i>
    <i>
      <x v="584"/>
    </i>
    <i>
      <x v="585"/>
    </i>
    <i>
      <x v="586"/>
    </i>
    <i>
      <x v="587"/>
    </i>
    <i>
      <x v="588"/>
    </i>
    <i>
      <x v="589"/>
    </i>
    <i>
      <x v="590"/>
    </i>
    <i t="grand">
      <x/>
    </i>
  </rowItems>
  <colFields count="1">
    <field x="2"/>
  </colFields>
  <colItems count="6">
    <i>
      <x v="400"/>
    </i>
    <i>
      <x v="401"/>
    </i>
    <i>
      <x v="402"/>
    </i>
    <i>
      <x v="403"/>
    </i>
    <i>
      <x v="40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3BAEB94-4856-4CD5-A8A8-3DD26296DC3D}" name="PivotTable3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63:G679"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x="134"/>
        <item x="135"/>
        <item x="136"/>
        <item x="137"/>
        <item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5">
    <i>
      <x v="92"/>
    </i>
    <i>
      <x v="94"/>
    </i>
    <i>
      <x v="125"/>
    </i>
    <i>
      <x v="156"/>
    </i>
    <i>
      <x v="168"/>
    </i>
    <i>
      <x v="169"/>
    </i>
    <i>
      <x v="170"/>
    </i>
    <i>
      <x v="173"/>
    </i>
    <i>
      <x v="177"/>
    </i>
    <i>
      <x v="178"/>
    </i>
    <i>
      <x v="179"/>
    </i>
    <i>
      <x v="180"/>
    </i>
    <i>
      <x v="181"/>
    </i>
    <i>
      <x v="182"/>
    </i>
    <i t="grand">
      <x/>
    </i>
  </rowItems>
  <colFields count="1">
    <field x="2"/>
  </colFields>
  <colItems count="6">
    <i>
      <x v="135"/>
    </i>
    <i>
      <x v="136"/>
    </i>
    <i>
      <x v="137"/>
    </i>
    <i>
      <x v="138"/>
    </i>
    <i>
      <x v="13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D0402FC-4E7C-4492-8F45-FFDB41711047}" name="PivotTable5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33:G1346"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x="264"/>
        <item x="265"/>
        <item x="266"/>
        <item x="267"/>
        <item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2">
    <i>
      <x v="67"/>
    </i>
    <i>
      <x v="82"/>
    </i>
    <i>
      <x v="182"/>
    </i>
    <i>
      <x v="204"/>
    </i>
    <i>
      <x v="342"/>
    </i>
    <i>
      <x v="372"/>
    </i>
    <i>
      <x v="377"/>
    </i>
    <i>
      <x v="378"/>
    </i>
    <i>
      <x v="380"/>
    </i>
    <i>
      <x v="381"/>
    </i>
    <i>
      <x v="382"/>
    </i>
    <i t="grand">
      <x/>
    </i>
  </rowItems>
  <colFields count="1">
    <field x="2"/>
  </colFields>
  <colItems count="6">
    <i>
      <x v="265"/>
    </i>
    <i>
      <x v="266"/>
    </i>
    <i>
      <x v="267"/>
    </i>
    <i>
      <x v="268"/>
    </i>
    <i>
      <x v="26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10B6D45-A3E3-46F6-B245-ABF1C79679B6}" name="PivotTable5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33:G125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x="244"/>
        <item x="245"/>
        <item x="246"/>
        <item x="247"/>
        <item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4">
    <i>
      <x v="13"/>
    </i>
    <i>
      <x v="124"/>
    </i>
    <i>
      <x v="177"/>
    </i>
    <i>
      <x v="182"/>
    </i>
    <i>
      <x v="252"/>
    </i>
    <i>
      <x v="324"/>
    </i>
    <i>
      <x v="336"/>
    </i>
    <i>
      <x v="340"/>
    </i>
    <i>
      <x v="341"/>
    </i>
    <i>
      <x v="344"/>
    </i>
    <i>
      <x v="346"/>
    </i>
    <i>
      <x v="352"/>
    </i>
    <i>
      <x v="354"/>
    </i>
    <i>
      <x v="355"/>
    </i>
    <i>
      <x v="356"/>
    </i>
    <i>
      <x v="357"/>
    </i>
    <i>
      <x v="358"/>
    </i>
    <i>
      <x v="359"/>
    </i>
    <i>
      <x v="360"/>
    </i>
    <i>
      <x v="361"/>
    </i>
    <i>
      <x v="362"/>
    </i>
    <i>
      <x v="364"/>
    </i>
    <i>
      <x v="365"/>
    </i>
    <i t="grand">
      <x/>
    </i>
  </rowItems>
  <colFields count="1">
    <field x="2"/>
  </colFields>
  <colItems count="6">
    <i>
      <x v="245"/>
    </i>
    <i>
      <x v="246"/>
    </i>
    <i>
      <x v="247"/>
    </i>
    <i>
      <x v="248"/>
    </i>
    <i>
      <x v="24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AE15FACD-A903-48B5-9185-ACF21A77760F}" name="PivotTable3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03:G72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x="144"/>
        <item x="145"/>
        <item x="146"/>
        <item x="147"/>
        <item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13"/>
    </i>
    <i>
      <x v="75"/>
    </i>
    <i>
      <x v="85"/>
    </i>
    <i>
      <x v="89"/>
    </i>
    <i>
      <x v="92"/>
    </i>
    <i>
      <x v="125"/>
    </i>
    <i>
      <x v="131"/>
    </i>
    <i>
      <x v="164"/>
    </i>
    <i>
      <x v="181"/>
    </i>
    <i>
      <x v="184"/>
    </i>
    <i>
      <x v="187"/>
    </i>
    <i>
      <x v="189"/>
    </i>
    <i>
      <x v="190"/>
    </i>
    <i>
      <x v="191"/>
    </i>
    <i>
      <x v="192"/>
    </i>
    <i>
      <x v="193"/>
    </i>
    <i t="grand">
      <x/>
    </i>
  </rowItems>
  <colFields count="1">
    <field x="2"/>
  </colFields>
  <colItems count="6">
    <i>
      <x v="145"/>
    </i>
    <i>
      <x v="146"/>
    </i>
    <i>
      <x v="147"/>
    </i>
    <i>
      <x v="148"/>
    </i>
    <i>
      <x v="14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35637694-7B83-4B77-96AB-51D47A9B8F01}" name="PivotTable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96:G32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x="40"/>
        <item x="41"/>
        <item x="42"/>
        <item x="43"/>
        <item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5">
    <i>
      <x v="12"/>
    </i>
    <i>
      <x v="37"/>
    </i>
    <i>
      <x v="39"/>
    </i>
    <i>
      <x v="47"/>
    </i>
    <i>
      <x v="50"/>
    </i>
    <i>
      <x v="55"/>
    </i>
    <i>
      <x v="65"/>
    </i>
    <i>
      <x v="73"/>
    </i>
    <i>
      <x v="74"/>
    </i>
    <i>
      <x v="79"/>
    </i>
    <i>
      <x v="84"/>
    </i>
    <i>
      <x v="86"/>
    </i>
    <i>
      <x v="87"/>
    </i>
    <i>
      <x v="89"/>
    </i>
    <i>
      <x v="90"/>
    </i>
    <i>
      <x v="91"/>
    </i>
    <i>
      <x v="92"/>
    </i>
    <i>
      <x v="93"/>
    </i>
    <i>
      <x v="94"/>
    </i>
    <i>
      <x v="95"/>
    </i>
    <i>
      <x v="96"/>
    </i>
    <i>
      <x v="97"/>
    </i>
    <i>
      <x v="98"/>
    </i>
    <i>
      <x v="99"/>
    </i>
    <i t="grand">
      <x/>
    </i>
  </rowItems>
  <colFields count="1">
    <field x="2"/>
  </colFields>
  <colItems count="6">
    <i>
      <x v="41"/>
    </i>
    <i>
      <x v="42"/>
    </i>
    <i>
      <x v="43"/>
    </i>
    <i>
      <x v="44"/>
    </i>
    <i>
      <x v="4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F9C5026C-2522-4FD6-990E-0CD21FD57E9A}" name="PivotTable1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55:G47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x="70"/>
        <item x="71"/>
        <item x="72"/>
        <item x="73"/>
        <item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8">
    <i>
      <x v="18"/>
    </i>
    <i>
      <x v="26"/>
    </i>
    <i>
      <x v="35"/>
    </i>
    <i>
      <x v="39"/>
    </i>
    <i>
      <x v="71"/>
    </i>
    <i>
      <x v="73"/>
    </i>
    <i>
      <x v="84"/>
    </i>
    <i>
      <x v="103"/>
    </i>
    <i>
      <x v="109"/>
    </i>
    <i>
      <x v="111"/>
    </i>
    <i>
      <x v="115"/>
    </i>
    <i>
      <x v="126"/>
    </i>
    <i>
      <x v="132"/>
    </i>
    <i>
      <x v="134"/>
    </i>
    <i>
      <x v="135"/>
    </i>
    <i>
      <x v="136"/>
    </i>
    <i>
      <x v="137"/>
    </i>
    <i t="grand">
      <x/>
    </i>
  </rowItems>
  <colFields count="1">
    <field x="2"/>
  </colFields>
  <colItems count="6">
    <i>
      <x v="71"/>
    </i>
    <i>
      <x v="72"/>
    </i>
    <i>
      <x v="73"/>
    </i>
    <i>
      <x v="74"/>
    </i>
    <i>
      <x v="7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9E10545A-9966-4024-82A5-147DFA35C288}" name="PivotTable1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25:G35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x="46"/>
        <item x="47"/>
        <item x="48"/>
        <item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4">
    <i>
      <x v="2"/>
    </i>
    <i>
      <x v="7"/>
    </i>
    <i>
      <x v="12"/>
    </i>
    <i>
      <x v="37"/>
    </i>
    <i>
      <x v="47"/>
    </i>
    <i>
      <x v="49"/>
    </i>
    <i>
      <x v="51"/>
    </i>
    <i>
      <x v="61"/>
    </i>
    <i>
      <x v="65"/>
    </i>
    <i>
      <x v="68"/>
    </i>
    <i>
      <x v="77"/>
    </i>
    <i>
      <x v="79"/>
    </i>
    <i>
      <x v="97"/>
    </i>
    <i>
      <x v="98"/>
    </i>
    <i>
      <x v="99"/>
    </i>
    <i>
      <x v="100"/>
    </i>
    <i>
      <x v="101"/>
    </i>
    <i>
      <x v="102"/>
    </i>
    <i>
      <x v="103"/>
    </i>
    <i>
      <x v="104"/>
    </i>
    <i>
      <x v="105"/>
    </i>
    <i>
      <x v="106"/>
    </i>
    <i>
      <x v="107"/>
    </i>
    <i t="grand">
      <x/>
    </i>
  </rowItems>
  <colFields count="1">
    <field x="2"/>
  </colFields>
  <colItems count="6">
    <i>
      <x v="46"/>
    </i>
    <i>
      <x v="47"/>
    </i>
    <i>
      <x v="48"/>
    </i>
    <i>
      <x v="49"/>
    </i>
    <i>
      <x v="5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6822E49-B824-448F-8D05-7646DBBD4778}" name="PivotTable9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361:C236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x="434"/>
        <item t="default"/>
      </items>
    </pivotField>
    <pivotField dataField="1" compact="0" outline="0" showAll="0"/>
    <pivotField compact="0" outline="0" showAll="0"/>
    <pivotField compact="0" outline="0" showAll="0"/>
  </pivotFields>
  <rowFields count="1">
    <field x="0"/>
  </rowFields>
  <rowItems count="2">
    <i>
      <x v="13"/>
    </i>
    <i t="grand">
      <x/>
    </i>
  </rowItems>
  <colFields count="1">
    <field x="2"/>
  </colFields>
  <colItems count="2">
    <i>
      <x v="43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DFB2E6F5-6A52-4A00-AAD7-78A7D236D754}" name="PivotTable5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48:G136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x="269"/>
        <item x="270"/>
        <item x="271"/>
        <item x="272"/>
        <item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3">
    <i>
      <x v="82"/>
    </i>
    <i>
      <x v="342"/>
    </i>
    <i>
      <x v="356"/>
    </i>
    <i>
      <x v="359"/>
    </i>
    <i>
      <x v="372"/>
    </i>
    <i>
      <x v="375"/>
    </i>
    <i>
      <x v="376"/>
    </i>
    <i>
      <x v="377"/>
    </i>
    <i>
      <x v="378"/>
    </i>
    <i>
      <x v="380"/>
    </i>
    <i>
      <x v="382"/>
    </i>
    <i>
      <x v="384"/>
    </i>
    <i t="grand">
      <x/>
    </i>
  </rowItems>
  <colFields count="1">
    <field x="2"/>
  </colFields>
  <colItems count="6">
    <i>
      <x v="270"/>
    </i>
    <i>
      <x v="271"/>
    </i>
    <i>
      <x v="272"/>
    </i>
    <i>
      <x v="273"/>
    </i>
    <i>
      <x v="27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2578654-D461-49B3-914C-A71321648EC4}" name="PivotTable1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77:F49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x="75"/>
        <item x="76"/>
        <item x="77"/>
        <item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4">
    <i>
      <x v="12"/>
    </i>
    <i>
      <x v="71"/>
    </i>
    <i>
      <x v="84"/>
    </i>
    <i>
      <x v="88"/>
    </i>
    <i>
      <x v="103"/>
    </i>
    <i>
      <x v="132"/>
    </i>
    <i>
      <x v="134"/>
    </i>
    <i>
      <x v="138"/>
    </i>
    <i>
      <x v="139"/>
    </i>
    <i>
      <x v="140"/>
    </i>
    <i>
      <x v="141"/>
    </i>
    <i>
      <x v="142"/>
    </i>
    <i>
      <x v="143"/>
    </i>
    <i t="grand">
      <x/>
    </i>
  </rowItems>
  <colFields count="1">
    <field x="2"/>
  </colFields>
  <colItems count="5">
    <i>
      <x v="76"/>
    </i>
    <i>
      <x v="77"/>
    </i>
    <i>
      <x v="78"/>
    </i>
    <i>
      <x v="7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D0C0E6C-3381-4307-B4E1-0196E6365141}" name="PivotTable6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72:G159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x="329"/>
        <item x="330"/>
        <item x="331"/>
        <item x="332"/>
        <item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381"/>
    </i>
    <i>
      <x v="402"/>
    </i>
    <i>
      <x v="426"/>
    </i>
    <i>
      <x v="427"/>
    </i>
    <i>
      <x v="437"/>
    </i>
    <i>
      <x v="440"/>
    </i>
    <i>
      <x v="441"/>
    </i>
    <i>
      <x v="442"/>
    </i>
    <i>
      <x v="443"/>
    </i>
    <i>
      <x v="444"/>
    </i>
    <i>
      <x v="445"/>
    </i>
    <i>
      <x v="447"/>
    </i>
    <i>
      <x v="450"/>
    </i>
    <i>
      <x v="451"/>
    </i>
    <i>
      <x v="452"/>
    </i>
    <i>
      <x v="453"/>
    </i>
    <i t="grand">
      <x/>
    </i>
  </rowItems>
  <colFields count="1">
    <field x="2"/>
  </colFields>
  <colItems count="6">
    <i>
      <x v="330"/>
    </i>
    <i>
      <x v="331"/>
    </i>
    <i>
      <x v="332"/>
    </i>
    <i>
      <x v="333"/>
    </i>
    <i>
      <x v="33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F57C8C9-1EC2-41F9-A1CE-B3A3B880DEE5}" name="PivotTable6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45:G1569"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x="324"/>
        <item x="325"/>
        <item x="326"/>
        <item x="327"/>
        <item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3">
    <i>
      <x v="259"/>
    </i>
    <i>
      <x v="381"/>
    </i>
    <i>
      <x v="389"/>
    </i>
    <i>
      <x v="419"/>
    </i>
    <i>
      <x v="421"/>
    </i>
    <i>
      <x v="426"/>
    </i>
    <i>
      <x v="430"/>
    </i>
    <i>
      <x v="432"/>
    </i>
    <i>
      <x v="434"/>
    </i>
    <i>
      <x v="435"/>
    </i>
    <i>
      <x v="436"/>
    </i>
    <i>
      <x v="437"/>
    </i>
    <i>
      <x v="440"/>
    </i>
    <i>
      <x v="441"/>
    </i>
    <i>
      <x v="442"/>
    </i>
    <i>
      <x v="443"/>
    </i>
    <i>
      <x v="444"/>
    </i>
    <i>
      <x v="445"/>
    </i>
    <i>
      <x v="446"/>
    </i>
    <i>
      <x v="447"/>
    </i>
    <i>
      <x v="449"/>
    </i>
    <i>
      <x v="450"/>
    </i>
    <i t="grand">
      <x/>
    </i>
  </rowItems>
  <colFields count="1">
    <field x="2"/>
  </colFields>
  <colItems count="6">
    <i>
      <x v="325"/>
    </i>
    <i>
      <x v="326"/>
    </i>
    <i>
      <x v="327"/>
    </i>
    <i>
      <x v="328"/>
    </i>
    <i>
      <x v="32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6E9F1363-C7AB-439A-B745-E0663988C405}" name="PivotTable3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34:G85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x="174"/>
        <item x="175"/>
        <item x="176"/>
        <item x="177"/>
        <item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9">
    <i>
      <x v="124"/>
    </i>
    <i>
      <x v="131"/>
    </i>
    <i>
      <x v="177"/>
    </i>
    <i>
      <x v="201"/>
    </i>
    <i>
      <x v="207"/>
    </i>
    <i>
      <x v="216"/>
    </i>
    <i>
      <x v="217"/>
    </i>
    <i>
      <x v="220"/>
    </i>
    <i>
      <x v="222"/>
    </i>
    <i>
      <x v="223"/>
    </i>
    <i>
      <x v="224"/>
    </i>
    <i>
      <x v="225"/>
    </i>
    <i>
      <x v="226"/>
    </i>
    <i>
      <x v="227"/>
    </i>
    <i>
      <x v="228"/>
    </i>
    <i>
      <x v="229"/>
    </i>
    <i>
      <x v="230"/>
    </i>
    <i>
      <x v="231"/>
    </i>
    <i t="grand">
      <x/>
    </i>
  </rowItems>
  <colFields count="1">
    <field x="2"/>
  </colFields>
  <colItems count="6">
    <i>
      <x v="175"/>
    </i>
    <i>
      <x v="176"/>
    </i>
    <i>
      <x v="177"/>
    </i>
    <i>
      <x v="178"/>
    </i>
    <i>
      <x v="17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C0B9A03F-8D71-4114-B304-C4CA40321C2A}" name="PivotTable4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06:G93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x="189"/>
        <item x="190"/>
        <item x="191"/>
        <item x="192"/>
        <item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6">
    <i>
      <x v="124"/>
    </i>
    <i>
      <x v="193"/>
    </i>
    <i>
      <x v="201"/>
    </i>
    <i>
      <x v="212"/>
    </i>
    <i>
      <x v="224"/>
    </i>
    <i>
      <x v="225"/>
    </i>
    <i>
      <x v="231"/>
    </i>
    <i>
      <x v="234"/>
    </i>
    <i>
      <x v="235"/>
    </i>
    <i>
      <x v="236"/>
    </i>
    <i>
      <x v="239"/>
    </i>
    <i>
      <x v="240"/>
    </i>
    <i>
      <x v="241"/>
    </i>
    <i>
      <x v="242"/>
    </i>
    <i>
      <x v="243"/>
    </i>
    <i>
      <x v="244"/>
    </i>
    <i>
      <x v="245"/>
    </i>
    <i>
      <x v="246"/>
    </i>
    <i>
      <x v="247"/>
    </i>
    <i>
      <x v="248"/>
    </i>
    <i>
      <x v="250"/>
    </i>
    <i>
      <x v="251"/>
    </i>
    <i>
      <x v="252"/>
    </i>
    <i>
      <x v="253"/>
    </i>
    <i>
      <x v="254"/>
    </i>
    <i t="grand">
      <x/>
    </i>
  </rowItems>
  <colFields count="1">
    <field x="2"/>
  </colFields>
  <colItems count="6">
    <i>
      <x v="190"/>
    </i>
    <i>
      <x v="191"/>
    </i>
    <i>
      <x v="192"/>
    </i>
    <i>
      <x v="193"/>
    </i>
    <i>
      <x v="19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3004305A-69B7-4C2F-84DE-2F59E7E32070}" name="PivotTable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4:G119"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x="15"/>
        <item x="16"/>
        <item x="17"/>
        <item x="18"/>
        <item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4">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52"/>
    </i>
    <i t="grand">
      <x/>
    </i>
  </rowItems>
  <colFields count="1">
    <field x="2"/>
  </colFields>
  <colItems count="6">
    <i>
      <x v="16"/>
    </i>
    <i>
      <x v="17"/>
    </i>
    <i>
      <x v="18"/>
    </i>
    <i>
      <x v="19"/>
    </i>
    <i>
      <x v="2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8B2D538-BBF7-4465-ABC9-F46A49EDC8AD}" name="PivotTable2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28:G54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x="89"/>
        <item x="90"/>
        <item x="91"/>
        <item x="92"/>
        <item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2">
    <i>
      <x v="18"/>
    </i>
    <i>
      <x v="77"/>
    </i>
    <i>
      <x v="80"/>
    </i>
    <i>
      <x v="84"/>
    </i>
    <i>
      <x v="87"/>
    </i>
    <i>
      <x v="131"/>
    </i>
    <i>
      <x v="132"/>
    </i>
    <i>
      <x v="134"/>
    </i>
    <i>
      <x v="138"/>
    </i>
    <i>
      <x v="144"/>
    </i>
    <i>
      <x v="152"/>
    </i>
    <i t="grand">
      <x/>
    </i>
  </rowItems>
  <colFields count="1">
    <field x="2"/>
  </colFields>
  <colItems count="6">
    <i>
      <x v="90"/>
    </i>
    <i>
      <x v="91"/>
    </i>
    <i>
      <x v="92"/>
    </i>
    <i>
      <x v="93"/>
    </i>
    <i>
      <x v="9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005EC7B3-037D-4180-A9E0-A1D2977926B5}" name="PivotTable1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05:G42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x="60"/>
        <item x="61"/>
        <item x="62"/>
        <item x="63"/>
        <item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2">
    <i>
      <x v="12"/>
    </i>
    <i>
      <x v="26"/>
    </i>
    <i>
      <x v="57"/>
    </i>
    <i>
      <x v="88"/>
    </i>
    <i>
      <x v="94"/>
    </i>
    <i>
      <x v="97"/>
    </i>
    <i>
      <x v="100"/>
    </i>
    <i>
      <x v="103"/>
    </i>
    <i>
      <x v="105"/>
    </i>
    <i>
      <x v="108"/>
    </i>
    <i>
      <x v="112"/>
    </i>
    <i>
      <x v="113"/>
    </i>
    <i>
      <x v="119"/>
    </i>
    <i>
      <x v="120"/>
    </i>
    <i>
      <x v="121"/>
    </i>
    <i>
      <x v="122"/>
    </i>
    <i>
      <x v="123"/>
    </i>
    <i>
      <x v="124"/>
    </i>
    <i>
      <x v="125"/>
    </i>
    <i>
      <x v="126"/>
    </i>
    <i>
      <x v="127"/>
    </i>
    <i t="grand">
      <x/>
    </i>
  </rowItems>
  <colFields count="1">
    <field x="2"/>
  </colFields>
  <colItems count="6">
    <i>
      <x v="61"/>
    </i>
    <i>
      <x v="62"/>
    </i>
    <i>
      <x v="63"/>
    </i>
    <i>
      <x v="64"/>
    </i>
    <i>
      <x v="6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745E46ED-C845-493D-A3C8-F82F86BC0039}" name="PivotTable8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026:G206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x="394"/>
        <item x="395"/>
        <item x="397"/>
        <item x="398"/>
        <item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5">
    <i>
      <x v="484"/>
    </i>
    <i>
      <x v="486"/>
    </i>
    <i>
      <x v="495"/>
    </i>
    <i>
      <x v="514"/>
    </i>
    <i>
      <x v="529"/>
    </i>
    <i>
      <x v="532"/>
    </i>
    <i>
      <x v="541"/>
    </i>
    <i>
      <x v="549"/>
    </i>
    <i>
      <x v="550"/>
    </i>
    <i>
      <x v="551"/>
    </i>
    <i>
      <x v="553"/>
    </i>
    <i>
      <x v="555"/>
    </i>
    <i>
      <x v="558"/>
    </i>
    <i>
      <x v="559"/>
    </i>
    <i>
      <x v="560"/>
    </i>
    <i>
      <x v="561"/>
    </i>
    <i>
      <x v="562"/>
    </i>
    <i>
      <x v="564"/>
    </i>
    <i>
      <x v="565"/>
    </i>
    <i>
      <x v="566"/>
    </i>
    <i>
      <x v="567"/>
    </i>
    <i>
      <x v="568"/>
    </i>
    <i>
      <x v="569"/>
    </i>
    <i>
      <x v="570"/>
    </i>
    <i>
      <x v="571"/>
    </i>
    <i>
      <x v="572"/>
    </i>
    <i>
      <x v="573"/>
    </i>
    <i>
      <x v="574"/>
    </i>
    <i>
      <x v="575"/>
    </i>
    <i>
      <x v="576"/>
    </i>
    <i>
      <x v="577"/>
    </i>
    <i>
      <x v="578"/>
    </i>
    <i>
      <x v="580"/>
    </i>
    <i>
      <x v="581"/>
    </i>
    <i t="grand">
      <x/>
    </i>
  </rowItems>
  <colFields count="1">
    <field x="2"/>
  </colFields>
  <colItems count="6">
    <i>
      <x v="395"/>
    </i>
    <i>
      <x v="396"/>
    </i>
    <i>
      <x v="397"/>
    </i>
    <i>
      <x v="398"/>
    </i>
    <i>
      <x v="39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C9F76531-8165-4870-91B2-F6D7024AC0AF}" name="PivotTable6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448:G1466"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x="299"/>
        <item x="300"/>
        <item x="301"/>
        <item x="302"/>
        <item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124"/>
    </i>
    <i>
      <x v="275"/>
    </i>
    <i>
      <x v="398"/>
    </i>
    <i>
      <x v="403"/>
    </i>
    <i>
      <x v="404"/>
    </i>
    <i>
      <x v="405"/>
    </i>
    <i>
      <x v="406"/>
    </i>
    <i>
      <x v="407"/>
    </i>
    <i>
      <x v="408"/>
    </i>
    <i>
      <x v="410"/>
    </i>
    <i>
      <x v="411"/>
    </i>
    <i>
      <x v="412"/>
    </i>
    <i>
      <x v="413"/>
    </i>
    <i>
      <x v="414"/>
    </i>
    <i>
      <x v="415"/>
    </i>
    <i>
      <x v="416"/>
    </i>
    <i t="grand">
      <x/>
    </i>
  </rowItems>
  <colFields count="1">
    <field x="2"/>
  </colFields>
  <colItems count="6">
    <i>
      <x v="300"/>
    </i>
    <i>
      <x v="301"/>
    </i>
    <i>
      <x v="302"/>
    </i>
    <i>
      <x v="303"/>
    </i>
    <i>
      <x v="30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F6CCA128-0E67-480C-BDF4-3063C27AF811}" name="PivotTable5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01:G123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x="239"/>
        <item h="1" x="232"/>
        <item h="1" x="233"/>
        <item h="1" x="234"/>
        <item h="1" x="235"/>
        <item h="1" x="236"/>
        <item h="1" x="237"/>
        <item h="1" x="238"/>
        <item x="240"/>
        <item x="241"/>
        <item x="242"/>
        <item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8">
    <i>
      <x v="4"/>
    </i>
    <i>
      <x v="63"/>
    </i>
    <i>
      <x v="124"/>
    </i>
    <i>
      <x v="177"/>
    </i>
    <i>
      <x v="193"/>
    </i>
    <i>
      <x v="221"/>
    </i>
    <i>
      <x v="245"/>
    </i>
    <i>
      <x v="315"/>
    </i>
    <i>
      <x v="335"/>
    </i>
    <i>
      <x v="336"/>
    </i>
    <i>
      <x v="338"/>
    </i>
    <i>
      <x v="339"/>
    </i>
    <i>
      <x v="340"/>
    </i>
    <i>
      <x v="341"/>
    </i>
    <i>
      <x v="343"/>
    </i>
    <i>
      <x v="344"/>
    </i>
    <i>
      <x v="345"/>
    </i>
    <i>
      <x v="346"/>
    </i>
    <i>
      <x v="348"/>
    </i>
    <i>
      <x v="349"/>
    </i>
    <i>
      <x v="350"/>
    </i>
    <i>
      <x v="351"/>
    </i>
    <i>
      <x v="352"/>
    </i>
    <i>
      <x v="353"/>
    </i>
    <i>
      <x v="354"/>
    </i>
    <i>
      <x v="355"/>
    </i>
    <i>
      <x v="363"/>
    </i>
    <i t="grand">
      <x/>
    </i>
  </rowItems>
  <colFields count="1">
    <field x="2"/>
  </colFields>
  <colItems count="6">
    <i>
      <x v="233"/>
    </i>
    <i>
      <x v="241"/>
    </i>
    <i>
      <x v="242"/>
    </i>
    <i>
      <x v="243"/>
    </i>
    <i>
      <x v="24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94AFAF9B-B18D-45F8-96D9-5575C6EACE4F}" name="PivotTable3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87:G807"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x="164"/>
        <item x="165"/>
        <item x="166"/>
        <item x="167"/>
        <item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9">
    <i>
      <x v="75"/>
    </i>
    <i>
      <x v="121"/>
    </i>
    <i>
      <x v="128"/>
    </i>
    <i>
      <x v="131"/>
    </i>
    <i>
      <x v="168"/>
    </i>
    <i>
      <x v="200"/>
    </i>
    <i>
      <x v="201"/>
    </i>
    <i>
      <x v="202"/>
    </i>
    <i>
      <x v="207"/>
    </i>
    <i>
      <x v="208"/>
    </i>
    <i>
      <x v="209"/>
    </i>
    <i>
      <x v="210"/>
    </i>
    <i>
      <x v="211"/>
    </i>
    <i>
      <x v="212"/>
    </i>
    <i>
      <x v="214"/>
    </i>
    <i>
      <x v="215"/>
    </i>
    <i>
      <x v="216"/>
    </i>
    <i>
      <x v="217"/>
    </i>
    <i t="grand">
      <x/>
    </i>
  </rowItems>
  <colFields count="1">
    <field x="2"/>
  </colFields>
  <colItems count="6">
    <i>
      <x v="165"/>
    </i>
    <i>
      <x v="166"/>
    </i>
    <i>
      <x v="167"/>
    </i>
    <i>
      <x v="168"/>
    </i>
    <i>
      <x v="16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E81AE5F9-F0BE-478E-95A5-945132E887D1}" name="PivotTable3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40:G757"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x="154"/>
        <item x="155"/>
        <item x="156"/>
        <item x="157"/>
        <item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6">
    <i>
      <x v="75"/>
    </i>
    <i>
      <x v="85"/>
    </i>
    <i>
      <x v="92"/>
    </i>
    <i>
      <x v="128"/>
    </i>
    <i>
      <x v="131"/>
    </i>
    <i>
      <x v="180"/>
    </i>
    <i>
      <x v="192"/>
    </i>
    <i>
      <x v="195"/>
    </i>
    <i>
      <x v="197"/>
    </i>
    <i>
      <x v="198"/>
    </i>
    <i>
      <x v="199"/>
    </i>
    <i>
      <x v="200"/>
    </i>
    <i>
      <x v="201"/>
    </i>
    <i>
      <x v="202"/>
    </i>
    <i>
      <x v="203"/>
    </i>
    <i t="grand">
      <x/>
    </i>
  </rowItems>
  <colFields count="1">
    <field x="2"/>
  </colFields>
  <colItems count="6">
    <i>
      <x v="155"/>
    </i>
    <i>
      <x v="156"/>
    </i>
    <i>
      <x v="157"/>
    </i>
    <i>
      <x v="158"/>
    </i>
    <i>
      <x v="15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AD99F6CC-1E02-4D1D-9D0D-2AA53618D02B}" name="PivotTable5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78:G138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x="279"/>
        <item x="280"/>
        <item x="281"/>
        <item x="282"/>
        <item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9">
    <i>
      <x v="382"/>
    </i>
    <i>
      <x v="384"/>
    </i>
    <i>
      <x v="385"/>
    </i>
    <i>
      <x v="387"/>
    </i>
    <i>
      <x v="388"/>
    </i>
    <i>
      <x v="389"/>
    </i>
    <i>
      <x v="390"/>
    </i>
    <i>
      <x v="391"/>
    </i>
    <i t="grand">
      <x/>
    </i>
  </rowItems>
  <colFields count="1">
    <field x="2"/>
  </colFields>
  <colItems count="6">
    <i>
      <x v="280"/>
    </i>
    <i>
      <x v="281"/>
    </i>
    <i>
      <x v="282"/>
    </i>
    <i>
      <x v="283"/>
    </i>
    <i>
      <x v="28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080128C5-7E1B-4950-878D-1BA78EDB6B63}" name="PivotTable5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177:G119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x="234"/>
        <item x="235"/>
        <item x="236"/>
        <item x="237"/>
        <item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0">
    <i>
      <x v="63"/>
    </i>
    <i>
      <x v="147"/>
    </i>
    <i>
      <x v="248"/>
    </i>
    <i>
      <x v="253"/>
    </i>
    <i>
      <x v="290"/>
    </i>
    <i>
      <x v="306"/>
    </i>
    <i>
      <x v="310"/>
    </i>
    <i>
      <x v="315"/>
    </i>
    <i>
      <x v="324"/>
    </i>
    <i>
      <x v="330"/>
    </i>
    <i>
      <x v="335"/>
    </i>
    <i>
      <x v="336"/>
    </i>
    <i>
      <x v="337"/>
    </i>
    <i>
      <x v="338"/>
    </i>
    <i>
      <x v="339"/>
    </i>
    <i>
      <x v="340"/>
    </i>
    <i>
      <x v="341"/>
    </i>
    <i>
      <x v="342"/>
    </i>
    <i>
      <x v="343"/>
    </i>
    <i t="grand">
      <x/>
    </i>
  </rowItems>
  <colFields count="1">
    <field x="2"/>
  </colFields>
  <colItems count="6">
    <i>
      <x v="236"/>
    </i>
    <i>
      <x v="237"/>
    </i>
    <i>
      <x v="238"/>
    </i>
    <i>
      <x v="239"/>
    </i>
    <i>
      <x v="24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A8886606-9385-46B3-802B-33F4F86A4006}" name="PivotTable8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227:G227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x="419"/>
        <item x="420"/>
        <item x="421"/>
        <item x="422"/>
        <item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3">
    <i>
      <x v="523"/>
    </i>
    <i>
      <x v="528"/>
    </i>
    <i>
      <x v="532"/>
    </i>
    <i>
      <x v="555"/>
    </i>
    <i>
      <x v="559"/>
    </i>
    <i>
      <x v="564"/>
    </i>
    <i>
      <x v="566"/>
    </i>
    <i>
      <x v="568"/>
    </i>
    <i>
      <x v="569"/>
    </i>
    <i>
      <x v="573"/>
    </i>
    <i>
      <x v="581"/>
    </i>
    <i>
      <x v="584"/>
    </i>
    <i>
      <x v="585"/>
    </i>
    <i>
      <x v="587"/>
    </i>
    <i>
      <x v="590"/>
    </i>
    <i>
      <x v="591"/>
    </i>
    <i>
      <x v="592"/>
    </i>
    <i>
      <x v="595"/>
    </i>
    <i>
      <x v="597"/>
    </i>
    <i>
      <x v="600"/>
    </i>
    <i>
      <x v="604"/>
    </i>
    <i>
      <x v="605"/>
    </i>
    <i>
      <x v="606"/>
    </i>
    <i>
      <x v="609"/>
    </i>
    <i>
      <x v="610"/>
    </i>
    <i>
      <x v="611"/>
    </i>
    <i>
      <x v="612"/>
    </i>
    <i>
      <x v="613"/>
    </i>
    <i>
      <x v="614"/>
    </i>
    <i>
      <x v="615"/>
    </i>
    <i>
      <x v="620"/>
    </i>
    <i>
      <x v="621"/>
    </i>
    <i>
      <x v="622"/>
    </i>
    <i>
      <x v="623"/>
    </i>
    <i>
      <x v="624"/>
    </i>
    <i>
      <x v="625"/>
    </i>
    <i>
      <x v="626"/>
    </i>
    <i>
      <x v="627"/>
    </i>
    <i>
      <x v="628"/>
    </i>
    <i>
      <x v="629"/>
    </i>
    <i>
      <x v="630"/>
    </i>
    <i>
      <x v="631"/>
    </i>
    <i t="grand">
      <x/>
    </i>
  </rowItems>
  <colFields count="1">
    <field x="2"/>
  </colFields>
  <colItems count="6">
    <i>
      <x v="420"/>
    </i>
    <i>
      <x v="421"/>
    </i>
    <i>
      <x v="422"/>
    </i>
    <i>
      <x v="423"/>
    </i>
    <i>
      <x v="42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CF4CCDC4-9201-427F-AF5D-B2A591DFF00A}" name="PivotTable2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49:G66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x="129"/>
        <item x="130"/>
        <item x="131"/>
        <item x="132"/>
        <item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0">
    <i>
      <x v="75"/>
    </i>
    <i>
      <x v="125"/>
    </i>
    <i>
      <x v="169"/>
    </i>
    <i>
      <x v="170"/>
    </i>
    <i>
      <x v="173"/>
    </i>
    <i>
      <x v="174"/>
    </i>
    <i>
      <x v="175"/>
    </i>
    <i>
      <x v="176"/>
    </i>
    <i>
      <x v="177"/>
    </i>
    <i t="grand">
      <x/>
    </i>
  </rowItems>
  <colFields count="1">
    <field x="2"/>
  </colFields>
  <colItems count="6">
    <i>
      <x v="130"/>
    </i>
    <i>
      <x v="131"/>
    </i>
    <i>
      <x v="132"/>
    </i>
    <i>
      <x v="133"/>
    </i>
    <i>
      <x v="13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1A0271E2-EED5-4047-910B-1AC5D8E48ADE}" name="PivotTable7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766:G180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x="359"/>
        <item x="360"/>
        <item x="361"/>
        <item x="362"/>
        <item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7">
    <i>
      <x v="182"/>
    </i>
    <i>
      <x v="453"/>
    </i>
    <i>
      <x v="454"/>
    </i>
    <i>
      <x v="463"/>
    </i>
    <i>
      <x v="466"/>
    </i>
    <i>
      <x v="472"/>
    </i>
    <i>
      <x v="473"/>
    </i>
    <i>
      <x v="478"/>
    </i>
    <i>
      <x v="479"/>
    </i>
    <i>
      <x v="483"/>
    </i>
    <i>
      <x v="484"/>
    </i>
    <i>
      <x v="486"/>
    </i>
    <i>
      <x v="487"/>
    </i>
    <i>
      <x v="488"/>
    </i>
    <i>
      <x v="489"/>
    </i>
    <i>
      <x v="491"/>
    </i>
    <i>
      <x v="492"/>
    </i>
    <i>
      <x v="494"/>
    </i>
    <i>
      <x v="495"/>
    </i>
    <i>
      <x v="496"/>
    </i>
    <i>
      <x v="498"/>
    </i>
    <i>
      <x v="499"/>
    </i>
    <i>
      <x v="500"/>
    </i>
    <i>
      <x v="503"/>
    </i>
    <i>
      <x v="504"/>
    </i>
    <i>
      <x v="505"/>
    </i>
    <i>
      <x v="506"/>
    </i>
    <i>
      <x v="507"/>
    </i>
    <i>
      <x v="508"/>
    </i>
    <i>
      <x v="510"/>
    </i>
    <i>
      <x v="511"/>
    </i>
    <i>
      <x v="514"/>
    </i>
    <i>
      <x v="515"/>
    </i>
    <i>
      <x v="516"/>
    </i>
    <i>
      <x v="517"/>
    </i>
    <i>
      <x v="518"/>
    </i>
    <i t="grand">
      <x/>
    </i>
  </rowItems>
  <colFields count="1">
    <field x="2"/>
  </colFields>
  <colItems count="6">
    <i>
      <x v="360"/>
    </i>
    <i>
      <x v="361"/>
    </i>
    <i>
      <x v="362"/>
    </i>
    <i>
      <x v="363"/>
    </i>
    <i>
      <x v="36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1C584E3E-4F5E-4CB1-AC73-BCEF2E22B8DA}" name="PivotTable1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J3:K18" firstHeaderRow="2" firstDataRow="2" firstDataCol="1" rowPageCount="1" colPageCount="1"/>
  <pivotFields count="6">
    <pivotField compact="0" outline="0" showAll="0"/>
    <pivotField axis="axisRow" compact="0" outline="0" showAll="0">
      <items count="138">
        <item x="17"/>
        <item m="1" x="131"/>
        <item x="7"/>
        <item m="1" x="127"/>
        <item m="1" x="128"/>
        <item m="1" x="129"/>
        <item m="1" x="90"/>
        <item m="1" x="133"/>
        <item x="5"/>
        <item x="18"/>
        <item m="1" x="100"/>
        <item x="13"/>
        <item x="14"/>
        <item m="1" x="83"/>
        <item m="1" x="98"/>
        <item m="1" x="97"/>
        <item m="1" x="135"/>
        <item m="1" x="99"/>
        <item m="1" x="126"/>
        <item m="1" x="96"/>
        <item x="11"/>
        <item x="1"/>
        <item m="1" x="132"/>
        <item m="1" x="102"/>
        <item m="1" x="101"/>
        <item x="6"/>
        <item x="19"/>
        <item x="16"/>
        <item x="3"/>
        <item x="8"/>
        <item x="0"/>
        <item x="10"/>
        <item x="12"/>
        <item m="1" x="134"/>
        <item m="1" x="130"/>
        <item x="15"/>
        <item m="1" x="136"/>
        <item x="20"/>
        <item x="58"/>
        <item x="21"/>
        <item x="22"/>
        <item m="1" x="104"/>
        <item x="75"/>
        <item m="1" x="103"/>
        <item x="23"/>
        <item m="1" x="105"/>
        <item x="24"/>
        <item x="25"/>
        <item m="1" x="125"/>
        <item m="1" x="106"/>
        <item x="26"/>
        <item m="1" x="107"/>
        <item x="27"/>
        <item m="1" x="108"/>
        <item m="1" x="109"/>
        <item m="1" x="124"/>
        <item m="1" x="110"/>
        <item m="1" x="89"/>
        <item x="2"/>
        <item x="29"/>
        <item m="1" x="123"/>
        <item m="1" x="122"/>
        <item x="30"/>
        <item x="31"/>
        <item x="32"/>
        <item x="33"/>
        <item x="34"/>
        <item m="1" x="111"/>
        <item x="35"/>
        <item x="28"/>
        <item m="1" x="85"/>
        <item m="1" x="121"/>
        <item m="1" x="112"/>
        <item m="1" x="113"/>
        <item m="1" x="114"/>
        <item m="1" x="120"/>
        <item m="1" x="115"/>
        <item m="1" x="116"/>
        <item x="37"/>
        <item m="1" x="117"/>
        <item m="1" x="118"/>
        <item m="1" x="119"/>
        <item x="4"/>
        <item m="1" x="95"/>
        <item m="1" x="91"/>
        <item m="1" x="94"/>
        <item x="38"/>
        <item m="1" x="92"/>
        <item m="1" x="86"/>
        <item x="39"/>
        <item x="40"/>
        <item m="1" x="87"/>
        <item x="41"/>
        <item m="1" x="93"/>
        <item x="42"/>
        <item m="1" x="88"/>
        <item x="43"/>
        <item m="1" x="84"/>
        <item x="44"/>
        <item x="9"/>
        <item x="36"/>
        <item x="45"/>
        <item x="46"/>
        <item x="47"/>
        <item x="48"/>
        <item x="49"/>
        <item x="50"/>
        <item x="51"/>
        <item x="52"/>
        <item x="53"/>
        <item x="54"/>
        <item x="55"/>
        <item m="1" x="82"/>
        <item x="56"/>
        <item x="57"/>
        <item m="1" x="81"/>
        <item x="59"/>
        <item x="60"/>
        <item x="61"/>
        <item x="62"/>
        <item x="63"/>
        <item x="64"/>
        <item x="65"/>
        <item x="66"/>
        <item x="67"/>
        <item x="68"/>
        <item x="69"/>
        <item x="70"/>
        <item m="1" x="80"/>
        <item x="71"/>
        <item x="72"/>
        <item x="73"/>
        <item x="74"/>
        <item x="76"/>
        <item x="77"/>
        <item x="78"/>
        <item x="79"/>
        <item t="default"/>
      </items>
    </pivotField>
    <pivotField axis="axisPage" compact="0" outline="0" multipleItemSelectionAllowed="1"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x="36"/>
        <item x="37"/>
        <item x="38"/>
        <item x="39"/>
        <item x="40"/>
        <item x="41"/>
        <item x="42"/>
        <item x="43"/>
        <item x="44"/>
        <item x="45"/>
        <item x="46"/>
        <item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1"/>
  </rowFields>
  <rowItems count="14">
    <i>
      <x v="2"/>
    </i>
    <i>
      <x v="8"/>
    </i>
    <i>
      <x v="9"/>
    </i>
    <i>
      <x v="11"/>
    </i>
    <i>
      <x v="12"/>
    </i>
    <i>
      <x v="21"/>
    </i>
    <i>
      <x v="25"/>
    </i>
    <i>
      <x v="26"/>
    </i>
    <i>
      <x v="27"/>
    </i>
    <i>
      <x v="29"/>
    </i>
    <i>
      <x v="32"/>
    </i>
    <i>
      <x v="37"/>
    </i>
    <i>
      <x v="99"/>
    </i>
    <i t="grand">
      <x/>
    </i>
  </rowItems>
  <colItems count="1">
    <i/>
  </colItems>
  <pageFields count="1">
    <pageField fld="2" hier="-1"/>
  </pageFields>
  <dataFields count="1">
    <dataField name="Sum of UG FOOTAGE COMPLETED" fld="3"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FCFE56D6-5EE8-4CDE-A402-43953E5A3F23}" name="PivotTable6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413:G143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x="289"/>
        <item x="290"/>
        <item x="291"/>
        <item x="292"/>
        <item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6">
    <i>
      <x v="82"/>
    </i>
    <i>
      <x v="121"/>
    </i>
    <i>
      <x v="242"/>
    </i>
    <i>
      <x v="322"/>
    </i>
    <i>
      <x v="386"/>
    </i>
    <i>
      <x v="387"/>
    </i>
    <i>
      <x v="388"/>
    </i>
    <i>
      <x v="398"/>
    </i>
    <i>
      <x v="399"/>
    </i>
    <i>
      <x v="400"/>
    </i>
    <i>
      <x v="401"/>
    </i>
    <i>
      <x v="402"/>
    </i>
    <i>
      <x v="403"/>
    </i>
    <i>
      <x v="404"/>
    </i>
    <i>
      <x v="405"/>
    </i>
    <i t="grand">
      <x/>
    </i>
  </rowItems>
  <colFields count="1">
    <field x="2"/>
  </colFields>
  <colItems count="6">
    <i>
      <x v="290"/>
    </i>
    <i>
      <x v="291"/>
    </i>
    <i>
      <x v="292"/>
    </i>
    <i>
      <x v="293"/>
    </i>
    <i>
      <x v="29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A12DA432-1549-4958-95CA-15B7D38A3BF7}" name="PivotTable8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321:G235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x="429"/>
        <item x="430"/>
        <item x="431"/>
        <item x="432"/>
        <item x="433"/>
        <item h="1" x="434"/>
        <item t="default"/>
      </items>
    </pivotField>
    <pivotField dataField="1" compact="0" outline="0" showAll="0"/>
    <pivotField compact="0" outline="0" showAll="0"/>
    <pivotField compact="0" outline="0" showAll="0"/>
  </pivotFields>
  <rowFields count="1">
    <field x="0"/>
  </rowFields>
  <rowItems count="36">
    <i>
      <x v="441"/>
    </i>
    <i>
      <x v="523"/>
    </i>
    <i>
      <x v="532"/>
    </i>
    <i>
      <x v="548"/>
    </i>
    <i>
      <x v="559"/>
    </i>
    <i>
      <x v="569"/>
    </i>
    <i>
      <x v="570"/>
    </i>
    <i>
      <x v="583"/>
    </i>
    <i>
      <x v="590"/>
    </i>
    <i>
      <x v="592"/>
    </i>
    <i>
      <x v="595"/>
    </i>
    <i>
      <x v="598"/>
    </i>
    <i>
      <x v="605"/>
    </i>
    <i>
      <x v="606"/>
    </i>
    <i>
      <x v="609"/>
    </i>
    <i>
      <x v="610"/>
    </i>
    <i>
      <x v="612"/>
    </i>
    <i>
      <x v="613"/>
    </i>
    <i>
      <x v="615"/>
    </i>
    <i>
      <x v="616"/>
    </i>
    <i>
      <x v="620"/>
    </i>
    <i>
      <x v="623"/>
    </i>
    <i>
      <x v="630"/>
    </i>
    <i>
      <x v="631"/>
    </i>
    <i>
      <x v="632"/>
    </i>
    <i>
      <x v="634"/>
    </i>
    <i>
      <x v="635"/>
    </i>
    <i>
      <x v="637"/>
    </i>
    <i>
      <x v="638"/>
    </i>
    <i>
      <x v="640"/>
    </i>
    <i>
      <x v="641"/>
    </i>
    <i>
      <x v="642"/>
    </i>
    <i>
      <x v="643"/>
    </i>
    <i>
      <x v="644"/>
    </i>
    <i>
      <x v="645"/>
    </i>
    <i t="grand">
      <x/>
    </i>
  </rowItems>
  <colFields count="1">
    <field x="2"/>
  </colFields>
  <colItems count="6">
    <i>
      <x v="430"/>
    </i>
    <i>
      <x v="431"/>
    </i>
    <i>
      <x v="432"/>
    </i>
    <i>
      <x v="433"/>
    </i>
    <i>
      <x v="43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80265B1E-88A3-4318-9DB1-D26B07167F70}" name="PivotTable5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261:G129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x="249"/>
        <item x="250"/>
        <item x="251"/>
        <item x="252"/>
        <item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9">
    <i>
      <x v="177"/>
    </i>
    <i>
      <x v="182"/>
    </i>
    <i>
      <x v="325"/>
    </i>
    <i>
      <x v="326"/>
    </i>
    <i>
      <x v="330"/>
    </i>
    <i>
      <x v="335"/>
    </i>
    <i>
      <x v="336"/>
    </i>
    <i>
      <x v="337"/>
    </i>
    <i>
      <x v="339"/>
    </i>
    <i>
      <x v="341"/>
    </i>
    <i>
      <x v="345"/>
    </i>
    <i>
      <x v="346"/>
    </i>
    <i>
      <x v="350"/>
    </i>
    <i>
      <x v="351"/>
    </i>
    <i>
      <x v="352"/>
    </i>
    <i>
      <x v="353"/>
    </i>
    <i>
      <x v="354"/>
    </i>
    <i>
      <x v="355"/>
    </i>
    <i>
      <x v="356"/>
    </i>
    <i>
      <x v="357"/>
    </i>
    <i>
      <x v="358"/>
    </i>
    <i>
      <x v="360"/>
    </i>
    <i>
      <x v="361"/>
    </i>
    <i>
      <x v="362"/>
    </i>
    <i>
      <x v="365"/>
    </i>
    <i>
      <x v="366"/>
    </i>
    <i>
      <x v="368"/>
    </i>
    <i>
      <x v="369"/>
    </i>
    <i t="grand">
      <x/>
    </i>
  </rowItems>
  <colFields count="1">
    <field x="2"/>
  </colFields>
  <colItems count="6">
    <i>
      <x v="250"/>
    </i>
    <i>
      <x v="251"/>
    </i>
    <i>
      <x v="252"/>
    </i>
    <i>
      <x v="253"/>
    </i>
    <i>
      <x v="25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53841B65-9710-4F18-A964-07B5E8AFE37A}" name="PivotTable4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139:G115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x="224"/>
        <item h="1" x="229"/>
        <item x="225"/>
        <item x="226"/>
        <item x="227"/>
        <item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4">
    <i>
      <x v="13"/>
    </i>
    <i>
      <x v="147"/>
    </i>
    <i>
      <x v="300"/>
    </i>
    <i>
      <x v="301"/>
    </i>
    <i>
      <x v="306"/>
    </i>
    <i>
      <x v="307"/>
    </i>
    <i>
      <x v="319"/>
    </i>
    <i>
      <x v="321"/>
    </i>
    <i>
      <x v="324"/>
    </i>
    <i>
      <x v="325"/>
    </i>
    <i>
      <x v="326"/>
    </i>
    <i>
      <x v="327"/>
    </i>
    <i>
      <x v="329"/>
    </i>
    <i t="grand">
      <x/>
    </i>
  </rowItems>
  <colFields count="1">
    <field x="2"/>
  </colFields>
  <colItems count="6">
    <i>
      <x v="225"/>
    </i>
    <i>
      <x v="227"/>
    </i>
    <i>
      <x v="228"/>
    </i>
    <i>
      <x v="229"/>
    </i>
    <i>
      <x v="23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4ED95AD9-A9D2-4A71-B1C4-07DFB311EFB5}" name="PivotTable8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951:G198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x="384"/>
        <item x="385"/>
        <item x="386"/>
        <item x="387"/>
        <item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1">
    <i>
      <x v="454"/>
    </i>
    <i>
      <x v="462"/>
    </i>
    <i>
      <x v="467"/>
    </i>
    <i>
      <x v="478"/>
    </i>
    <i>
      <x v="484"/>
    </i>
    <i>
      <x v="495"/>
    </i>
    <i>
      <x v="498"/>
    </i>
    <i>
      <x v="503"/>
    </i>
    <i>
      <x v="504"/>
    </i>
    <i>
      <x v="520"/>
    </i>
    <i>
      <x v="524"/>
    </i>
    <i>
      <x v="529"/>
    </i>
    <i>
      <x v="530"/>
    </i>
    <i>
      <x v="532"/>
    </i>
    <i>
      <x v="536"/>
    </i>
    <i>
      <x v="537"/>
    </i>
    <i>
      <x v="539"/>
    </i>
    <i>
      <x v="543"/>
    </i>
    <i>
      <x v="544"/>
    </i>
    <i>
      <x v="545"/>
    </i>
    <i>
      <x v="548"/>
    </i>
    <i>
      <x v="549"/>
    </i>
    <i>
      <x v="550"/>
    </i>
    <i>
      <x v="551"/>
    </i>
    <i>
      <x v="552"/>
    </i>
    <i>
      <x v="553"/>
    </i>
    <i>
      <x v="554"/>
    </i>
    <i>
      <x v="555"/>
    </i>
    <i>
      <x v="556"/>
    </i>
    <i>
      <x v="557"/>
    </i>
    <i t="grand">
      <x/>
    </i>
  </rowItems>
  <colFields count="1">
    <field x="2"/>
  </colFields>
  <colItems count="6">
    <i>
      <x v="385"/>
    </i>
    <i>
      <x v="386"/>
    </i>
    <i>
      <x v="387"/>
    </i>
    <i>
      <x v="388"/>
    </i>
    <i>
      <x v="38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08886491-E7C9-4673-AE57-910FEF3AF516}" name="PivotTable28"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37:G646"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x="124"/>
        <item x="125"/>
        <item x="126"/>
        <item x="127"/>
        <item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8">
    <i>
      <x v="125"/>
    </i>
    <i>
      <x v="159"/>
    </i>
    <i>
      <x v="168"/>
    </i>
    <i>
      <x v="169"/>
    </i>
    <i>
      <x v="170"/>
    </i>
    <i>
      <x v="171"/>
    </i>
    <i>
      <x v="173"/>
    </i>
    <i t="grand">
      <x/>
    </i>
  </rowItems>
  <colFields count="1">
    <field x="2"/>
  </colFields>
  <colItems count="6">
    <i>
      <x v="125"/>
    </i>
    <i>
      <x v="126"/>
    </i>
    <i>
      <x v="127"/>
    </i>
    <i>
      <x v="128"/>
    </i>
    <i>
      <x v="12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26D049B0-B965-4722-8BAE-C8EFB491D246}" name="PivotTable7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677:G171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x="349"/>
        <item x="350"/>
        <item x="351"/>
        <item x="352"/>
        <item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7">
    <i>
      <x v="450"/>
    </i>
    <i>
      <x v="454"/>
    </i>
    <i>
      <x v="456"/>
    </i>
    <i>
      <x v="459"/>
    </i>
    <i>
      <x v="462"/>
    </i>
    <i>
      <x v="463"/>
    </i>
    <i>
      <x v="470"/>
    </i>
    <i>
      <x v="471"/>
    </i>
    <i>
      <x v="472"/>
    </i>
    <i>
      <x v="473"/>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t="grand">
      <x/>
    </i>
  </rowItems>
  <colFields count="1">
    <field x="2"/>
  </colFields>
  <colItems count="6">
    <i>
      <x v="350"/>
    </i>
    <i>
      <x v="351"/>
    </i>
    <i>
      <x v="352"/>
    </i>
    <i>
      <x v="353"/>
    </i>
    <i>
      <x v="35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BAF127DB-80A1-4768-B10E-45A3983DCAB2}" name="PivotTable3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57:G87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x="179"/>
        <item x="180"/>
        <item x="181"/>
        <item x="182"/>
        <item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124"/>
    </i>
    <i>
      <x v="128"/>
    </i>
    <i>
      <x v="131"/>
    </i>
    <i>
      <x v="168"/>
    </i>
    <i>
      <x v="204"/>
    </i>
    <i>
      <x v="218"/>
    </i>
    <i>
      <x v="224"/>
    </i>
    <i>
      <x v="227"/>
    </i>
    <i>
      <x v="228"/>
    </i>
    <i>
      <x v="229"/>
    </i>
    <i>
      <x v="230"/>
    </i>
    <i>
      <x v="231"/>
    </i>
    <i>
      <x v="232"/>
    </i>
    <i>
      <x v="234"/>
    </i>
    <i>
      <x v="235"/>
    </i>
    <i>
      <x v="236"/>
    </i>
    <i t="grand">
      <x/>
    </i>
  </rowItems>
  <colFields count="1">
    <field x="2"/>
  </colFields>
  <colItems count="6">
    <i>
      <x v="180"/>
    </i>
    <i>
      <x v="181"/>
    </i>
    <i>
      <x v="182"/>
    </i>
    <i>
      <x v="183"/>
    </i>
    <i>
      <x v="18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B57BE638-E230-4D54-8A65-FC925F95129E}" name="PivotTable31"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82:G70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x="139"/>
        <item x="140"/>
        <item x="141"/>
        <item x="142"/>
        <item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8">
    <i>
      <x v="75"/>
    </i>
    <i>
      <x v="85"/>
    </i>
    <i>
      <x v="92"/>
    </i>
    <i>
      <x v="94"/>
    </i>
    <i>
      <x v="125"/>
    </i>
    <i>
      <x v="169"/>
    </i>
    <i>
      <x v="177"/>
    </i>
    <i>
      <x v="180"/>
    </i>
    <i>
      <x v="182"/>
    </i>
    <i>
      <x v="183"/>
    </i>
    <i>
      <x v="184"/>
    </i>
    <i>
      <x v="185"/>
    </i>
    <i>
      <x v="186"/>
    </i>
    <i>
      <x v="187"/>
    </i>
    <i>
      <x v="188"/>
    </i>
    <i>
      <x v="189"/>
    </i>
    <i>
      <x v="190"/>
    </i>
    <i t="grand">
      <x/>
    </i>
  </rowItems>
  <colFields count="1">
    <field x="2"/>
  </colFields>
  <colItems count="6">
    <i>
      <x v="140"/>
    </i>
    <i>
      <x v="141"/>
    </i>
    <i>
      <x v="142"/>
    </i>
    <i>
      <x v="143"/>
    </i>
    <i>
      <x v="14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93512BD5-EEDA-4EA2-AD6F-4189F1480240}" name="PivotTable8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109:G214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x="404"/>
        <item x="405"/>
        <item x="406"/>
        <item x="407"/>
        <item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1">
    <i>
      <x v="479"/>
    </i>
    <i>
      <x v="484"/>
    </i>
    <i>
      <x v="500"/>
    </i>
    <i>
      <x v="532"/>
    </i>
    <i>
      <x v="549"/>
    </i>
    <i>
      <x v="550"/>
    </i>
    <i>
      <x v="552"/>
    </i>
    <i>
      <x v="555"/>
    </i>
    <i>
      <x v="556"/>
    </i>
    <i>
      <x v="561"/>
    </i>
    <i>
      <x v="562"/>
    </i>
    <i>
      <x v="563"/>
    </i>
    <i>
      <x v="565"/>
    </i>
    <i>
      <x v="568"/>
    </i>
    <i>
      <x v="571"/>
    </i>
    <i>
      <x v="573"/>
    </i>
    <i>
      <x v="577"/>
    </i>
    <i>
      <x v="580"/>
    </i>
    <i>
      <x v="582"/>
    </i>
    <i>
      <x v="583"/>
    </i>
    <i>
      <x v="584"/>
    </i>
    <i>
      <x v="586"/>
    </i>
    <i>
      <x v="587"/>
    </i>
    <i>
      <x v="588"/>
    </i>
    <i>
      <x v="589"/>
    </i>
    <i>
      <x v="590"/>
    </i>
    <i>
      <x v="591"/>
    </i>
    <i>
      <x v="592"/>
    </i>
    <i>
      <x v="593"/>
    </i>
    <i>
      <x v="594"/>
    </i>
    <i t="grand">
      <x/>
    </i>
  </rowItems>
  <colFields count="1">
    <field x="2"/>
  </colFields>
  <colItems count="6">
    <i>
      <x v="405"/>
    </i>
    <i>
      <x v="406"/>
    </i>
    <i>
      <x v="407"/>
    </i>
    <i>
      <x v="408"/>
    </i>
    <i>
      <x v="40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86B1AA40-367E-4ED3-B406-D8EE2CAC878A}" name="PivotTable6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04:G152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x="314"/>
        <item x="315"/>
        <item x="316"/>
        <item x="317"/>
        <item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6">
    <i>
      <x v="63"/>
    </i>
    <i>
      <x v="394"/>
    </i>
    <i>
      <x v="418"/>
    </i>
    <i>
      <x v="419"/>
    </i>
    <i>
      <x v="420"/>
    </i>
    <i>
      <x v="424"/>
    </i>
    <i>
      <x v="425"/>
    </i>
    <i>
      <x v="426"/>
    </i>
    <i>
      <x v="428"/>
    </i>
    <i>
      <x v="429"/>
    </i>
    <i>
      <x v="430"/>
    </i>
    <i>
      <x v="431"/>
    </i>
    <i>
      <x v="432"/>
    </i>
    <i>
      <x v="433"/>
    </i>
    <i>
      <x v="434"/>
    </i>
    <i t="grand">
      <x/>
    </i>
  </rowItems>
  <colFields count="1">
    <field x="2"/>
  </colFields>
  <colItems count="6">
    <i>
      <x v="315"/>
    </i>
    <i>
      <x v="316"/>
    </i>
    <i>
      <x v="317"/>
    </i>
    <i>
      <x v="318"/>
    </i>
    <i>
      <x v="31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205B198D-4823-4281-987B-5C228226E9F0}" name="PivotTable8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182:G222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x="414"/>
        <item x="415"/>
        <item x="416"/>
        <item x="417"/>
        <item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1">
    <i>
      <x v="512"/>
    </i>
    <i>
      <x v="546"/>
    </i>
    <i>
      <x v="549"/>
    </i>
    <i>
      <x v="555"/>
    </i>
    <i>
      <x v="562"/>
    </i>
    <i>
      <x v="563"/>
    </i>
    <i>
      <x v="568"/>
    </i>
    <i>
      <x v="569"/>
    </i>
    <i>
      <x v="570"/>
    </i>
    <i>
      <x v="573"/>
    </i>
    <i>
      <x v="575"/>
    </i>
    <i>
      <x v="581"/>
    </i>
    <i>
      <x v="583"/>
    </i>
    <i>
      <x v="584"/>
    </i>
    <i>
      <x v="587"/>
    </i>
    <i>
      <x v="589"/>
    </i>
    <i>
      <x v="594"/>
    </i>
    <i>
      <x v="595"/>
    </i>
    <i>
      <x v="597"/>
    </i>
    <i>
      <x v="599"/>
    </i>
    <i>
      <x v="600"/>
    </i>
    <i>
      <x v="601"/>
    </i>
    <i>
      <x v="602"/>
    </i>
    <i>
      <x v="603"/>
    </i>
    <i>
      <x v="604"/>
    </i>
    <i>
      <x v="605"/>
    </i>
    <i>
      <x v="606"/>
    </i>
    <i>
      <x v="607"/>
    </i>
    <i>
      <x v="608"/>
    </i>
    <i>
      <x v="609"/>
    </i>
    <i>
      <x v="610"/>
    </i>
    <i>
      <x v="611"/>
    </i>
    <i>
      <x v="612"/>
    </i>
    <i>
      <x v="613"/>
    </i>
    <i>
      <x v="614"/>
    </i>
    <i>
      <x v="615"/>
    </i>
    <i>
      <x v="616"/>
    </i>
    <i>
      <x v="617"/>
    </i>
    <i>
      <x v="618"/>
    </i>
    <i>
      <x v="619"/>
    </i>
    <i t="grand">
      <x/>
    </i>
  </rowItems>
  <colFields count="1">
    <field x="2"/>
  </colFields>
  <colItems count="6">
    <i>
      <x v="415"/>
    </i>
    <i>
      <x v="416"/>
    </i>
    <i>
      <x v="417"/>
    </i>
    <i>
      <x v="418"/>
    </i>
    <i>
      <x v="41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B0A05ADB-BCDA-4B8E-AACD-FBC0E1733EFF}" name="PivotTable4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001:G104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x="204"/>
        <item x="205"/>
        <item x="206"/>
        <item x="207"/>
        <item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2">
    <i>
      <x v="13"/>
    </i>
    <i>
      <x v="63"/>
    </i>
    <i>
      <x v="121"/>
    </i>
    <i>
      <x v="182"/>
    </i>
    <i>
      <x v="221"/>
    </i>
    <i>
      <x v="235"/>
    </i>
    <i>
      <x v="236"/>
    </i>
    <i>
      <x v="239"/>
    </i>
    <i>
      <x v="242"/>
    </i>
    <i>
      <x v="248"/>
    </i>
    <i>
      <x v="251"/>
    </i>
    <i>
      <x v="252"/>
    </i>
    <i>
      <x v="253"/>
    </i>
    <i>
      <x v="256"/>
    </i>
    <i>
      <x v="257"/>
    </i>
    <i>
      <x v="258"/>
    </i>
    <i>
      <x v="268"/>
    </i>
    <i>
      <x v="269"/>
    </i>
    <i>
      <x v="270"/>
    </i>
    <i>
      <x v="271"/>
    </i>
    <i>
      <x v="275"/>
    </i>
    <i>
      <x v="280"/>
    </i>
    <i>
      <x v="281"/>
    </i>
    <i>
      <x v="282"/>
    </i>
    <i>
      <x v="283"/>
    </i>
    <i>
      <x v="284"/>
    </i>
    <i>
      <x v="285"/>
    </i>
    <i>
      <x v="286"/>
    </i>
    <i>
      <x v="287"/>
    </i>
    <i>
      <x v="288"/>
    </i>
    <i>
      <x v="289"/>
    </i>
    <i>
      <x v="290"/>
    </i>
    <i>
      <x v="291"/>
    </i>
    <i>
      <x v="292"/>
    </i>
    <i>
      <x v="293"/>
    </i>
    <i>
      <x v="294"/>
    </i>
    <i>
      <x v="295"/>
    </i>
    <i>
      <x v="296"/>
    </i>
    <i>
      <x v="297"/>
    </i>
    <i>
      <x v="298"/>
    </i>
    <i>
      <x v="299"/>
    </i>
    <i t="grand">
      <x/>
    </i>
  </rowItems>
  <colFields count="1">
    <field x="2"/>
  </colFields>
  <colItems count="6">
    <i>
      <x v="205"/>
    </i>
    <i>
      <x v="206"/>
    </i>
    <i>
      <x v="207"/>
    </i>
    <i>
      <x v="208"/>
    </i>
    <i>
      <x v="20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6D2D5F75-2E39-46AB-963B-600D6CD5FBA4}" name="PivotTable4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36:G96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x="194"/>
        <item x="195"/>
        <item x="196"/>
        <item x="197"/>
        <item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5">
    <i>
      <x v="63"/>
    </i>
    <i>
      <x v="221"/>
    </i>
    <i>
      <x v="224"/>
    </i>
    <i>
      <x v="231"/>
    </i>
    <i>
      <x v="234"/>
    </i>
    <i>
      <x v="236"/>
    </i>
    <i>
      <x v="239"/>
    </i>
    <i>
      <x v="240"/>
    </i>
    <i>
      <x v="241"/>
    </i>
    <i>
      <x v="242"/>
    </i>
    <i>
      <x v="247"/>
    </i>
    <i>
      <x v="254"/>
    </i>
    <i>
      <x v="255"/>
    </i>
    <i>
      <x v="256"/>
    </i>
    <i>
      <x v="257"/>
    </i>
    <i>
      <x v="258"/>
    </i>
    <i>
      <x v="259"/>
    </i>
    <i>
      <x v="260"/>
    </i>
    <i>
      <x v="261"/>
    </i>
    <i>
      <x v="263"/>
    </i>
    <i>
      <x v="264"/>
    </i>
    <i>
      <x v="265"/>
    </i>
    <i>
      <x v="266"/>
    </i>
    <i>
      <x v="267"/>
    </i>
    <i t="grand">
      <x/>
    </i>
  </rowItems>
  <colFields count="1">
    <field x="2"/>
  </colFields>
  <colItems count="6">
    <i>
      <x v="195"/>
    </i>
    <i>
      <x v="196"/>
    </i>
    <i>
      <x v="197"/>
    </i>
    <i>
      <x v="198"/>
    </i>
    <i>
      <x v="19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921A04D8-6791-4387-A1FA-95EEE79EF224}" name="PivotTable7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93:G161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x="334"/>
        <item x="335"/>
        <item x="336"/>
        <item x="337"/>
        <item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7">
    <i>
      <x v="13"/>
    </i>
    <i>
      <x v="434"/>
    </i>
    <i>
      <x v="440"/>
    </i>
    <i>
      <x v="441"/>
    </i>
    <i>
      <x v="442"/>
    </i>
    <i>
      <x v="449"/>
    </i>
    <i>
      <x v="452"/>
    </i>
    <i>
      <x v="453"/>
    </i>
    <i>
      <x v="454"/>
    </i>
    <i>
      <x v="455"/>
    </i>
    <i>
      <x v="456"/>
    </i>
    <i>
      <x v="457"/>
    </i>
    <i>
      <x v="458"/>
    </i>
    <i>
      <x v="459"/>
    </i>
    <i>
      <x v="460"/>
    </i>
    <i>
      <x v="461"/>
    </i>
    <i t="grand">
      <x/>
    </i>
  </rowItems>
  <colFields count="1">
    <field x="2"/>
  </colFields>
  <colItems count="6">
    <i>
      <x v="335"/>
    </i>
    <i>
      <x v="336"/>
    </i>
    <i>
      <x v="337"/>
    </i>
    <i>
      <x v="338"/>
    </i>
    <i>
      <x v="33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C252C840-5BBD-4B94-87C1-34E8306C2094}" name="PivotTable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G1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x="0"/>
        <item x="1"/>
        <item x="2"/>
        <item x="3"/>
        <item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9">
    <i>
      <x/>
    </i>
    <i>
      <x v="1"/>
    </i>
    <i>
      <x v="2"/>
    </i>
    <i>
      <x v="3"/>
    </i>
    <i>
      <x v="4"/>
    </i>
    <i>
      <x v="9"/>
    </i>
    <i>
      <x v="10"/>
    </i>
    <i>
      <x v="12"/>
    </i>
    <i t="grand">
      <x/>
    </i>
  </rowItems>
  <colFields count="1">
    <field x="2"/>
  </colFields>
  <colItems count="6">
    <i>
      <x/>
    </i>
    <i>
      <x v="1"/>
    </i>
    <i>
      <x v="2"/>
    </i>
    <i>
      <x v="3"/>
    </i>
    <i>
      <x v="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8066E0DD-F1D6-499A-BEBE-D841E35DEF8F}" name="PivotTable2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14:G52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x="84"/>
        <item x="85"/>
        <item x="86"/>
        <item x="87"/>
        <item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0">
    <i>
      <x v="39"/>
    </i>
    <i>
      <x v="84"/>
    </i>
    <i>
      <x v="107"/>
    </i>
    <i>
      <x v="132"/>
    </i>
    <i>
      <x v="138"/>
    </i>
    <i>
      <x v="144"/>
    </i>
    <i>
      <x v="148"/>
    </i>
    <i>
      <x v="150"/>
    </i>
    <i>
      <x v="151"/>
    </i>
    <i t="grand">
      <x/>
    </i>
  </rowItems>
  <colFields count="1">
    <field x="2"/>
  </colFields>
  <colItems count="6">
    <i>
      <x v="85"/>
    </i>
    <i>
      <x v="86"/>
    </i>
    <i>
      <x v="87"/>
    </i>
    <i>
      <x v="88"/>
    </i>
    <i>
      <x v="8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A4DA3C02-9398-406A-B4B8-B9CD607452B0}" name="PivotTable2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76:G58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x="104"/>
        <item x="105"/>
        <item x="106"/>
        <item x="107"/>
        <item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8">
    <i>
      <x v="85"/>
    </i>
    <i>
      <x v="87"/>
    </i>
    <i>
      <x v="92"/>
    </i>
    <i>
      <x v="125"/>
    </i>
    <i>
      <x v="157"/>
    </i>
    <i>
      <x v="158"/>
    </i>
    <i>
      <x v="159"/>
    </i>
    <i t="grand">
      <x/>
    </i>
  </rowItems>
  <colFields count="1">
    <field x="2"/>
  </colFields>
  <colItems count="6">
    <i>
      <x v="105"/>
    </i>
    <i>
      <x v="106"/>
    </i>
    <i>
      <x v="107"/>
    </i>
    <i>
      <x v="108"/>
    </i>
    <i>
      <x v="10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C47C1B8B-EC56-48EA-B606-2B05B2395478}" name="PivotTable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61:G29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x="35"/>
        <item x="36"/>
        <item x="37"/>
        <item x="38"/>
        <item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1">
    <i>
      <x v="12"/>
    </i>
    <i>
      <x v="15"/>
    </i>
    <i>
      <x v="18"/>
    </i>
    <i>
      <x v="26"/>
    </i>
    <i>
      <x v="37"/>
    </i>
    <i>
      <x v="40"/>
    </i>
    <i>
      <x v="49"/>
    </i>
    <i>
      <x v="53"/>
    </i>
    <i>
      <x v="55"/>
    </i>
    <i>
      <x v="56"/>
    </i>
    <i>
      <x v="57"/>
    </i>
    <i>
      <x v="65"/>
    </i>
    <i>
      <x v="67"/>
    </i>
    <i>
      <x v="74"/>
    </i>
    <i>
      <x v="75"/>
    </i>
    <i>
      <x v="77"/>
    </i>
    <i>
      <x v="79"/>
    </i>
    <i>
      <x v="80"/>
    </i>
    <i>
      <x v="82"/>
    </i>
    <i>
      <x v="83"/>
    </i>
    <i>
      <x v="84"/>
    </i>
    <i>
      <x v="85"/>
    </i>
    <i>
      <x v="86"/>
    </i>
    <i>
      <x v="87"/>
    </i>
    <i>
      <x v="88"/>
    </i>
    <i>
      <x v="89"/>
    </i>
    <i>
      <x v="90"/>
    </i>
    <i>
      <x v="91"/>
    </i>
    <i>
      <x v="92"/>
    </i>
    <i>
      <x v="93"/>
    </i>
    <i t="grand">
      <x/>
    </i>
  </rowItems>
  <colFields count="1">
    <field x="2"/>
  </colFields>
  <colItems count="6">
    <i>
      <x v="36"/>
    </i>
    <i>
      <x v="37"/>
    </i>
    <i>
      <x v="38"/>
    </i>
    <i>
      <x v="39"/>
    </i>
    <i>
      <x v="40"/>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E2EFA46F-98BD-45A6-9BA5-96883ECE6374}" name="PivotTable55"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316:G133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x="259"/>
        <item x="260"/>
        <item x="261"/>
        <item x="262"/>
        <item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3">
    <i>
      <x v="177"/>
    </i>
    <i>
      <x v="182"/>
    </i>
    <i>
      <x v="204"/>
    </i>
    <i>
      <x v="335"/>
    </i>
    <i>
      <x v="368"/>
    </i>
    <i>
      <x v="370"/>
    </i>
    <i>
      <x v="371"/>
    </i>
    <i>
      <x v="372"/>
    </i>
    <i>
      <x v="373"/>
    </i>
    <i>
      <x v="374"/>
    </i>
    <i>
      <x v="375"/>
    </i>
    <i>
      <x v="376"/>
    </i>
    <i t="grand">
      <x/>
    </i>
  </rowItems>
  <colFields count="1">
    <field x="2"/>
  </colFields>
  <colItems count="6">
    <i>
      <x v="260"/>
    </i>
    <i>
      <x v="261"/>
    </i>
    <i>
      <x v="262"/>
    </i>
    <i>
      <x v="263"/>
    </i>
    <i>
      <x v="26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A3BB49AA-8068-457A-A77E-027B3DBC056F}" name="PivotTable7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846:G1881"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x="369"/>
        <item x="370"/>
        <item x="371"/>
        <item x="372"/>
        <item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4">
    <i>
      <x v="459"/>
    </i>
    <i>
      <x v="467"/>
    </i>
    <i>
      <x v="473"/>
    </i>
    <i>
      <x v="479"/>
    </i>
    <i>
      <x v="484"/>
    </i>
    <i>
      <x v="489"/>
    </i>
    <i>
      <x v="492"/>
    </i>
    <i>
      <x v="495"/>
    </i>
    <i>
      <x v="496"/>
    </i>
    <i>
      <x v="498"/>
    </i>
    <i>
      <x v="500"/>
    </i>
    <i>
      <x v="502"/>
    </i>
    <i>
      <x v="503"/>
    </i>
    <i>
      <x v="505"/>
    </i>
    <i>
      <x v="518"/>
    </i>
    <i>
      <x v="519"/>
    </i>
    <i>
      <x v="520"/>
    </i>
    <i>
      <x v="521"/>
    </i>
    <i>
      <x v="522"/>
    </i>
    <i>
      <x v="523"/>
    </i>
    <i>
      <x v="524"/>
    </i>
    <i>
      <x v="525"/>
    </i>
    <i>
      <x v="526"/>
    </i>
    <i>
      <x v="527"/>
    </i>
    <i>
      <x v="528"/>
    </i>
    <i>
      <x v="529"/>
    </i>
    <i>
      <x v="530"/>
    </i>
    <i>
      <x v="531"/>
    </i>
    <i>
      <x v="532"/>
    </i>
    <i>
      <x v="533"/>
    </i>
    <i>
      <x v="534"/>
    </i>
    <i>
      <x v="535"/>
    </i>
    <i>
      <x v="536"/>
    </i>
    <i t="grand">
      <x/>
    </i>
  </rowItems>
  <colFields count="1">
    <field x="2"/>
  </colFields>
  <colItems count="6">
    <i>
      <x v="370"/>
    </i>
    <i>
      <x v="371"/>
    </i>
    <i>
      <x v="372"/>
    </i>
    <i>
      <x v="373"/>
    </i>
    <i>
      <x v="37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0BA65D66-6598-4157-A663-05E57DD1A1C4}" name="PivotTable7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643:G1674"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x="344"/>
        <item x="345"/>
        <item x="346"/>
        <item x="347"/>
        <item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0">
    <i>
      <x v="426"/>
    </i>
    <i>
      <x v="427"/>
    </i>
    <i>
      <x v="434"/>
    </i>
    <i>
      <x v="441"/>
    </i>
    <i>
      <x v="442"/>
    </i>
    <i>
      <x v="448"/>
    </i>
    <i>
      <x v="453"/>
    </i>
    <i>
      <x v="454"/>
    </i>
    <i>
      <x v="456"/>
    </i>
    <i>
      <x v="458"/>
    </i>
    <i>
      <x v="459"/>
    </i>
    <i>
      <x v="460"/>
    </i>
    <i>
      <x v="461"/>
    </i>
    <i>
      <x v="462"/>
    </i>
    <i>
      <x v="467"/>
    </i>
    <i>
      <x v="468"/>
    </i>
    <i>
      <x v="469"/>
    </i>
    <i>
      <x v="470"/>
    </i>
    <i>
      <x v="471"/>
    </i>
    <i>
      <x v="472"/>
    </i>
    <i>
      <x v="473"/>
    </i>
    <i>
      <x v="474"/>
    </i>
    <i>
      <x v="475"/>
    </i>
    <i>
      <x v="476"/>
    </i>
    <i>
      <x v="477"/>
    </i>
    <i>
      <x v="478"/>
    </i>
    <i>
      <x v="479"/>
    </i>
    <i>
      <x v="480"/>
    </i>
    <i>
      <x v="481"/>
    </i>
    <i t="grand">
      <x/>
    </i>
  </rowItems>
  <colFields count="1">
    <field x="2"/>
  </colFields>
  <colItems count="6">
    <i>
      <x v="345"/>
    </i>
    <i>
      <x v="346"/>
    </i>
    <i>
      <x v="347"/>
    </i>
    <i>
      <x v="348"/>
    </i>
    <i>
      <x v="34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5A89683A-A961-428A-8A2E-2EE9D7412BB3}" name="PivotTable47"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106:G1136"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x="219"/>
        <item x="220"/>
        <item x="221"/>
        <item x="222"/>
        <item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9">
    <i>
      <x v="147"/>
    </i>
    <i>
      <x v="246"/>
    </i>
    <i>
      <x v="251"/>
    </i>
    <i>
      <x v="264"/>
    </i>
    <i>
      <x v="266"/>
    </i>
    <i>
      <x v="267"/>
    </i>
    <i>
      <x v="269"/>
    </i>
    <i>
      <x v="282"/>
    </i>
    <i>
      <x v="300"/>
    </i>
    <i>
      <x v="301"/>
    </i>
    <i>
      <x v="303"/>
    </i>
    <i>
      <x v="306"/>
    </i>
    <i>
      <x v="307"/>
    </i>
    <i>
      <x v="311"/>
    </i>
    <i>
      <x v="314"/>
    </i>
    <i>
      <x v="315"/>
    </i>
    <i>
      <x v="316"/>
    </i>
    <i>
      <x v="318"/>
    </i>
    <i>
      <x v="319"/>
    </i>
    <i>
      <x v="320"/>
    </i>
    <i>
      <x v="321"/>
    </i>
    <i>
      <x v="322"/>
    </i>
    <i>
      <x v="323"/>
    </i>
    <i>
      <x v="324"/>
    </i>
    <i>
      <x v="325"/>
    </i>
    <i>
      <x v="326"/>
    </i>
    <i>
      <x v="327"/>
    </i>
    <i>
      <x v="328"/>
    </i>
    <i t="grand">
      <x/>
    </i>
  </rowItems>
  <colFields count="1">
    <field x="2"/>
  </colFields>
  <colItems count="6">
    <i>
      <x v="220"/>
    </i>
    <i>
      <x v="221"/>
    </i>
    <i>
      <x v="222"/>
    </i>
    <i>
      <x v="223"/>
    </i>
    <i>
      <x v="22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DAE7282F-CE4F-463B-AA18-145169F82BBF}" name="PivotTable62"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433:G1445"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x="294"/>
        <item x="295"/>
        <item x="296"/>
        <item x="297"/>
        <item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1">
    <i>
      <x v="275"/>
    </i>
    <i>
      <x v="386"/>
    </i>
    <i>
      <x v="398"/>
    </i>
    <i>
      <x v="405"/>
    </i>
    <i>
      <x v="406"/>
    </i>
    <i>
      <x v="407"/>
    </i>
    <i>
      <x v="408"/>
    </i>
    <i>
      <x v="409"/>
    </i>
    <i>
      <x v="410"/>
    </i>
    <i>
      <x v="411"/>
    </i>
    <i t="grand">
      <x/>
    </i>
  </rowItems>
  <colFields count="1">
    <field x="2"/>
  </colFields>
  <colItems count="6">
    <i>
      <x v="295"/>
    </i>
    <i>
      <x v="296"/>
    </i>
    <i>
      <x v="297"/>
    </i>
    <i>
      <x v="298"/>
    </i>
    <i>
      <x v="29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E5F04DEB-63BA-49B7-87CC-2EFC663BF282}" name="PivotTable4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66:G997"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x="199"/>
        <item x="200"/>
        <item x="201"/>
        <item x="202"/>
        <item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0">
    <i>
      <x v="63"/>
    </i>
    <i>
      <x v="177"/>
    </i>
    <i>
      <x v="224"/>
    </i>
    <i>
      <x v="234"/>
    </i>
    <i>
      <x v="241"/>
    </i>
    <i>
      <x v="242"/>
    </i>
    <i>
      <x v="247"/>
    </i>
    <i>
      <x v="256"/>
    </i>
    <i>
      <x v="258"/>
    </i>
    <i>
      <x v="259"/>
    </i>
    <i>
      <x v="260"/>
    </i>
    <i>
      <x v="261"/>
    </i>
    <i>
      <x v="262"/>
    </i>
    <i>
      <x v="265"/>
    </i>
    <i>
      <x v="266"/>
    </i>
    <i>
      <x v="267"/>
    </i>
    <i>
      <x v="268"/>
    </i>
    <i>
      <x v="269"/>
    </i>
    <i>
      <x v="270"/>
    </i>
    <i>
      <x v="271"/>
    </i>
    <i>
      <x v="273"/>
    </i>
    <i>
      <x v="274"/>
    </i>
    <i>
      <x v="275"/>
    </i>
    <i>
      <x v="277"/>
    </i>
    <i>
      <x v="278"/>
    </i>
    <i>
      <x v="279"/>
    </i>
    <i>
      <x v="280"/>
    </i>
    <i>
      <x v="282"/>
    </i>
    <i>
      <x v="284"/>
    </i>
    <i t="grand">
      <x/>
    </i>
  </rowItems>
  <colFields count="1">
    <field x="2"/>
  </colFields>
  <colItems count="6">
    <i>
      <x v="200"/>
    </i>
    <i>
      <x v="201"/>
    </i>
    <i>
      <x v="202"/>
    </i>
    <i>
      <x v="203"/>
    </i>
    <i>
      <x v="20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36E8CD21-9977-4D72-BE0C-E59DD2867843}" name="PivotTable74"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718:G1762"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x="354"/>
        <item x="355"/>
        <item x="356"/>
        <item x="357"/>
        <item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43">
    <i>
      <x v="428"/>
    </i>
    <i>
      <x v="432"/>
    </i>
    <i>
      <x v="445"/>
    </i>
    <i>
      <x v="447"/>
    </i>
    <i>
      <x v="451"/>
    </i>
    <i>
      <x v="459"/>
    </i>
    <i>
      <x v="462"/>
    </i>
    <i>
      <x v="463"/>
    </i>
    <i>
      <x v="466"/>
    </i>
    <i>
      <x v="472"/>
    </i>
    <i>
      <x v="473"/>
    </i>
    <i>
      <x v="479"/>
    </i>
    <i>
      <x v="480"/>
    </i>
    <i>
      <x v="481"/>
    </i>
    <i>
      <x v="482"/>
    </i>
    <i>
      <x v="483"/>
    </i>
    <i>
      <x v="486"/>
    </i>
    <i>
      <x v="487"/>
    </i>
    <i>
      <x v="488"/>
    </i>
    <i>
      <x v="489"/>
    </i>
    <i>
      <x v="490"/>
    </i>
    <i>
      <x v="491"/>
    </i>
    <i>
      <x v="492"/>
    </i>
    <i>
      <x v="493"/>
    </i>
    <i>
      <x v="494"/>
    </i>
    <i>
      <x v="495"/>
    </i>
    <i>
      <x v="497"/>
    </i>
    <i>
      <x v="498"/>
    </i>
    <i>
      <x v="499"/>
    </i>
    <i>
      <x v="500"/>
    </i>
    <i>
      <x v="501"/>
    </i>
    <i>
      <x v="502"/>
    </i>
    <i>
      <x v="503"/>
    </i>
    <i>
      <x v="504"/>
    </i>
    <i>
      <x v="505"/>
    </i>
    <i>
      <x v="506"/>
    </i>
    <i>
      <x v="507"/>
    </i>
    <i>
      <x v="508"/>
    </i>
    <i>
      <x v="509"/>
    </i>
    <i>
      <x v="510"/>
    </i>
    <i>
      <x v="511"/>
    </i>
    <i>
      <x v="512"/>
    </i>
    <i t="grand">
      <x/>
    </i>
  </rowItems>
  <colFields count="1">
    <field x="2"/>
  </colFields>
  <colItems count="6">
    <i>
      <x v="355"/>
    </i>
    <i>
      <x v="356"/>
    </i>
    <i>
      <x v="357"/>
    </i>
    <i>
      <x v="358"/>
    </i>
    <i>
      <x v="35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0F3EC501-EA30-41B6-9B37-29900FAD67EA}" name="PivotTable40"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78:G903"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x="184"/>
        <item x="185"/>
        <item x="186"/>
        <item x="187"/>
        <item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4">
    <i>
      <x v="121"/>
    </i>
    <i>
      <x v="124"/>
    </i>
    <i>
      <x v="168"/>
    </i>
    <i>
      <x v="169"/>
    </i>
    <i>
      <x v="177"/>
    </i>
    <i>
      <x v="201"/>
    </i>
    <i>
      <x v="204"/>
    </i>
    <i>
      <x v="218"/>
    </i>
    <i>
      <x v="223"/>
    </i>
    <i>
      <x v="224"/>
    </i>
    <i>
      <x v="227"/>
    </i>
    <i>
      <x v="228"/>
    </i>
    <i>
      <x v="232"/>
    </i>
    <i>
      <x v="233"/>
    </i>
    <i>
      <x v="234"/>
    </i>
    <i>
      <x v="235"/>
    </i>
    <i>
      <x v="236"/>
    </i>
    <i>
      <x v="237"/>
    </i>
    <i>
      <x v="238"/>
    </i>
    <i>
      <x v="239"/>
    </i>
    <i>
      <x v="240"/>
    </i>
    <i>
      <x v="241"/>
    </i>
    <i>
      <x v="242"/>
    </i>
    <i t="grand">
      <x/>
    </i>
  </rowItems>
  <colFields count="1">
    <field x="2"/>
  </colFields>
  <colItems count="6">
    <i>
      <x v="185"/>
    </i>
    <i>
      <x v="186"/>
    </i>
    <i>
      <x v="187"/>
    </i>
    <i>
      <x v="188"/>
    </i>
    <i>
      <x v="18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00B7F663-DE0A-4151-B1FC-B6B66138A6F1}" name="PivotTable26"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02:G61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x="114"/>
        <item x="115"/>
        <item x="116"/>
        <item x="117"/>
        <item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15">
    <i>
      <x v="75"/>
    </i>
    <i>
      <x v="85"/>
    </i>
    <i>
      <x v="92"/>
    </i>
    <i>
      <x v="125"/>
    </i>
    <i>
      <x v="138"/>
    </i>
    <i>
      <x v="144"/>
    </i>
    <i>
      <x v="157"/>
    </i>
    <i>
      <x v="159"/>
    </i>
    <i>
      <x v="160"/>
    </i>
    <i>
      <x v="162"/>
    </i>
    <i>
      <x v="164"/>
    </i>
    <i>
      <x v="165"/>
    </i>
    <i>
      <x v="166"/>
    </i>
    <i>
      <x v="167"/>
    </i>
    <i t="grand">
      <x/>
    </i>
  </rowItems>
  <colFields count="1">
    <field x="2"/>
  </colFields>
  <colItems count="6">
    <i>
      <x v="115"/>
    </i>
    <i>
      <x v="116"/>
    </i>
    <i>
      <x v="117"/>
    </i>
    <i>
      <x v="118"/>
    </i>
    <i>
      <x v="119"/>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E2638577-6366-4CBA-A60D-7D5835A99411}" name="PivotTable79"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916:G1948"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x="379"/>
        <item x="380"/>
        <item x="381"/>
        <item x="382"/>
        <item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31">
    <i>
      <x v="441"/>
    </i>
    <i>
      <x v="462"/>
    </i>
    <i>
      <x v="466"/>
    </i>
    <i>
      <x v="471"/>
    </i>
    <i>
      <x v="476"/>
    </i>
    <i>
      <x v="478"/>
    </i>
    <i>
      <x v="484"/>
    </i>
    <i>
      <x v="489"/>
    </i>
    <i>
      <x v="498"/>
    </i>
    <i>
      <x v="500"/>
    </i>
    <i>
      <x v="502"/>
    </i>
    <i>
      <x v="503"/>
    </i>
    <i>
      <x v="504"/>
    </i>
    <i>
      <x v="510"/>
    </i>
    <i>
      <x v="518"/>
    </i>
    <i>
      <x v="520"/>
    </i>
    <i>
      <x v="524"/>
    </i>
    <i>
      <x v="529"/>
    </i>
    <i>
      <x v="530"/>
    </i>
    <i>
      <x v="532"/>
    </i>
    <i>
      <x v="537"/>
    </i>
    <i>
      <x v="541"/>
    </i>
    <i>
      <x v="542"/>
    </i>
    <i>
      <x v="543"/>
    </i>
    <i>
      <x v="544"/>
    </i>
    <i>
      <x v="545"/>
    </i>
    <i>
      <x v="546"/>
    </i>
    <i>
      <x v="547"/>
    </i>
    <i>
      <x v="548"/>
    </i>
    <i>
      <x v="549"/>
    </i>
    <i t="grand">
      <x/>
    </i>
  </rowItems>
  <colFields count="1">
    <field x="2"/>
  </colFields>
  <colItems count="6">
    <i>
      <x v="380"/>
    </i>
    <i>
      <x v="381"/>
    </i>
    <i>
      <x v="382"/>
    </i>
    <i>
      <x v="383"/>
    </i>
    <i>
      <x v="384"/>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D7FEB72E-65F4-4ABB-8D68-DD9AF2DBF528}" name="PivotTable13" cacheId="25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53:G380" firstHeaderRow="1" firstDataRow="2" firstDataCol="1"/>
  <pivotFields count="6">
    <pivotField axis="axisRow" compact="0" outline="0" showAll="0">
      <items count="647">
        <item x="7"/>
        <item x="5"/>
        <item x="2"/>
        <item x="0"/>
        <item x="1"/>
        <item x="10"/>
        <item x="8"/>
        <item x="12"/>
        <item x="9"/>
        <item x="6"/>
        <item x="4"/>
        <item x="11"/>
        <item x="3"/>
        <item x="125"/>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0"/>
        <item x="51"/>
        <item x="39"/>
        <item x="52"/>
        <item x="53"/>
        <item x="54"/>
        <item x="55"/>
        <item x="56"/>
        <item x="66"/>
        <item m="1" x="645"/>
        <item x="57"/>
        <item x="58"/>
        <item x="59"/>
        <item x="60"/>
        <item x="61"/>
        <item x="62"/>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644"/>
        <item x="115"/>
        <item x="116"/>
        <item x="117"/>
        <item x="118"/>
        <item x="119"/>
        <item x="120"/>
        <item x="121"/>
        <item x="122"/>
        <item x="123"/>
        <item x="12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m="1" x="643"/>
        <item x="170"/>
        <item x="171"/>
        <item x="172"/>
        <item x="173"/>
        <item x="174"/>
        <item x="175"/>
        <item x="176"/>
        <item x="177"/>
        <item x="178"/>
        <item x="179"/>
        <item x="186"/>
        <item x="181"/>
        <item x="180"/>
        <item x="182"/>
        <item x="183"/>
        <item x="184"/>
        <item x="185"/>
        <item x="187"/>
        <item x="188"/>
        <item x="189"/>
        <item x="190"/>
        <item x="191"/>
        <item x="192"/>
        <item m="1" x="642"/>
        <item x="194"/>
        <item x="197"/>
        <item x="195"/>
        <item x="196"/>
        <item x="193"/>
        <item x="199"/>
        <item x="198"/>
        <item x="200"/>
        <item x="201"/>
        <item x="202"/>
        <item x="203"/>
        <item x="204"/>
        <item x="205"/>
        <item x="206"/>
        <item x="208"/>
        <item x="209"/>
        <item x="207"/>
        <item x="210"/>
        <item x="211"/>
        <item x="212"/>
        <item x="213"/>
        <item x="216"/>
        <item x="214"/>
        <item x="215"/>
        <item x="217"/>
        <item x="219"/>
        <item x="220"/>
        <item x="218"/>
        <item x="221"/>
        <item x="222"/>
        <item x="224"/>
        <item x="225"/>
        <item x="223"/>
        <item x="226"/>
        <item x="227"/>
        <item x="228"/>
        <item x="233"/>
        <item x="229"/>
        <item x="230"/>
        <item x="231"/>
        <item x="232"/>
        <item x="234"/>
        <item x="235"/>
        <item x="236"/>
        <item x="237"/>
        <item x="238"/>
        <item x="239"/>
        <item x="240"/>
        <item x="241"/>
        <item x="243"/>
        <item x="245"/>
        <item x="247"/>
        <item m="1" x="641"/>
        <item x="248"/>
        <item x="242"/>
        <item x="244"/>
        <item x="246"/>
        <item x="249"/>
        <item x="250"/>
        <item x="251"/>
        <item x="252"/>
        <item x="253"/>
        <item x="255"/>
        <item x="256"/>
        <item x="257"/>
        <item x="265"/>
        <item x="254"/>
        <item x="258"/>
        <item x="261"/>
        <item x="259"/>
        <item x="260"/>
        <item x="262"/>
        <item x="263"/>
        <item x="264"/>
        <item x="267"/>
        <item m="1" x="639"/>
        <item x="269"/>
        <item x="266"/>
        <item x="270"/>
        <item m="1" x="640"/>
        <item x="274"/>
        <item x="275"/>
        <item x="268"/>
        <item x="271"/>
        <item x="276"/>
        <item x="272"/>
        <item x="285"/>
        <item x="273"/>
        <item x="277"/>
        <item x="278"/>
        <item x="281"/>
        <item x="279"/>
        <item x="280"/>
        <item x="282"/>
        <item x="283"/>
        <item x="284"/>
        <item x="289"/>
        <item x="286"/>
        <item x="287"/>
        <item x="288"/>
        <item x="290"/>
        <item x="291"/>
        <item x="292"/>
        <item x="293"/>
        <item x="294"/>
        <item x="295"/>
        <item x="296"/>
        <item x="299"/>
        <item x="297"/>
        <item x="298"/>
        <item x="300"/>
        <item m="1" x="638"/>
        <item x="301"/>
        <item x="302"/>
        <item x="308"/>
        <item x="304"/>
        <item x="305"/>
        <item x="306"/>
        <item x="307"/>
        <item x="303"/>
        <item x="309"/>
        <item x="310"/>
        <item x="311"/>
        <item x="312"/>
        <item x="313"/>
        <item x="315"/>
        <item x="314"/>
        <item x="316"/>
        <item x="317"/>
        <item x="319"/>
        <item x="318"/>
        <item x="320"/>
        <item x="321"/>
        <item x="324"/>
        <item x="322"/>
        <item x="323"/>
        <item m="1" x="637"/>
        <item m="1" x="636"/>
        <item x="326"/>
        <item x="325"/>
        <item x="327"/>
        <item x="328"/>
        <item x="329"/>
        <item x="330"/>
        <item x="331"/>
        <item x="332"/>
        <item x="333"/>
        <item x="334"/>
        <item x="335"/>
        <item x="336"/>
        <item m="1" x="635"/>
        <item x="338"/>
        <item x="339"/>
        <item x="340"/>
        <item x="341"/>
        <item x="342"/>
        <item x="343"/>
        <item x="344"/>
        <item x="345"/>
        <item x="346"/>
        <item x="347"/>
        <item x="348"/>
        <item x="349"/>
        <item x="350"/>
        <item x="351"/>
        <item x="352"/>
        <item x="337"/>
        <item x="353"/>
        <item x="354"/>
        <item x="355"/>
        <item m="1" x="634"/>
        <item x="356"/>
        <item x="357"/>
        <item x="358"/>
        <item x="359"/>
        <item x="360"/>
        <item x="361"/>
        <item x="362"/>
        <item x="363"/>
        <item x="364"/>
        <item x="365"/>
        <item x="366"/>
        <item m="1" x="633"/>
        <item x="368"/>
        <item x="369"/>
        <item x="367"/>
        <item m="1" x="632"/>
        <item x="370"/>
        <item x="371"/>
        <item x="384"/>
        <item x="372"/>
        <item x="373"/>
        <item x="374"/>
        <item x="375"/>
        <item x="376"/>
        <item x="377"/>
        <item x="378"/>
        <item x="379"/>
        <item x="380"/>
        <item x="381"/>
        <item x="382"/>
        <item x="383"/>
        <item x="385"/>
        <item x="386"/>
        <item x="387"/>
        <item x="388"/>
        <item x="389"/>
        <item x="390"/>
        <item x="391"/>
        <item x="392"/>
        <item x="394"/>
        <item x="393"/>
        <item x="395"/>
        <item x="396"/>
        <item x="397"/>
        <item x="398"/>
        <item x="399"/>
        <item x="400"/>
        <item x="401"/>
        <item x="402"/>
        <item x="403"/>
        <item x="404"/>
        <item x="412"/>
        <item x="405"/>
        <item x="414"/>
        <item x="406"/>
        <item x="407"/>
        <item x="409"/>
        <item x="410"/>
        <item x="411"/>
        <item x="408"/>
        <item x="413"/>
        <item x="415"/>
        <item x="418"/>
        <item x="419"/>
        <item x="420"/>
        <item x="416"/>
        <item x="417"/>
        <item x="422"/>
        <item x="423"/>
        <item x="421"/>
        <item x="424"/>
        <item x="425"/>
        <item x="426"/>
        <item x="427"/>
        <item x="428"/>
        <item x="429"/>
        <item x="430"/>
        <item x="431"/>
        <item x="432"/>
        <item x="433"/>
        <item x="450"/>
        <item x="434"/>
        <item x="435"/>
        <item x="436"/>
        <item x="437"/>
        <item x="438"/>
        <item x="439"/>
        <item x="440"/>
        <item x="441"/>
        <item x="442"/>
        <item x="443"/>
        <item x="444"/>
        <item x="445"/>
        <item x="446"/>
        <item x="447"/>
        <item x="448"/>
        <item x="449"/>
        <item x="451"/>
        <item x="493"/>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8"/>
        <item x="489"/>
        <item x="490"/>
        <item x="491"/>
        <item x="487"/>
        <item x="492"/>
        <item x="494"/>
        <item x="495"/>
        <item x="496"/>
        <item x="497"/>
        <item x="498"/>
        <item m="1" x="631"/>
        <item x="499"/>
        <item x="500"/>
        <item x="501"/>
        <item x="502"/>
        <item x="503"/>
        <item x="504"/>
        <item x="505"/>
        <item x="506"/>
        <item x="507"/>
        <item x="509"/>
        <item x="508"/>
        <item x="510"/>
        <item x="511"/>
        <item x="512"/>
        <item x="513"/>
        <item x="514"/>
        <item x="515"/>
        <item x="516"/>
        <item x="517"/>
        <item x="518"/>
        <item x="519"/>
        <item x="520"/>
        <item x="521"/>
        <item x="522"/>
        <item x="523"/>
        <item x="524"/>
        <item x="525"/>
        <item x="527"/>
        <item x="526"/>
        <item x="528"/>
        <item x="529"/>
        <item x="530"/>
        <item x="531"/>
        <item x="532"/>
        <item x="533"/>
        <item x="534"/>
        <item x="535"/>
        <item x="536"/>
        <item x="537"/>
        <item x="538"/>
        <item x="539"/>
        <item x="540"/>
        <item x="542"/>
        <item x="541"/>
        <item x="543"/>
        <item x="544"/>
        <item x="545"/>
        <item x="546"/>
        <item x="547"/>
        <item x="548"/>
        <item x="549"/>
        <item x="550"/>
        <item x="551"/>
        <item x="552"/>
        <item x="553"/>
        <item x="554"/>
        <item x="555"/>
        <item x="556"/>
        <item x="557"/>
        <item x="558"/>
        <item x="559"/>
        <item x="560"/>
        <item x="561"/>
        <item x="562"/>
        <item x="563"/>
        <item m="1" x="630"/>
        <item x="564"/>
        <item x="565"/>
        <item x="566"/>
        <item x="569"/>
        <item x="567"/>
        <item x="568"/>
        <item x="570"/>
        <item x="571"/>
        <item x="572"/>
        <item x="573"/>
        <item x="574"/>
        <item x="575"/>
        <item x="576"/>
        <item x="578"/>
        <item x="577"/>
        <item x="579"/>
        <item x="581"/>
        <item x="582"/>
        <item x="580"/>
        <item x="583"/>
        <item x="584"/>
        <item x="585"/>
        <item x="586"/>
        <item x="587"/>
        <item x="588"/>
        <item x="589"/>
        <item x="590"/>
        <item x="591"/>
        <item x="592"/>
        <item x="593"/>
        <item x="595"/>
        <item x="596"/>
        <item x="594"/>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9"/>
        <item x="628"/>
        <item t="default"/>
      </items>
    </pivotField>
    <pivotField compact="0" outline="0" showAll="0"/>
    <pivotField axis="axisCol" compact="0" outline="0" showAll="0">
      <items count="437">
        <item h="1" x="0"/>
        <item h="1" x="1"/>
        <item h="1" x="2"/>
        <item h="1" x="3"/>
        <item h="1" x="4"/>
        <item h="1" x="5"/>
        <item h="1" x="6"/>
        <item h="1" x="7"/>
        <item h="1" x="8"/>
        <item h="1" x="435"/>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x="50"/>
        <item x="51"/>
        <item x="52"/>
        <item x="53"/>
        <item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9"/>
        <item h="1" x="225"/>
        <item h="1" x="226"/>
        <item h="1" x="227"/>
        <item h="1" x="228"/>
        <item h="1" x="230"/>
        <item h="1" x="231"/>
        <item h="1" x="239"/>
        <item h="1" x="232"/>
        <item h="1" x="233"/>
        <item h="1" x="234"/>
        <item h="1" x="235"/>
        <item h="1" x="236"/>
        <item h="1" x="237"/>
        <item h="1" x="238"/>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7"/>
        <item h="1" x="398"/>
        <item h="1" x="396"/>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t="default"/>
      </items>
    </pivotField>
    <pivotField dataField="1" compact="0" outline="0" showAll="0"/>
    <pivotField compact="0" outline="0" showAll="0"/>
    <pivotField compact="0" outline="0" showAll="0"/>
  </pivotFields>
  <rowFields count="1">
    <field x="0"/>
  </rowFields>
  <rowItems count="26">
    <i>
      <x v="12"/>
    </i>
    <i>
      <x v="18"/>
    </i>
    <i>
      <x v="37"/>
    </i>
    <i>
      <x v="47"/>
    </i>
    <i>
      <x v="49"/>
    </i>
    <i>
      <x v="53"/>
    </i>
    <i>
      <x v="61"/>
    </i>
    <i>
      <x v="72"/>
    </i>
    <i>
      <x v="98"/>
    </i>
    <i>
      <x v="99"/>
    </i>
    <i>
      <x v="100"/>
    </i>
    <i>
      <x v="101"/>
    </i>
    <i>
      <x v="102"/>
    </i>
    <i>
      <x v="103"/>
    </i>
    <i>
      <x v="105"/>
    </i>
    <i>
      <x v="106"/>
    </i>
    <i>
      <x v="107"/>
    </i>
    <i>
      <x v="108"/>
    </i>
    <i>
      <x v="109"/>
    </i>
    <i>
      <x v="110"/>
    </i>
    <i>
      <x v="111"/>
    </i>
    <i>
      <x v="112"/>
    </i>
    <i>
      <x v="113"/>
    </i>
    <i>
      <x v="114"/>
    </i>
    <i>
      <x v="115"/>
    </i>
    <i t="grand">
      <x/>
    </i>
  </rowItems>
  <colFields count="1">
    <field x="2"/>
  </colFields>
  <colItems count="6">
    <i>
      <x v="51"/>
    </i>
    <i>
      <x v="52"/>
    </i>
    <i>
      <x v="53"/>
    </i>
    <i>
      <x v="54"/>
    </i>
    <i>
      <x v="55"/>
    </i>
    <i t="grand">
      <x/>
    </i>
  </colItems>
  <dataFields count="1">
    <dataField name="Sum of UG FOOTAGE COMPLET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9E252C0A-9D2C-4765-A43B-16180E05C044}" name="PivotTable1" cacheId="248"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E115" firstHeaderRow="0" firstDataRow="1" firstDataCol="3"/>
  <pivotFields count="32">
    <pivotField axis="axisRow" compact="0" outline="0" showAll="0" defaultSubtotal="0">
      <items count="126">
        <item x="29"/>
        <item x="1"/>
        <item x="0"/>
        <item x="57"/>
        <item x="3"/>
        <item x="60"/>
        <item m="1" x="110"/>
        <item m="1" x="125"/>
        <item x="61"/>
        <item m="1" x="115"/>
        <item x="30"/>
        <item m="1" x="116"/>
        <item x="31"/>
        <item m="1" x="117"/>
        <item m="1" x="99"/>
        <item x="5"/>
        <item m="1" x="118"/>
        <item x="6"/>
        <item m="1" x="119"/>
        <item x="7"/>
        <item m="1" x="104"/>
        <item m="1" x="120"/>
        <item m="1" x="105"/>
        <item m="1" x="114"/>
        <item m="1" x="101"/>
        <item m="1" x="100"/>
        <item m="1" x="106"/>
        <item m="1" x="109"/>
        <item x="68"/>
        <item x="69"/>
        <item x="70"/>
        <item x="71"/>
        <item m="1" x="121"/>
        <item x="11"/>
        <item m="1" x="122"/>
        <item x="13"/>
        <item x="14"/>
        <item m="1" x="113"/>
        <item x="15"/>
        <item x="16"/>
        <item x="18"/>
        <item x="19"/>
        <item x="20"/>
        <item x="21"/>
        <item x="22"/>
        <item x="23"/>
        <item x="24"/>
        <item x="25"/>
        <item x="26"/>
        <item x="88"/>
        <item x="89"/>
        <item x="90"/>
        <item m="1" x="124"/>
        <item x="36"/>
        <item x="37"/>
        <item x="39"/>
        <item x="41"/>
        <item x="42"/>
        <item x="45"/>
        <item x="46"/>
        <item x="48"/>
        <item x="50"/>
        <item x="66"/>
        <item x="8"/>
        <item x="9"/>
        <item m="1" x="111"/>
        <item x="94"/>
        <item m="1" x="103"/>
        <item m="1" x="112"/>
        <item m="1" x="97"/>
        <item x="10"/>
        <item x="74"/>
        <item x="51"/>
        <item x="54"/>
        <item x="55"/>
        <item x="56"/>
        <item m="1" x="123"/>
        <item m="1" x="107"/>
        <item m="1" x="108"/>
        <item x="95"/>
        <item x="35"/>
        <item x="40"/>
        <item x="43"/>
        <item x="44"/>
        <item x="47"/>
        <item x="62"/>
        <item x="63"/>
        <item x="67"/>
        <item x="93"/>
        <item x="77"/>
        <item m="1" x="102"/>
        <item x="53"/>
        <item x="86"/>
        <item x="87"/>
        <item x="65"/>
        <item x="84"/>
        <item m="1" x="98"/>
        <item x="4"/>
        <item x="52"/>
        <item x="27"/>
        <item x="49"/>
        <item m="1" x="96"/>
        <item x="33"/>
        <item x="2"/>
        <item x="92"/>
        <item x="17"/>
        <item x="80"/>
        <item x="82"/>
        <item x="73"/>
        <item x="75"/>
        <item x="79"/>
        <item x="12"/>
        <item x="81"/>
        <item x="64"/>
        <item x="83"/>
        <item x="32"/>
        <item x="76"/>
        <item x="85"/>
        <item x="38"/>
        <item x="58"/>
        <item x="59"/>
        <item x="28"/>
        <item x="78"/>
        <item x="34"/>
        <item x="72"/>
        <item x="91"/>
      </items>
    </pivotField>
    <pivotField compact="0" outline="0" showAll="0">
      <items count="10">
        <item x="0"/>
        <item x="1"/>
        <item x="2"/>
        <item m="1" x="8"/>
        <item x="4"/>
        <item x="5"/>
        <item x="6"/>
        <item x="7"/>
        <item x="3"/>
        <item t="default"/>
      </items>
    </pivotField>
    <pivotField compact="0" numFmtId="14" outline="0" showAll="0"/>
    <pivotField compact="0" outline="0" showAll="0"/>
    <pivotField compact="0" outline="0" showAll="0"/>
    <pivotField axis="axisRow" compact="0" outline="0" showAll="0">
      <items count="28">
        <item m="1" x="26"/>
        <item x="5"/>
        <item x="2"/>
        <item x="1"/>
        <item x="10"/>
        <item m="1" x="25"/>
        <item m="1" x="19"/>
        <item x="11"/>
        <item x="8"/>
        <item x="12"/>
        <item m="1" x="21"/>
        <item x="6"/>
        <item x="13"/>
        <item x="9"/>
        <item m="1" x="24"/>
        <item m="1" x="20"/>
        <item x="3"/>
        <item m="1" x="22"/>
        <item m="1" x="23"/>
        <item m="1" x="18"/>
        <item n="Johnnie Williams" m="1" x="16"/>
        <item x="7"/>
        <item m="1" x="17"/>
        <item n="Johnnie Williams2" x="0"/>
        <item x="4"/>
        <item x="14"/>
        <item m="1" x="1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numFmtId="3" outline="0" showAll="0"/>
    <pivotField compact="0" numFmtId="9" outline="0" showAll="0"/>
    <pivotField compact="0" numFmtId="14" outline="0" showAll="0"/>
    <pivotField dataField="1" compact="0" outline="0" showAll="0"/>
    <pivotField compact="0" numFmtId="9" outline="0" showAll="0"/>
    <pivotField compact="0" numFmtId="9" outline="0" showAll="0"/>
    <pivotField compact="0" outline="0" showAll="0"/>
    <pivotField compact="0" outline="0" showAll="0"/>
    <pivotField axis="axisRow" compact="0" outline="0" showAll="0">
      <items count="50">
        <item sd="0" x="15"/>
        <item sd="0" x="39"/>
        <item sd="0" x="27"/>
        <item sd="0" x="23"/>
        <item sd="0" x="16"/>
        <item sd="0" x="7"/>
        <item sd="0" x="5"/>
        <item sd="0" x="46"/>
        <item sd="0" x="36"/>
        <item sd="0" x="37"/>
        <item sd="0" x="41"/>
        <item sd="0" x="4"/>
        <item sd="0" x="48"/>
        <item sd="0" x="17"/>
        <item sd="0" x="18"/>
        <item sd="0" x="19"/>
        <item sd="0" x="25"/>
        <item sd="0" x="34"/>
        <item sd="0" x="45"/>
        <item sd="0" x="29"/>
        <item sd="0" x="47"/>
        <item sd="0" x="2"/>
        <item sd="0" x="1"/>
        <item sd="0" x="11"/>
        <item sd="0" x="9"/>
        <item sd="0" x="0"/>
        <item sd="0" x="42"/>
        <item sd="0" x="33"/>
        <item sd="0" x="44"/>
        <item sd="0" x="31"/>
        <item sd="0" x="35"/>
        <item sd="0" x="20"/>
        <item sd="0" x="22"/>
        <item sd="0" x="24"/>
        <item sd="0" x="8"/>
        <item sd="0" x="38"/>
        <item sd="0" x="40"/>
        <item sd="0" x="13"/>
        <item sd="0" x="3"/>
        <item sd="0" x="12"/>
        <item sd="0" x="28"/>
        <item sd="0" x="21"/>
        <item sd="0" x="6"/>
        <item sd="0" x="30"/>
        <item sd="0" x="14"/>
        <item sd="0" x="32"/>
        <item sd="0" x="26"/>
        <item sd="0" x="43"/>
        <item sd="0" x="10"/>
        <item t="default"/>
      </items>
    </pivotField>
  </pivotFields>
  <rowFields count="3">
    <field x="5"/>
    <field x="0"/>
    <field x="31"/>
  </rowFields>
  <rowItems count="112">
    <i>
      <x v="1"/>
      <x v="38"/>
      <x v="37"/>
    </i>
    <i r="1">
      <x v="42"/>
      <x v="4"/>
    </i>
    <i r="1">
      <x v="89"/>
      <x v="36"/>
    </i>
    <i r="1">
      <x v="92"/>
      <x v="26"/>
    </i>
    <i r="1">
      <x v="95"/>
      <x v="10"/>
    </i>
    <i r="1">
      <x v="99"/>
      <x v="32"/>
    </i>
    <i r="1">
      <x v="106"/>
      <x v="48"/>
    </i>
    <i r="1">
      <x v="108"/>
      <x v="48"/>
    </i>
    <i r="1">
      <x v="116"/>
      <x v="48"/>
    </i>
    <i r="1">
      <x v="121"/>
      <x v="48"/>
    </i>
    <i r="1">
      <x v="124"/>
      <x v="48"/>
    </i>
    <i t="default">
      <x v="1"/>
    </i>
    <i>
      <x v="2"/>
      <x v="4"/>
      <x v="38"/>
    </i>
    <i r="1">
      <x v="17"/>
      <x v="6"/>
    </i>
    <i r="1">
      <x v="19"/>
      <x v="6"/>
    </i>
    <i r="1">
      <x v="64"/>
      <x v="5"/>
    </i>
    <i r="1">
      <x v="70"/>
      <x v="34"/>
    </i>
    <i r="1">
      <x v="97"/>
      <x v="21"/>
    </i>
    <i r="1">
      <x v="103"/>
      <x v="21"/>
    </i>
    <i r="1">
      <x v="104"/>
      <x v="18"/>
    </i>
    <i r="1">
      <x v="125"/>
      <x v="48"/>
    </i>
    <i t="default">
      <x v="2"/>
    </i>
    <i>
      <x v="3"/>
      <x v="1"/>
      <x v="22"/>
    </i>
    <i r="1">
      <x v="15"/>
      <x v="11"/>
    </i>
    <i r="1">
      <x v="63"/>
      <x v="42"/>
    </i>
    <i t="default">
      <x v="3"/>
    </i>
    <i>
      <x v="4"/>
      <x v="5"/>
      <x v="8"/>
    </i>
    <i r="1">
      <x v="8"/>
      <x v="9"/>
    </i>
    <i t="default">
      <x v="4"/>
    </i>
    <i>
      <x v="7"/>
      <x v="62"/>
      <x v="35"/>
    </i>
    <i r="1">
      <x v="85"/>
      <x v="23"/>
    </i>
    <i r="1">
      <x v="86"/>
      <x v="23"/>
    </i>
    <i r="1">
      <x v="94"/>
      <x v="23"/>
    </i>
    <i r="1">
      <x v="113"/>
      <x v="48"/>
    </i>
    <i t="default">
      <x v="7"/>
    </i>
    <i>
      <x v="8"/>
      <x v="123"/>
      <x v="48"/>
    </i>
    <i t="default">
      <x v="8"/>
    </i>
    <i>
      <x v="9"/>
      <x v="29"/>
      <x v="1"/>
    </i>
    <i r="1">
      <x v="30"/>
      <x v="1"/>
    </i>
    <i r="1">
      <x v="71"/>
      <x v="1"/>
    </i>
    <i r="1">
      <x v="87"/>
      <x v="1"/>
    </i>
    <i t="default">
      <x v="9"/>
    </i>
    <i>
      <x v="11"/>
      <x v="40"/>
      <x v="44"/>
    </i>
    <i r="1">
      <x v="41"/>
      <x/>
    </i>
    <i r="1">
      <x v="46"/>
      <x/>
    </i>
    <i r="1">
      <x v="48"/>
      <x v="41"/>
    </i>
    <i r="1">
      <x v="105"/>
      <x v="48"/>
    </i>
    <i t="default">
      <x v="11"/>
    </i>
    <i>
      <x v="12"/>
      <x v="28"/>
      <x v="1"/>
    </i>
    <i r="1">
      <x v="31"/>
      <x v="1"/>
    </i>
    <i r="1">
      <x v="93"/>
      <x v="1"/>
    </i>
    <i r="1">
      <x v="107"/>
      <x v="48"/>
    </i>
    <i r="1">
      <x v="112"/>
      <x v="48"/>
    </i>
    <i r="1">
      <x v="114"/>
      <x v="48"/>
    </i>
    <i t="default">
      <x v="12"/>
    </i>
    <i>
      <x v="13"/>
      <x v="119"/>
      <x v="48"/>
    </i>
    <i r="1">
      <x v="120"/>
      <x v="48"/>
    </i>
    <i t="default">
      <x v="13"/>
    </i>
    <i>
      <x v="16"/>
      <x v="33"/>
      <x v="24"/>
    </i>
    <i r="1">
      <x v="39"/>
      <x v="24"/>
    </i>
    <i r="1">
      <x v="47"/>
      <x v="31"/>
    </i>
    <i r="1">
      <x v="110"/>
      <x v="48"/>
    </i>
    <i t="default">
      <x v="16"/>
    </i>
    <i>
      <x v="21"/>
      <x/>
      <x v="23"/>
    </i>
    <i r="1">
      <x v="3"/>
      <x v="23"/>
    </i>
    <i r="1">
      <x v="10"/>
      <x v="3"/>
    </i>
    <i r="1">
      <x v="12"/>
      <x v="33"/>
    </i>
    <i r="1">
      <x v="49"/>
      <x v="47"/>
    </i>
    <i r="1">
      <x v="50"/>
      <x v="28"/>
    </i>
    <i r="1">
      <x v="51"/>
      <x v="28"/>
    </i>
    <i r="1">
      <x v="53"/>
      <x v="2"/>
    </i>
    <i r="1">
      <x v="54"/>
      <x v="40"/>
    </i>
    <i r="1">
      <x v="55"/>
      <x v="19"/>
    </i>
    <i r="1">
      <x v="56"/>
      <x v="23"/>
    </i>
    <i r="1">
      <x v="57"/>
      <x v="19"/>
    </i>
    <i r="1">
      <x v="58"/>
      <x v="19"/>
    </i>
    <i r="1">
      <x v="59"/>
      <x v="23"/>
    </i>
    <i r="1">
      <x v="60"/>
      <x v="19"/>
    </i>
    <i r="1">
      <x v="61"/>
      <x v="23"/>
    </i>
    <i r="1">
      <x v="72"/>
      <x v="23"/>
    </i>
    <i r="1">
      <x v="73"/>
      <x v="23"/>
    </i>
    <i r="1">
      <x v="74"/>
      <x v="23"/>
    </i>
    <i r="1">
      <x v="75"/>
      <x v="23"/>
    </i>
    <i r="1">
      <x v="80"/>
      <x v="46"/>
    </i>
    <i r="1">
      <x v="81"/>
      <x v="43"/>
    </i>
    <i r="1">
      <x v="82"/>
      <x v="29"/>
    </i>
    <i r="1">
      <x v="83"/>
      <x v="45"/>
    </i>
    <i r="1">
      <x v="84"/>
      <x v="27"/>
    </i>
    <i r="1">
      <x v="88"/>
      <x v="7"/>
    </i>
    <i r="1">
      <x v="91"/>
      <x v="30"/>
    </i>
    <i r="1">
      <x v="98"/>
      <x v="17"/>
    </i>
    <i r="1">
      <x v="100"/>
      <x v="16"/>
    </i>
    <i r="1">
      <x v="102"/>
      <x v="16"/>
    </i>
    <i r="1">
      <x v="115"/>
      <x v="48"/>
    </i>
    <i r="1">
      <x v="118"/>
      <x v="48"/>
    </i>
    <i t="default">
      <x v="21"/>
    </i>
    <i>
      <x v="23"/>
      <x v="2"/>
      <x v="25"/>
    </i>
    <i r="1">
      <x v="35"/>
      <x v="23"/>
    </i>
    <i r="1">
      <x v="36"/>
      <x v="39"/>
    </i>
    <i r="1">
      <x v="43"/>
      <x v="13"/>
    </i>
    <i r="1">
      <x v="44"/>
      <x v="14"/>
    </i>
    <i r="1">
      <x v="45"/>
      <x v="15"/>
    </i>
    <i r="1">
      <x v="66"/>
      <x v="20"/>
    </i>
    <i r="1">
      <x v="79"/>
      <x v="12"/>
    </i>
    <i r="1">
      <x v="109"/>
      <x v="48"/>
    </i>
    <i r="1">
      <x v="117"/>
      <x v="48"/>
    </i>
    <i t="default">
      <x v="23"/>
    </i>
    <i>
      <x v="24"/>
      <x v="111"/>
      <x v="48"/>
    </i>
    <i t="default">
      <x v="24"/>
    </i>
    <i>
      <x v="25"/>
      <x v="122"/>
      <x v="48"/>
    </i>
    <i t="default">
      <x v="25"/>
    </i>
    <i t="grand">
      <x/>
    </i>
  </rowItems>
  <colFields count="1">
    <field x="-2"/>
  </colFields>
  <colItems count="2">
    <i>
      <x/>
    </i>
    <i i="1">
      <x v="1"/>
    </i>
  </colItems>
  <dataFields count="2">
    <dataField name="Max of Construction End Date" fld="26" subtotal="max" baseField="0" baseItem="0" numFmtId="14"/>
    <dataField name="Sum of SOW Estimated Cost" fld="13" baseField="0" baseItem="0" numFmtId="165"/>
  </dataFields>
  <formats count="267">
    <format dxfId="368">
      <pivotArea dataOnly="0" labelOnly="1" outline="0" fieldPosition="0">
        <references count="2">
          <reference field="0" count="7">
            <x v="16"/>
            <x v="18"/>
            <x v="20"/>
            <x v="21"/>
            <x v="22"/>
            <x v="23"/>
            <x v="24"/>
          </reference>
          <reference field="5" count="1" selected="0">
            <x v="3"/>
          </reference>
        </references>
      </pivotArea>
    </format>
    <format dxfId="369">
      <pivotArea dataOnly="0" labelOnly="1" outline="0" fieldPosition="0">
        <references count="2">
          <reference field="0" count="1">
            <x v="25"/>
          </reference>
          <reference field="5" count="1" selected="0">
            <x v="3"/>
          </reference>
        </references>
      </pivotArea>
    </format>
    <format dxfId="370">
      <pivotArea dataOnly="0" labelOnly="1" outline="0" fieldPosition="0">
        <references count="2">
          <reference field="0" count="1">
            <x v="26"/>
          </reference>
          <reference field="5" count="1" selected="0">
            <x v="3"/>
          </reference>
        </references>
      </pivotArea>
    </format>
    <format dxfId="371">
      <pivotArea dataOnly="0" labelOnly="1" outline="0" fieldPosition="0">
        <references count="2">
          <reference field="0" count="1">
            <x v="20"/>
          </reference>
          <reference field="5" count="1" selected="0">
            <x v="3"/>
          </reference>
        </references>
      </pivotArea>
    </format>
    <format dxfId="372">
      <pivotArea field="5" grandRow="1" outline="0" axis="axisRow" fieldPosition="0">
        <references count="1">
          <reference field="4294967294" count="1" selected="0">
            <x v="1"/>
          </reference>
        </references>
      </pivotArea>
    </format>
    <format dxfId="373">
      <pivotArea outline="0" fieldPosition="0">
        <references count="1">
          <reference field="4294967294" count="1" selected="0">
            <x v="1"/>
          </reference>
        </references>
      </pivotArea>
    </format>
    <format dxfId="374">
      <pivotArea dataOnly="0" labelOnly="1" outline="0" fieldPosition="0">
        <references count="1">
          <reference field="4294967294" count="1">
            <x v="1"/>
          </reference>
        </references>
      </pivotArea>
    </format>
    <format dxfId="375">
      <pivotArea field="5" type="button" dataOnly="0" labelOnly="1" outline="0" axis="axisRow" fieldPosition="0"/>
    </format>
    <format dxfId="376">
      <pivotArea field="0" type="button" dataOnly="0" labelOnly="1" outline="0" axis="axisRow" fieldPosition="1"/>
    </format>
    <format dxfId="377">
      <pivotArea field="31" type="button" dataOnly="0" labelOnly="1" outline="0" axis="axisRow" fieldPosition="2"/>
    </format>
    <format dxfId="378">
      <pivotArea field="1" type="button" dataOnly="0" labelOnly="1" outline="0"/>
    </format>
    <format dxfId="379">
      <pivotArea dataOnly="0" labelOnly="1" outline="0" fieldPosition="0">
        <references count="1">
          <reference field="4294967294" count="1">
            <x v="1"/>
          </reference>
        </references>
      </pivotArea>
    </format>
    <format dxfId="380">
      <pivotArea outline="0" fieldPosition="0">
        <references count="1">
          <reference field="5" count="2" selected="0" defaultSubtotal="1">
            <x v="1"/>
            <x v="2"/>
          </reference>
        </references>
      </pivotArea>
    </format>
    <format dxfId="381">
      <pivotArea dataOnly="0" labelOnly="1" outline="0" fieldPosition="0">
        <references count="1">
          <reference field="5" count="2">
            <x v="1"/>
            <x v="2"/>
          </reference>
        </references>
      </pivotArea>
    </format>
    <format dxfId="382">
      <pivotArea dataOnly="0" labelOnly="1" outline="0" fieldPosition="0">
        <references count="1">
          <reference field="5" count="2" defaultSubtotal="1">
            <x v="1"/>
            <x v="2"/>
          </reference>
        </references>
      </pivotArea>
    </format>
    <format dxfId="383">
      <pivotArea dataOnly="0" labelOnly="1" outline="0" fieldPosition="0">
        <references count="2">
          <reference field="0" count="10">
            <x v="38"/>
            <x v="42"/>
            <x v="89"/>
            <x v="92"/>
            <x v="95"/>
            <x v="99"/>
            <x v="106"/>
            <x v="108"/>
            <x v="116"/>
            <x v="121"/>
          </reference>
          <reference field="5" count="1" selected="0">
            <x v="1"/>
          </reference>
        </references>
      </pivotArea>
    </format>
    <format dxfId="384">
      <pivotArea dataOnly="0" labelOnly="1" outline="0" fieldPosition="0">
        <references count="2">
          <reference field="0" count="8">
            <x v="4"/>
            <x v="17"/>
            <x v="19"/>
            <x v="64"/>
            <x v="70"/>
            <x v="97"/>
            <x v="103"/>
            <x v="104"/>
          </reference>
          <reference field="5" count="1" selected="0">
            <x v="2"/>
          </reference>
        </references>
      </pivotArea>
    </format>
    <format dxfId="385">
      <pivotArea dataOnly="0" labelOnly="1" outline="0" fieldPosition="0">
        <references count="3">
          <reference field="0" count="1" selected="0">
            <x v="38"/>
          </reference>
          <reference field="5" count="1" selected="0">
            <x v="1"/>
          </reference>
          <reference field="31" count="1">
            <x v="37"/>
          </reference>
        </references>
      </pivotArea>
    </format>
    <format dxfId="386">
      <pivotArea dataOnly="0" labelOnly="1" outline="0" fieldPosition="0">
        <references count="3">
          <reference field="0" count="1" selected="0">
            <x v="42"/>
          </reference>
          <reference field="5" count="1" selected="0">
            <x v="1"/>
          </reference>
          <reference field="31" count="1">
            <x v="4"/>
          </reference>
        </references>
      </pivotArea>
    </format>
    <format dxfId="387">
      <pivotArea dataOnly="0" labelOnly="1" outline="0" fieldPosition="0">
        <references count="3">
          <reference field="0" count="1" selected="0">
            <x v="89"/>
          </reference>
          <reference field="5" count="1" selected="0">
            <x v="1"/>
          </reference>
          <reference field="31" count="1">
            <x v="36"/>
          </reference>
        </references>
      </pivotArea>
    </format>
    <format dxfId="388">
      <pivotArea dataOnly="0" labelOnly="1" outline="0" fieldPosition="0">
        <references count="3">
          <reference field="0" count="1" selected="0">
            <x v="92"/>
          </reference>
          <reference field="5" count="1" selected="0">
            <x v="1"/>
          </reference>
          <reference field="31" count="1">
            <x v="26"/>
          </reference>
        </references>
      </pivotArea>
    </format>
    <format dxfId="389">
      <pivotArea dataOnly="0" labelOnly="1" outline="0" fieldPosition="0">
        <references count="3">
          <reference field="0" count="1" selected="0">
            <x v="95"/>
          </reference>
          <reference field="5" count="1" selected="0">
            <x v="1"/>
          </reference>
          <reference field="31" count="1">
            <x v="10"/>
          </reference>
        </references>
      </pivotArea>
    </format>
    <format dxfId="390">
      <pivotArea dataOnly="0" labelOnly="1" outline="0" fieldPosition="0">
        <references count="3">
          <reference field="0" count="1" selected="0">
            <x v="99"/>
          </reference>
          <reference field="5" count="1" selected="0">
            <x v="1"/>
          </reference>
          <reference field="31" count="1">
            <x v="32"/>
          </reference>
        </references>
      </pivotArea>
    </format>
    <format dxfId="391">
      <pivotArea dataOnly="0" labelOnly="1" outline="0" fieldPosition="0">
        <references count="3">
          <reference field="0" count="1" selected="0">
            <x v="106"/>
          </reference>
          <reference field="5" count="1" selected="0">
            <x v="1"/>
          </reference>
          <reference field="31" count="1">
            <x v="48"/>
          </reference>
        </references>
      </pivotArea>
    </format>
    <format dxfId="392">
      <pivotArea dataOnly="0" labelOnly="1" outline="0" fieldPosition="0">
        <references count="3">
          <reference field="0" count="1" selected="0">
            <x v="108"/>
          </reference>
          <reference field="5" count="1" selected="0">
            <x v="1"/>
          </reference>
          <reference field="31" count="1">
            <x v="48"/>
          </reference>
        </references>
      </pivotArea>
    </format>
    <format dxfId="393">
      <pivotArea dataOnly="0" labelOnly="1" outline="0" fieldPosition="0">
        <references count="3">
          <reference field="0" count="1" selected="0">
            <x v="116"/>
          </reference>
          <reference field="5" count="1" selected="0">
            <x v="1"/>
          </reference>
          <reference field="31" count="1">
            <x v="48"/>
          </reference>
        </references>
      </pivotArea>
    </format>
    <format dxfId="394">
      <pivotArea dataOnly="0" labelOnly="1" outline="0" fieldPosition="0">
        <references count="3">
          <reference field="0" count="1" selected="0">
            <x v="121"/>
          </reference>
          <reference field="5" count="1" selected="0">
            <x v="1"/>
          </reference>
          <reference field="31" count="1">
            <x v="48"/>
          </reference>
        </references>
      </pivotArea>
    </format>
    <format dxfId="395">
      <pivotArea dataOnly="0" labelOnly="1" outline="0" fieldPosition="0">
        <references count="3">
          <reference field="0" count="1" selected="0">
            <x v="4"/>
          </reference>
          <reference field="5" count="1" selected="0">
            <x v="2"/>
          </reference>
          <reference field="31" count="1">
            <x v="38"/>
          </reference>
        </references>
      </pivotArea>
    </format>
    <format dxfId="396">
      <pivotArea dataOnly="0" labelOnly="1" outline="0" fieldPosition="0">
        <references count="3">
          <reference field="0" count="1" selected="0">
            <x v="17"/>
          </reference>
          <reference field="5" count="1" selected="0">
            <x v="2"/>
          </reference>
          <reference field="31" count="1">
            <x v="6"/>
          </reference>
        </references>
      </pivotArea>
    </format>
    <format dxfId="397">
      <pivotArea dataOnly="0" labelOnly="1" outline="0" fieldPosition="0">
        <references count="3">
          <reference field="0" count="1" selected="0">
            <x v="19"/>
          </reference>
          <reference field="5" count="1" selected="0">
            <x v="2"/>
          </reference>
          <reference field="31" count="1">
            <x v="6"/>
          </reference>
        </references>
      </pivotArea>
    </format>
    <format dxfId="398">
      <pivotArea dataOnly="0" labelOnly="1" outline="0" fieldPosition="0">
        <references count="3">
          <reference field="0" count="1" selected="0">
            <x v="64"/>
          </reference>
          <reference field="5" count="1" selected="0">
            <x v="2"/>
          </reference>
          <reference field="31" count="1">
            <x v="5"/>
          </reference>
        </references>
      </pivotArea>
    </format>
    <format dxfId="399">
      <pivotArea dataOnly="0" labelOnly="1" outline="0" fieldPosition="0">
        <references count="3">
          <reference field="0" count="1" selected="0">
            <x v="70"/>
          </reference>
          <reference field="5" count="1" selected="0">
            <x v="2"/>
          </reference>
          <reference field="31" count="1">
            <x v="34"/>
          </reference>
        </references>
      </pivotArea>
    </format>
    <format dxfId="400">
      <pivotArea dataOnly="0" labelOnly="1" outline="0" fieldPosition="0">
        <references count="3">
          <reference field="0" count="1" selected="0">
            <x v="97"/>
          </reference>
          <reference field="5" count="1" selected="0">
            <x v="2"/>
          </reference>
          <reference field="31" count="1">
            <x v="21"/>
          </reference>
        </references>
      </pivotArea>
    </format>
    <format dxfId="401">
      <pivotArea dataOnly="0" labelOnly="1" outline="0" fieldPosition="0">
        <references count="3">
          <reference field="0" count="1" selected="0">
            <x v="103"/>
          </reference>
          <reference field="5" count="1" selected="0">
            <x v="2"/>
          </reference>
          <reference field="31" count="1">
            <x v="21"/>
          </reference>
        </references>
      </pivotArea>
    </format>
    <format dxfId="402">
      <pivotArea dataOnly="0" labelOnly="1" outline="0" fieldPosition="0">
        <references count="3">
          <reference field="0" count="1" selected="0">
            <x v="104"/>
          </reference>
          <reference field="5" count="1" selected="0">
            <x v="2"/>
          </reference>
          <reference field="31" count="1">
            <x v="18"/>
          </reference>
        </references>
      </pivotArea>
    </format>
    <format dxfId="403">
      <pivotArea outline="0" fieldPosition="0">
        <references count="1">
          <reference field="5" count="2" selected="0" defaultSubtotal="1">
            <x v="4"/>
            <x v="7"/>
          </reference>
        </references>
      </pivotArea>
    </format>
    <format dxfId="404">
      <pivotArea dataOnly="0" labelOnly="1" outline="0" fieldPosition="0">
        <references count="1">
          <reference field="5" count="2">
            <x v="4"/>
            <x v="7"/>
          </reference>
        </references>
      </pivotArea>
    </format>
    <format dxfId="405">
      <pivotArea dataOnly="0" labelOnly="1" outline="0" fieldPosition="0">
        <references count="1">
          <reference field="5" count="2" defaultSubtotal="1">
            <x v="4"/>
            <x v="7"/>
          </reference>
        </references>
      </pivotArea>
    </format>
    <format dxfId="406">
      <pivotArea dataOnly="0" labelOnly="1" outline="0" fieldPosition="0">
        <references count="2">
          <reference field="0" count="2">
            <x v="5"/>
            <x v="8"/>
          </reference>
          <reference field="5" count="1" selected="0">
            <x v="4"/>
          </reference>
        </references>
      </pivotArea>
    </format>
    <format dxfId="407">
      <pivotArea dataOnly="0" labelOnly="1" outline="0" fieldPosition="0">
        <references count="2">
          <reference field="0" count="5">
            <x v="62"/>
            <x v="85"/>
            <x v="86"/>
            <x v="94"/>
            <x v="113"/>
          </reference>
          <reference field="5" count="1" selected="0">
            <x v="7"/>
          </reference>
        </references>
      </pivotArea>
    </format>
    <format dxfId="408">
      <pivotArea dataOnly="0" labelOnly="1" outline="0" fieldPosition="0">
        <references count="3">
          <reference field="0" count="1" selected="0">
            <x v="5"/>
          </reference>
          <reference field="5" count="1" selected="0">
            <x v="4"/>
          </reference>
          <reference field="31" count="1">
            <x v="8"/>
          </reference>
        </references>
      </pivotArea>
    </format>
    <format dxfId="409">
      <pivotArea dataOnly="0" labelOnly="1" outline="0" fieldPosition="0">
        <references count="3">
          <reference field="0" count="1" selected="0">
            <x v="8"/>
          </reference>
          <reference field="5" count="1" selected="0">
            <x v="4"/>
          </reference>
          <reference field="31" count="1">
            <x v="9"/>
          </reference>
        </references>
      </pivotArea>
    </format>
    <format dxfId="410">
      <pivotArea dataOnly="0" labelOnly="1" outline="0" fieldPosition="0">
        <references count="3">
          <reference field="0" count="1" selected="0">
            <x v="62"/>
          </reference>
          <reference field="5" count="1" selected="0">
            <x v="7"/>
          </reference>
          <reference field="31" count="1">
            <x v="35"/>
          </reference>
        </references>
      </pivotArea>
    </format>
    <format dxfId="411">
      <pivotArea dataOnly="0" labelOnly="1" outline="0" fieldPosition="0">
        <references count="3">
          <reference field="0" count="1" selected="0">
            <x v="85"/>
          </reference>
          <reference field="5" count="1" selected="0">
            <x v="7"/>
          </reference>
          <reference field="31" count="1">
            <x v="23"/>
          </reference>
        </references>
      </pivotArea>
    </format>
    <format dxfId="412">
      <pivotArea dataOnly="0" labelOnly="1" outline="0" fieldPosition="0">
        <references count="3">
          <reference field="0" count="1" selected="0">
            <x v="86"/>
          </reference>
          <reference field="5" count="1" selected="0">
            <x v="7"/>
          </reference>
          <reference field="31" count="1">
            <x v="23"/>
          </reference>
        </references>
      </pivotArea>
    </format>
    <format dxfId="413">
      <pivotArea dataOnly="0" labelOnly="1" outline="0" fieldPosition="0">
        <references count="3">
          <reference field="0" count="1" selected="0">
            <x v="94"/>
          </reference>
          <reference field="5" count="1" selected="0">
            <x v="7"/>
          </reference>
          <reference field="31" count="1">
            <x v="23"/>
          </reference>
        </references>
      </pivotArea>
    </format>
    <format dxfId="414">
      <pivotArea dataOnly="0" labelOnly="1" outline="0" fieldPosition="0">
        <references count="3">
          <reference field="0" count="1" selected="0">
            <x v="113"/>
          </reference>
          <reference field="5" count="1" selected="0">
            <x v="7"/>
          </reference>
          <reference field="31" count="1">
            <x v="48"/>
          </reference>
        </references>
      </pivotArea>
    </format>
    <format dxfId="415">
      <pivotArea outline="0" fieldPosition="0">
        <references count="1">
          <reference field="5" count="1" selected="0" defaultSubtotal="1">
            <x v="3"/>
          </reference>
        </references>
      </pivotArea>
    </format>
    <format dxfId="416">
      <pivotArea dataOnly="0" labelOnly="1" outline="0" fieldPosition="0">
        <references count="1">
          <reference field="5" count="1">
            <x v="3"/>
          </reference>
        </references>
      </pivotArea>
    </format>
    <format dxfId="417">
      <pivotArea dataOnly="0" labelOnly="1" outline="0" fieldPosition="0">
        <references count="1">
          <reference field="5" count="1" defaultSubtotal="1">
            <x v="3"/>
          </reference>
        </references>
      </pivotArea>
    </format>
    <format dxfId="418">
      <pivotArea dataOnly="0" labelOnly="1" outline="0" fieldPosition="0">
        <references count="2">
          <reference field="0" count="3">
            <x v="1"/>
            <x v="15"/>
            <x v="63"/>
          </reference>
          <reference field="5" count="1" selected="0">
            <x v="3"/>
          </reference>
        </references>
      </pivotArea>
    </format>
    <format dxfId="419">
      <pivotArea dataOnly="0" labelOnly="1" outline="0" fieldPosition="0">
        <references count="3">
          <reference field="0" count="1" selected="0">
            <x v="1"/>
          </reference>
          <reference field="5" count="1" selected="0">
            <x v="3"/>
          </reference>
          <reference field="31" count="1">
            <x v="22"/>
          </reference>
        </references>
      </pivotArea>
    </format>
    <format dxfId="420">
      <pivotArea dataOnly="0" labelOnly="1" outline="0" fieldPosition="0">
        <references count="3">
          <reference field="0" count="1" selected="0">
            <x v="15"/>
          </reference>
          <reference field="5" count="1" selected="0">
            <x v="3"/>
          </reference>
          <reference field="31" count="1">
            <x v="11"/>
          </reference>
        </references>
      </pivotArea>
    </format>
    <format dxfId="421">
      <pivotArea dataOnly="0" labelOnly="1" outline="0" fieldPosition="0">
        <references count="3">
          <reference field="0" count="1" selected="0">
            <x v="63"/>
          </reference>
          <reference field="5" count="1" selected="0">
            <x v="3"/>
          </reference>
          <reference field="31" count="1">
            <x v="42"/>
          </reference>
        </references>
      </pivotArea>
    </format>
    <format dxfId="422">
      <pivotArea outline="0" fieldPosition="0">
        <references count="1">
          <reference field="5" count="1" selected="0" defaultSubtotal="1">
            <x v="21"/>
          </reference>
        </references>
      </pivotArea>
    </format>
    <format dxfId="423">
      <pivotArea dataOnly="0" labelOnly="1" outline="0" fieldPosition="0">
        <references count="1">
          <reference field="5" count="1">
            <x v="21"/>
          </reference>
        </references>
      </pivotArea>
    </format>
    <format dxfId="424">
      <pivotArea dataOnly="0" labelOnly="1" outline="0" fieldPosition="0">
        <references count="1">
          <reference field="5" count="1" defaultSubtotal="1">
            <x v="21"/>
          </reference>
        </references>
      </pivotArea>
    </format>
    <format dxfId="425">
      <pivotArea dataOnly="0" labelOnly="1" outline="0" fieldPosition="0">
        <references count="2">
          <reference field="0" count="32">
            <x v="0"/>
            <x v="3"/>
            <x v="10"/>
            <x v="12"/>
            <x v="49"/>
            <x v="50"/>
            <x v="51"/>
            <x v="53"/>
            <x v="54"/>
            <x v="55"/>
            <x v="56"/>
            <x v="57"/>
            <x v="58"/>
            <x v="59"/>
            <x v="60"/>
            <x v="61"/>
            <x v="72"/>
            <x v="73"/>
            <x v="74"/>
            <x v="75"/>
            <x v="80"/>
            <x v="81"/>
            <x v="82"/>
            <x v="83"/>
            <x v="84"/>
            <x v="88"/>
            <x v="91"/>
            <x v="98"/>
            <x v="100"/>
            <x v="102"/>
            <x v="115"/>
            <x v="118"/>
          </reference>
          <reference field="5" count="1" selected="0">
            <x v="21"/>
          </reference>
        </references>
      </pivotArea>
    </format>
    <format dxfId="426">
      <pivotArea dataOnly="0" labelOnly="1" outline="0" fieldPosition="0">
        <references count="3">
          <reference field="0" count="1" selected="0">
            <x v="0"/>
          </reference>
          <reference field="5" count="1" selected="0">
            <x v="21"/>
          </reference>
          <reference field="31" count="1">
            <x v="23"/>
          </reference>
        </references>
      </pivotArea>
    </format>
    <format dxfId="427">
      <pivotArea dataOnly="0" labelOnly="1" outline="0" fieldPosition="0">
        <references count="3">
          <reference field="0" count="1" selected="0">
            <x v="3"/>
          </reference>
          <reference field="5" count="1" selected="0">
            <x v="21"/>
          </reference>
          <reference field="31" count="1">
            <x v="23"/>
          </reference>
        </references>
      </pivotArea>
    </format>
    <format dxfId="428">
      <pivotArea dataOnly="0" labelOnly="1" outline="0" fieldPosition="0">
        <references count="3">
          <reference field="0" count="1" selected="0">
            <x v="10"/>
          </reference>
          <reference field="5" count="1" selected="0">
            <x v="21"/>
          </reference>
          <reference field="31" count="1">
            <x v="3"/>
          </reference>
        </references>
      </pivotArea>
    </format>
    <format dxfId="429">
      <pivotArea dataOnly="0" labelOnly="1" outline="0" fieldPosition="0">
        <references count="3">
          <reference field="0" count="1" selected="0">
            <x v="12"/>
          </reference>
          <reference field="5" count="1" selected="0">
            <x v="21"/>
          </reference>
          <reference field="31" count="1">
            <x v="33"/>
          </reference>
        </references>
      </pivotArea>
    </format>
    <format dxfId="430">
      <pivotArea dataOnly="0" labelOnly="1" outline="0" fieldPosition="0">
        <references count="3">
          <reference field="0" count="1" selected="0">
            <x v="49"/>
          </reference>
          <reference field="5" count="1" selected="0">
            <x v="21"/>
          </reference>
          <reference field="31" count="1">
            <x v="47"/>
          </reference>
        </references>
      </pivotArea>
    </format>
    <format dxfId="431">
      <pivotArea dataOnly="0" labelOnly="1" outline="0" fieldPosition="0">
        <references count="3">
          <reference field="0" count="1" selected="0">
            <x v="50"/>
          </reference>
          <reference field="5" count="1" selected="0">
            <x v="21"/>
          </reference>
          <reference field="31" count="1">
            <x v="28"/>
          </reference>
        </references>
      </pivotArea>
    </format>
    <format dxfId="432">
      <pivotArea dataOnly="0" labelOnly="1" outline="0" fieldPosition="0">
        <references count="3">
          <reference field="0" count="1" selected="0">
            <x v="51"/>
          </reference>
          <reference field="5" count="1" selected="0">
            <x v="21"/>
          </reference>
          <reference field="31" count="1">
            <x v="28"/>
          </reference>
        </references>
      </pivotArea>
    </format>
    <format dxfId="433">
      <pivotArea dataOnly="0" labelOnly="1" outline="0" fieldPosition="0">
        <references count="3">
          <reference field="0" count="1" selected="0">
            <x v="53"/>
          </reference>
          <reference field="5" count="1" selected="0">
            <x v="21"/>
          </reference>
          <reference field="31" count="1">
            <x v="2"/>
          </reference>
        </references>
      </pivotArea>
    </format>
    <format dxfId="434">
      <pivotArea dataOnly="0" labelOnly="1" outline="0" fieldPosition="0">
        <references count="3">
          <reference field="0" count="1" selected="0">
            <x v="54"/>
          </reference>
          <reference field="5" count="1" selected="0">
            <x v="21"/>
          </reference>
          <reference field="31" count="1">
            <x v="40"/>
          </reference>
        </references>
      </pivotArea>
    </format>
    <format dxfId="435">
      <pivotArea dataOnly="0" labelOnly="1" outline="0" fieldPosition="0">
        <references count="3">
          <reference field="0" count="1" selected="0">
            <x v="55"/>
          </reference>
          <reference field="5" count="1" selected="0">
            <x v="21"/>
          </reference>
          <reference field="31" count="1">
            <x v="19"/>
          </reference>
        </references>
      </pivotArea>
    </format>
    <format dxfId="436">
      <pivotArea dataOnly="0" labelOnly="1" outline="0" fieldPosition="0">
        <references count="3">
          <reference field="0" count="1" selected="0">
            <x v="56"/>
          </reference>
          <reference field="5" count="1" selected="0">
            <x v="21"/>
          </reference>
          <reference field="31" count="1">
            <x v="23"/>
          </reference>
        </references>
      </pivotArea>
    </format>
    <format dxfId="437">
      <pivotArea dataOnly="0" labelOnly="1" outline="0" fieldPosition="0">
        <references count="3">
          <reference field="0" count="1" selected="0">
            <x v="57"/>
          </reference>
          <reference field="5" count="1" selected="0">
            <x v="21"/>
          </reference>
          <reference field="31" count="1">
            <x v="19"/>
          </reference>
        </references>
      </pivotArea>
    </format>
    <format dxfId="438">
      <pivotArea dataOnly="0" labelOnly="1" outline="0" fieldPosition="0">
        <references count="3">
          <reference field="0" count="1" selected="0">
            <x v="58"/>
          </reference>
          <reference field="5" count="1" selected="0">
            <x v="21"/>
          </reference>
          <reference field="31" count="1">
            <x v="19"/>
          </reference>
        </references>
      </pivotArea>
    </format>
    <format dxfId="439">
      <pivotArea dataOnly="0" labelOnly="1" outline="0" fieldPosition="0">
        <references count="3">
          <reference field="0" count="1" selected="0">
            <x v="59"/>
          </reference>
          <reference field="5" count="1" selected="0">
            <x v="21"/>
          </reference>
          <reference field="31" count="1">
            <x v="23"/>
          </reference>
        </references>
      </pivotArea>
    </format>
    <format dxfId="440">
      <pivotArea dataOnly="0" labelOnly="1" outline="0" fieldPosition="0">
        <references count="3">
          <reference field="0" count="1" selected="0">
            <x v="60"/>
          </reference>
          <reference field="5" count="1" selected="0">
            <x v="21"/>
          </reference>
          <reference field="31" count="1">
            <x v="19"/>
          </reference>
        </references>
      </pivotArea>
    </format>
    <format dxfId="441">
      <pivotArea dataOnly="0" labelOnly="1" outline="0" fieldPosition="0">
        <references count="3">
          <reference field="0" count="1" selected="0">
            <x v="61"/>
          </reference>
          <reference field="5" count="1" selected="0">
            <x v="21"/>
          </reference>
          <reference field="31" count="1">
            <x v="23"/>
          </reference>
        </references>
      </pivotArea>
    </format>
    <format dxfId="442">
      <pivotArea dataOnly="0" labelOnly="1" outline="0" fieldPosition="0">
        <references count="3">
          <reference field="0" count="1" selected="0">
            <x v="72"/>
          </reference>
          <reference field="5" count="1" selected="0">
            <x v="21"/>
          </reference>
          <reference field="31" count="1">
            <x v="23"/>
          </reference>
        </references>
      </pivotArea>
    </format>
    <format dxfId="443">
      <pivotArea dataOnly="0" labelOnly="1" outline="0" fieldPosition="0">
        <references count="3">
          <reference field="0" count="1" selected="0">
            <x v="73"/>
          </reference>
          <reference field="5" count="1" selected="0">
            <x v="21"/>
          </reference>
          <reference field="31" count="1">
            <x v="23"/>
          </reference>
        </references>
      </pivotArea>
    </format>
    <format dxfId="444">
      <pivotArea dataOnly="0" labelOnly="1" outline="0" fieldPosition="0">
        <references count="3">
          <reference field="0" count="1" selected="0">
            <x v="74"/>
          </reference>
          <reference field="5" count="1" selected="0">
            <x v="21"/>
          </reference>
          <reference field="31" count="1">
            <x v="23"/>
          </reference>
        </references>
      </pivotArea>
    </format>
    <format dxfId="445">
      <pivotArea dataOnly="0" labelOnly="1" outline="0" fieldPosition="0">
        <references count="3">
          <reference field="0" count="1" selected="0">
            <x v="75"/>
          </reference>
          <reference field="5" count="1" selected="0">
            <x v="21"/>
          </reference>
          <reference field="31" count="1">
            <x v="23"/>
          </reference>
        </references>
      </pivotArea>
    </format>
    <format dxfId="446">
      <pivotArea dataOnly="0" labelOnly="1" outline="0" fieldPosition="0">
        <references count="3">
          <reference field="0" count="1" selected="0">
            <x v="80"/>
          </reference>
          <reference field="5" count="1" selected="0">
            <x v="21"/>
          </reference>
          <reference field="31" count="1">
            <x v="46"/>
          </reference>
        </references>
      </pivotArea>
    </format>
    <format dxfId="447">
      <pivotArea dataOnly="0" labelOnly="1" outline="0" fieldPosition="0">
        <references count="3">
          <reference field="0" count="1" selected="0">
            <x v="81"/>
          </reference>
          <reference field="5" count="1" selected="0">
            <x v="21"/>
          </reference>
          <reference field="31" count="1">
            <x v="43"/>
          </reference>
        </references>
      </pivotArea>
    </format>
    <format dxfId="448">
      <pivotArea dataOnly="0" labelOnly="1" outline="0" fieldPosition="0">
        <references count="3">
          <reference field="0" count="1" selected="0">
            <x v="82"/>
          </reference>
          <reference field="5" count="1" selected="0">
            <x v="21"/>
          </reference>
          <reference field="31" count="1">
            <x v="29"/>
          </reference>
        </references>
      </pivotArea>
    </format>
    <format dxfId="449">
      <pivotArea dataOnly="0" labelOnly="1" outline="0" fieldPosition="0">
        <references count="3">
          <reference field="0" count="1" selected="0">
            <x v="83"/>
          </reference>
          <reference field="5" count="1" selected="0">
            <x v="21"/>
          </reference>
          <reference field="31" count="1">
            <x v="45"/>
          </reference>
        </references>
      </pivotArea>
    </format>
    <format dxfId="450">
      <pivotArea dataOnly="0" labelOnly="1" outline="0" fieldPosition="0">
        <references count="3">
          <reference field="0" count="1" selected="0">
            <x v="84"/>
          </reference>
          <reference field="5" count="1" selected="0">
            <x v="21"/>
          </reference>
          <reference field="31" count="1">
            <x v="27"/>
          </reference>
        </references>
      </pivotArea>
    </format>
    <format dxfId="451">
      <pivotArea dataOnly="0" labelOnly="1" outline="0" fieldPosition="0">
        <references count="3">
          <reference field="0" count="1" selected="0">
            <x v="88"/>
          </reference>
          <reference field="5" count="1" selected="0">
            <x v="21"/>
          </reference>
          <reference field="31" count="1">
            <x v="7"/>
          </reference>
        </references>
      </pivotArea>
    </format>
    <format dxfId="452">
      <pivotArea dataOnly="0" labelOnly="1" outline="0" fieldPosition="0">
        <references count="3">
          <reference field="0" count="1" selected="0">
            <x v="91"/>
          </reference>
          <reference field="5" count="1" selected="0">
            <x v="21"/>
          </reference>
          <reference field="31" count="1">
            <x v="30"/>
          </reference>
        </references>
      </pivotArea>
    </format>
    <format dxfId="453">
      <pivotArea dataOnly="0" labelOnly="1" outline="0" fieldPosition="0">
        <references count="3">
          <reference field="0" count="1" selected="0">
            <x v="98"/>
          </reference>
          <reference field="5" count="1" selected="0">
            <x v="21"/>
          </reference>
          <reference field="31" count="1">
            <x v="17"/>
          </reference>
        </references>
      </pivotArea>
    </format>
    <format dxfId="454">
      <pivotArea dataOnly="0" labelOnly="1" outline="0" fieldPosition="0">
        <references count="3">
          <reference field="0" count="1" selected="0">
            <x v="100"/>
          </reference>
          <reference field="5" count="1" selected="0">
            <x v="21"/>
          </reference>
          <reference field="31" count="1">
            <x v="16"/>
          </reference>
        </references>
      </pivotArea>
    </format>
    <format dxfId="455">
      <pivotArea dataOnly="0" labelOnly="1" outline="0" fieldPosition="0">
        <references count="3">
          <reference field="0" count="1" selected="0">
            <x v="102"/>
          </reference>
          <reference field="5" count="1" selected="0">
            <x v="21"/>
          </reference>
          <reference field="31" count="1">
            <x v="16"/>
          </reference>
        </references>
      </pivotArea>
    </format>
    <format dxfId="456">
      <pivotArea dataOnly="0" labelOnly="1" outline="0" fieldPosition="0">
        <references count="3">
          <reference field="0" count="1" selected="0">
            <x v="115"/>
          </reference>
          <reference field="5" count="1" selected="0">
            <x v="21"/>
          </reference>
          <reference field="31" count="1">
            <x v="48"/>
          </reference>
        </references>
      </pivotArea>
    </format>
    <format dxfId="457">
      <pivotArea dataOnly="0" labelOnly="1" outline="0" fieldPosition="0">
        <references count="3">
          <reference field="0" count="1" selected="0">
            <x v="118"/>
          </reference>
          <reference field="5" count="1" selected="0">
            <x v="21"/>
          </reference>
          <reference field="31" count="1">
            <x v="48"/>
          </reference>
        </references>
      </pivotArea>
    </format>
    <format dxfId="458">
      <pivotArea outline="0" fieldPosition="0">
        <references count="1">
          <reference field="5" count="1" selected="0" defaultSubtotal="1">
            <x v="9"/>
          </reference>
        </references>
      </pivotArea>
    </format>
    <format dxfId="459">
      <pivotArea dataOnly="0" labelOnly="1" outline="0" fieldPosition="0">
        <references count="1">
          <reference field="5" count="1">
            <x v="9"/>
          </reference>
        </references>
      </pivotArea>
    </format>
    <format dxfId="460">
      <pivotArea dataOnly="0" labelOnly="1" outline="0" fieldPosition="0">
        <references count="1">
          <reference field="5" count="1" defaultSubtotal="1">
            <x v="9"/>
          </reference>
        </references>
      </pivotArea>
    </format>
    <format dxfId="461">
      <pivotArea dataOnly="0" labelOnly="1" outline="0" fieldPosition="0">
        <references count="2">
          <reference field="0" count="4">
            <x v="29"/>
            <x v="30"/>
            <x v="71"/>
            <x v="87"/>
          </reference>
          <reference field="5" count="1" selected="0">
            <x v="9"/>
          </reference>
        </references>
      </pivotArea>
    </format>
    <format dxfId="462">
      <pivotArea dataOnly="0" labelOnly="1" outline="0" fieldPosition="0">
        <references count="3">
          <reference field="0" count="1" selected="0">
            <x v="29"/>
          </reference>
          <reference field="5" count="1" selected="0">
            <x v="9"/>
          </reference>
          <reference field="31" count="1">
            <x v="1"/>
          </reference>
        </references>
      </pivotArea>
    </format>
    <format dxfId="463">
      <pivotArea dataOnly="0" labelOnly="1" outline="0" fieldPosition="0">
        <references count="3">
          <reference field="0" count="1" selected="0">
            <x v="30"/>
          </reference>
          <reference field="5" count="1" selected="0">
            <x v="9"/>
          </reference>
          <reference field="31" count="1">
            <x v="1"/>
          </reference>
        </references>
      </pivotArea>
    </format>
    <format dxfId="464">
      <pivotArea dataOnly="0" labelOnly="1" outline="0" fieldPosition="0">
        <references count="3">
          <reference field="0" count="1" selected="0">
            <x v="71"/>
          </reference>
          <reference field="5" count="1" selected="0">
            <x v="9"/>
          </reference>
          <reference field="31" count="1">
            <x v="1"/>
          </reference>
        </references>
      </pivotArea>
    </format>
    <format dxfId="465">
      <pivotArea dataOnly="0" labelOnly="1" outline="0" fieldPosition="0">
        <references count="3">
          <reference field="0" count="1" selected="0">
            <x v="87"/>
          </reference>
          <reference field="5" count="1" selected="0">
            <x v="9"/>
          </reference>
          <reference field="31" count="1">
            <x v="1"/>
          </reference>
        </references>
      </pivotArea>
    </format>
    <format dxfId="466">
      <pivotArea outline="0" fieldPosition="0">
        <references count="1">
          <reference field="5" count="1" selected="0" defaultSubtotal="1">
            <x v="11"/>
          </reference>
        </references>
      </pivotArea>
    </format>
    <format dxfId="467">
      <pivotArea dataOnly="0" labelOnly="1" outline="0" fieldPosition="0">
        <references count="1">
          <reference field="5" count="1">
            <x v="11"/>
          </reference>
        </references>
      </pivotArea>
    </format>
    <format dxfId="468">
      <pivotArea dataOnly="0" labelOnly="1" outline="0" fieldPosition="0">
        <references count="1">
          <reference field="5" count="1" defaultSubtotal="1">
            <x v="11"/>
          </reference>
        </references>
      </pivotArea>
    </format>
    <format dxfId="469">
      <pivotArea dataOnly="0" labelOnly="1" outline="0" fieldPosition="0">
        <references count="2">
          <reference field="0" count="5">
            <x v="40"/>
            <x v="41"/>
            <x v="46"/>
            <x v="48"/>
            <x v="105"/>
          </reference>
          <reference field="5" count="1" selected="0">
            <x v="11"/>
          </reference>
        </references>
      </pivotArea>
    </format>
    <format dxfId="470">
      <pivotArea dataOnly="0" labelOnly="1" outline="0" fieldPosition="0">
        <references count="3">
          <reference field="0" count="1" selected="0">
            <x v="40"/>
          </reference>
          <reference field="5" count="1" selected="0">
            <x v="11"/>
          </reference>
          <reference field="31" count="1">
            <x v="44"/>
          </reference>
        </references>
      </pivotArea>
    </format>
    <format dxfId="471">
      <pivotArea dataOnly="0" labelOnly="1" outline="0" fieldPosition="0">
        <references count="3">
          <reference field="0" count="1" selected="0">
            <x v="41"/>
          </reference>
          <reference field="5" count="1" selected="0">
            <x v="11"/>
          </reference>
          <reference field="31" count="1">
            <x v="0"/>
          </reference>
        </references>
      </pivotArea>
    </format>
    <format dxfId="472">
      <pivotArea dataOnly="0" labelOnly="1" outline="0" fieldPosition="0">
        <references count="3">
          <reference field="0" count="1" selected="0">
            <x v="46"/>
          </reference>
          <reference field="5" count="1" selected="0">
            <x v="11"/>
          </reference>
          <reference field="31" count="1">
            <x v="0"/>
          </reference>
        </references>
      </pivotArea>
    </format>
    <format dxfId="473">
      <pivotArea dataOnly="0" labelOnly="1" outline="0" fieldPosition="0">
        <references count="3">
          <reference field="0" count="1" selected="0">
            <x v="48"/>
          </reference>
          <reference field="5" count="1" selected="0">
            <x v="11"/>
          </reference>
          <reference field="31" count="1">
            <x v="41"/>
          </reference>
        </references>
      </pivotArea>
    </format>
    <format dxfId="474">
      <pivotArea dataOnly="0" labelOnly="1" outline="0" fieldPosition="0">
        <references count="3">
          <reference field="0" count="1" selected="0">
            <x v="105"/>
          </reference>
          <reference field="5" count="1" selected="0">
            <x v="11"/>
          </reference>
          <reference field="31" count="1">
            <x v="48"/>
          </reference>
        </references>
      </pivotArea>
    </format>
    <format dxfId="475">
      <pivotArea outline="0" fieldPosition="0">
        <references count="1">
          <reference field="5" count="1" selected="0" defaultSubtotal="1">
            <x v="12"/>
          </reference>
        </references>
      </pivotArea>
    </format>
    <format dxfId="476">
      <pivotArea dataOnly="0" labelOnly="1" outline="0" fieldPosition="0">
        <references count="1">
          <reference field="5" count="1">
            <x v="12"/>
          </reference>
        </references>
      </pivotArea>
    </format>
    <format dxfId="477">
      <pivotArea dataOnly="0" labelOnly="1" outline="0" fieldPosition="0">
        <references count="1">
          <reference field="5" count="1" defaultSubtotal="1">
            <x v="12"/>
          </reference>
        </references>
      </pivotArea>
    </format>
    <format dxfId="478">
      <pivotArea dataOnly="0" labelOnly="1" outline="0" fieldPosition="0">
        <references count="2">
          <reference field="0" count="6">
            <x v="28"/>
            <x v="31"/>
            <x v="93"/>
            <x v="107"/>
            <x v="112"/>
            <x v="114"/>
          </reference>
          <reference field="5" count="1" selected="0">
            <x v="12"/>
          </reference>
        </references>
      </pivotArea>
    </format>
    <format dxfId="479">
      <pivotArea dataOnly="0" labelOnly="1" outline="0" fieldPosition="0">
        <references count="3">
          <reference field="0" count="1" selected="0">
            <x v="28"/>
          </reference>
          <reference field="5" count="1" selected="0">
            <x v="12"/>
          </reference>
          <reference field="31" count="1">
            <x v="1"/>
          </reference>
        </references>
      </pivotArea>
    </format>
    <format dxfId="480">
      <pivotArea dataOnly="0" labelOnly="1" outline="0" fieldPosition="0">
        <references count="3">
          <reference field="0" count="1" selected="0">
            <x v="31"/>
          </reference>
          <reference field="5" count="1" selected="0">
            <x v="12"/>
          </reference>
          <reference field="31" count="1">
            <x v="1"/>
          </reference>
        </references>
      </pivotArea>
    </format>
    <format dxfId="481">
      <pivotArea dataOnly="0" labelOnly="1" outline="0" fieldPosition="0">
        <references count="3">
          <reference field="0" count="1" selected="0">
            <x v="93"/>
          </reference>
          <reference field="5" count="1" selected="0">
            <x v="12"/>
          </reference>
          <reference field="31" count="1">
            <x v="1"/>
          </reference>
        </references>
      </pivotArea>
    </format>
    <format dxfId="482">
      <pivotArea dataOnly="0" labelOnly="1" outline="0" fieldPosition="0">
        <references count="3">
          <reference field="0" count="1" selected="0">
            <x v="107"/>
          </reference>
          <reference field="5" count="1" selected="0">
            <x v="12"/>
          </reference>
          <reference field="31" count="1">
            <x v="48"/>
          </reference>
        </references>
      </pivotArea>
    </format>
    <format dxfId="483">
      <pivotArea dataOnly="0" labelOnly="1" outline="0" fieldPosition="0">
        <references count="3">
          <reference field="0" count="1" selected="0">
            <x v="112"/>
          </reference>
          <reference field="5" count="1" selected="0">
            <x v="12"/>
          </reference>
          <reference field="31" count="1">
            <x v="48"/>
          </reference>
        </references>
      </pivotArea>
    </format>
    <format dxfId="484">
      <pivotArea dataOnly="0" labelOnly="1" outline="0" fieldPosition="0">
        <references count="3">
          <reference field="0" count="1" selected="0">
            <x v="114"/>
          </reference>
          <reference field="5" count="1" selected="0">
            <x v="12"/>
          </reference>
          <reference field="31" count="1">
            <x v="48"/>
          </reference>
        </references>
      </pivotArea>
    </format>
    <format dxfId="485">
      <pivotArea outline="0" fieldPosition="0">
        <references count="1">
          <reference field="5" count="1" selected="0" defaultSubtotal="1">
            <x v="16"/>
          </reference>
        </references>
      </pivotArea>
    </format>
    <format dxfId="486">
      <pivotArea dataOnly="0" labelOnly="1" outline="0" fieldPosition="0">
        <references count="1">
          <reference field="5" count="1">
            <x v="16"/>
          </reference>
        </references>
      </pivotArea>
    </format>
    <format dxfId="487">
      <pivotArea dataOnly="0" labelOnly="1" outline="0" fieldPosition="0">
        <references count="1">
          <reference field="5" count="1" defaultSubtotal="1">
            <x v="16"/>
          </reference>
        </references>
      </pivotArea>
    </format>
    <format dxfId="488">
      <pivotArea dataOnly="0" labelOnly="1" outline="0" fieldPosition="0">
        <references count="2">
          <reference field="0" count="4">
            <x v="33"/>
            <x v="39"/>
            <x v="47"/>
            <x v="110"/>
          </reference>
          <reference field="5" count="1" selected="0">
            <x v="16"/>
          </reference>
        </references>
      </pivotArea>
    </format>
    <format dxfId="489">
      <pivotArea dataOnly="0" labelOnly="1" outline="0" fieldPosition="0">
        <references count="3">
          <reference field="0" count="1" selected="0">
            <x v="33"/>
          </reference>
          <reference field="5" count="1" selected="0">
            <x v="16"/>
          </reference>
          <reference field="31" count="1">
            <x v="24"/>
          </reference>
        </references>
      </pivotArea>
    </format>
    <format dxfId="490">
      <pivotArea dataOnly="0" labelOnly="1" outline="0" fieldPosition="0">
        <references count="3">
          <reference field="0" count="1" selected="0">
            <x v="39"/>
          </reference>
          <reference field="5" count="1" selected="0">
            <x v="16"/>
          </reference>
          <reference field="31" count="1">
            <x v="24"/>
          </reference>
        </references>
      </pivotArea>
    </format>
    <format dxfId="491">
      <pivotArea dataOnly="0" labelOnly="1" outline="0" fieldPosition="0">
        <references count="3">
          <reference field="0" count="1" selected="0">
            <x v="47"/>
          </reference>
          <reference field="5" count="1" selected="0">
            <x v="16"/>
          </reference>
          <reference field="31" count="1">
            <x v="31"/>
          </reference>
        </references>
      </pivotArea>
    </format>
    <format dxfId="492">
      <pivotArea dataOnly="0" labelOnly="1" outline="0" fieldPosition="0">
        <references count="3">
          <reference field="0" count="1" selected="0">
            <x v="110"/>
          </reference>
          <reference field="5" count="1" selected="0">
            <x v="16"/>
          </reference>
          <reference field="31" count="1">
            <x v="48"/>
          </reference>
        </references>
      </pivotArea>
    </format>
    <format dxfId="493">
      <pivotArea type="all" dataOnly="0" outline="0" fieldPosition="0"/>
    </format>
    <format dxfId="494">
      <pivotArea outline="0" collapsedLevelsAreSubtotals="1" fieldPosition="0"/>
    </format>
    <format dxfId="495">
      <pivotArea field="5" type="button" dataOnly="0" labelOnly="1" outline="0" axis="axisRow" fieldPosition="0"/>
    </format>
    <format dxfId="496">
      <pivotArea field="0" type="button" dataOnly="0" labelOnly="1" outline="0" axis="axisRow" fieldPosition="1"/>
    </format>
    <format dxfId="497">
      <pivotArea field="31" type="button" dataOnly="0" labelOnly="1" outline="0" axis="axisRow" fieldPosition="2"/>
    </format>
    <format dxfId="498">
      <pivotArea field="1" type="button" dataOnly="0" labelOnly="1" outline="0"/>
    </format>
    <format dxfId="499">
      <pivotArea dataOnly="0" labelOnly="1" outline="0" fieldPosition="0">
        <references count="1">
          <reference field="5" count="0"/>
        </references>
      </pivotArea>
    </format>
    <format dxfId="500">
      <pivotArea dataOnly="0" labelOnly="1" outline="0" fieldPosition="0">
        <references count="1">
          <reference field="5" count="0" defaultSubtotal="1"/>
        </references>
      </pivotArea>
    </format>
    <format dxfId="501">
      <pivotArea dataOnly="0" labelOnly="1" grandRow="1" outline="0" fieldPosition="0"/>
    </format>
    <format dxfId="502">
      <pivotArea dataOnly="0" labelOnly="1" outline="0" fieldPosition="0">
        <references count="2">
          <reference field="0" count="10">
            <x v="38"/>
            <x v="42"/>
            <x v="89"/>
            <x v="92"/>
            <x v="95"/>
            <x v="99"/>
            <x v="106"/>
            <x v="108"/>
            <x v="116"/>
            <x v="121"/>
          </reference>
          <reference field="5" count="1" selected="0">
            <x v="1"/>
          </reference>
        </references>
      </pivotArea>
    </format>
    <format dxfId="503">
      <pivotArea dataOnly="0" labelOnly="1" outline="0" fieldPosition="0">
        <references count="2">
          <reference field="0" count="8">
            <x v="4"/>
            <x v="17"/>
            <x v="19"/>
            <x v="64"/>
            <x v="70"/>
            <x v="97"/>
            <x v="103"/>
            <x v="104"/>
          </reference>
          <reference field="5" count="1" selected="0">
            <x v="2"/>
          </reference>
        </references>
      </pivotArea>
    </format>
    <format dxfId="504">
      <pivotArea dataOnly="0" labelOnly="1" outline="0" fieldPosition="0">
        <references count="2">
          <reference field="0" count="3">
            <x v="1"/>
            <x v="15"/>
            <x v="63"/>
          </reference>
          <reference field="5" count="1" selected="0">
            <x v="3"/>
          </reference>
        </references>
      </pivotArea>
    </format>
    <format dxfId="505">
      <pivotArea dataOnly="0" labelOnly="1" outline="0" fieldPosition="0">
        <references count="2">
          <reference field="0" count="2">
            <x v="5"/>
            <x v="8"/>
          </reference>
          <reference field="5" count="1" selected="0">
            <x v="4"/>
          </reference>
        </references>
      </pivotArea>
    </format>
    <format dxfId="506">
      <pivotArea dataOnly="0" labelOnly="1" outline="0" fieldPosition="0">
        <references count="2">
          <reference field="0" count="5">
            <x v="62"/>
            <x v="85"/>
            <x v="86"/>
            <x v="94"/>
            <x v="113"/>
          </reference>
          <reference field="5" count="1" selected="0">
            <x v="7"/>
          </reference>
        </references>
      </pivotArea>
    </format>
    <format dxfId="507">
      <pivotArea dataOnly="0" labelOnly="1" outline="0" fieldPosition="0">
        <references count="2">
          <reference field="0" count="4">
            <x v="29"/>
            <x v="30"/>
            <x v="71"/>
            <x v="87"/>
          </reference>
          <reference field="5" count="1" selected="0">
            <x v="9"/>
          </reference>
        </references>
      </pivotArea>
    </format>
    <format dxfId="508">
      <pivotArea dataOnly="0" labelOnly="1" outline="0" fieldPosition="0">
        <references count="2">
          <reference field="0" count="5">
            <x v="40"/>
            <x v="41"/>
            <x v="46"/>
            <x v="48"/>
            <x v="105"/>
          </reference>
          <reference field="5" count="1" selected="0">
            <x v="11"/>
          </reference>
        </references>
      </pivotArea>
    </format>
    <format dxfId="509">
      <pivotArea dataOnly="0" labelOnly="1" outline="0" fieldPosition="0">
        <references count="2">
          <reference field="0" count="6">
            <x v="28"/>
            <x v="31"/>
            <x v="93"/>
            <x v="107"/>
            <x v="112"/>
            <x v="114"/>
          </reference>
          <reference field="5" count="1" selected="0">
            <x v="12"/>
          </reference>
        </references>
      </pivotArea>
    </format>
    <format dxfId="510">
      <pivotArea dataOnly="0" labelOnly="1" outline="0" fieldPosition="0">
        <references count="2">
          <reference field="0" count="2">
            <x v="119"/>
            <x v="120"/>
          </reference>
          <reference field="5" count="1" selected="0">
            <x v="13"/>
          </reference>
        </references>
      </pivotArea>
    </format>
    <format dxfId="511">
      <pivotArea dataOnly="0" labelOnly="1" outline="0" fieldPosition="0">
        <references count="2">
          <reference field="0" count="4">
            <x v="33"/>
            <x v="39"/>
            <x v="47"/>
            <x v="110"/>
          </reference>
          <reference field="5" count="1" selected="0">
            <x v="16"/>
          </reference>
        </references>
      </pivotArea>
    </format>
    <format dxfId="512">
      <pivotArea dataOnly="0" labelOnly="1" outline="0" fieldPosition="0">
        <references count="2">
          <reference field="0" count="32">
            <x v="0"/>
            <x v="3"/>
            <x v="10"/>
            <x v="12"/>
            <x v="49"/>
            <x v="50"/>
            <x v="51"/>
            <x v="53"/>
            <x v="54"/>
            <x v="55"/>
            <x v="56"/>
            <x v="57"/>
            <x v="58"/>
            <x v="59"/>
            <x v="60"/>
            <x v="61"/>
            <x v="72"/>
            <x v="73"/>
            <x v="74"/>
            <x v="75"/>
            <x v="80"/>
            <x v="81"/>
            <x v="82"/>
            <x v="83"/>
            <x v="84"/>
            <x v="88"/>
            <x v="91"/>
            <x v="98"/>
            <x v="100"/>
            <x v="102"/>
            <x v="115"/>
            <x v="118"/>
          </reference>
          <reference field="5" count="1" selected="0">
            <x v="21"/>
          </reference>
        </references>
      </pivotArea>
    </format>
    <format dxfId="513">
      <pivotArea dataOnly="0" labelOnly="1" outline="0" fieldPosition="0">
        <references count="2">
          <reference field="0" count="10">
            <x v="2"/>
            <x v="35"/>
            <x v="36"/>
            <x v="43"/>
            <x v="44"/>
            <x v="45"/>
            <x v="66"/>
            <x v="79"/>
            <x v="109"/>
            <x v="117"/>
          </reference>
          <reference field="5" count="1" selected="0">
            <x v="23"/>
          </reference>
        </references>
      </pivotArea>
    </format>
    <format dxfId="514">
      <pivotArea dataOnly="0" labelOnly="1" outline="0" fieldPosition="0">
        <references count="2">
          <reference field="0" count="1">
            <x v="111"/>
          </reference>
          <reference field="5" count="1" selected="0">
            <x v="24"/>
          </reference>
        </references>
      </pivotArea>
    </format>
    <format dxfId="515">
      <pivotArea dataOnly="0" labelOnly="1" outline="0" fieldPosition="0">
        <references count="2">
          <reference field="0" count="1">
            <x v="122"/>
          </reference>
          <reference field="5" count="1" selected="0">
            <x v="25"/>
          </reference>
        </references>
      </pivotArea>
    </format>
    <format dxfId="516">
      <pivotArea dataOnly="0" labelOnly="1" outline="0" fieldPosition="0">
        <references count="3">
          <reference field="0" count="1" selected="0">
            <x v="38"/>
          </reference>
          <reference field="5" count="1" selected="0">
            <x v="1"/>
          </reference>
          <reference field="31" count="1">
            <x v="37"/>
          </reference>
        </references>
      </pivotArea>
    </format>
    <format dxfId="517">
      <pivotArea dataOnly="0" labelOnly="1" outline="0" fieldPosition="0">
        <references count="3">
          <reference field="0" count="1" selected="0">
            <x v="42"/>
          </reference>
          <reference field="5" count="1" selected="0">
            <x v="1"/>
          </reference>
          <reference field="31" count="1">
            <x v="4"/>
          </reference>
        </references>
      </pivotArea>
    </format>
    <format dxfId="518">
      <pivotArea dataOnly="0" labelOnly="1" outline="0" fieldPosition="0">
        <references count="3">
          <reference field="0" count="1" selected="0">
            <x v="89"/>
          </reference>
          <reference field="5" count="1" selected="0">
            <x v="1"/>
          </reference>
          <reference field="31" count="1">
            <x v="36"/>
          </reference>
        </references>
      </pivotArea>
    </format>
    <format dxfId="519">
      <pivotArea dataOnly="0" labelOnly="1" outline="0" fieldPosition="0">
        <references count="3">
          <reference field="0" count="1" selected="0">
            <x v="92"/>
          </reference>
          <reference field="5" count="1" selected="0">
            <x v="1"/>
          </reference>
          <reference field="31" count="1">
            <x v="26"/>
          </reference>
        </references>
      </pivotArea>
    </format>
    <format dxfId="520">
      <pivotArea dataOnly="0" labelOnly="1" outline="0" fieldPosition="0">
        <references count="3">
          <reference field="0" count="1" selected="0">
            <x v="95"/>
          </reference>
          <reference field="5" count="1" selected="0">
            <x v="1"/>
          </reference>
          <reference field="31" count="1">
            <x v="10"/>
          </reference>
        </references>
      </pivotArea>
    </format>
    <format dxfId="521">
      <pivotArea dataOnly="0" labelOnly="1" outline="0" fieldPosition="0">
        <references count="3">
          <reference field="0" count="1" selected="0">
            <x v="99"/>
          </reference>
          <reference field="5" count="1" selected="0">
            <x v="1"/>
          </reference>
          <reference field="31" count="1">
            <x v="32"/>
          </reference>
        </references>
      </pivotArea>
    </format>
    <format dxfId="522">
      <pivotArea dataOnly="0" labelOnly="1" outline="0" fieldPosition="0">
        <references count="3">
          <reference field="0" count="1" selected="0">
            <x v="106"/>
          </reference>
          <reference field="5" count="1" selected="0">
            <x v="1"/>
          </reference>
          <reference field="31" count="1">
            <x v="48"/>
          </reference>
        </references>
      </pivotArea>
    </format>
    <format dxfId="523">
      <pivotArea dataOnly="0" labelOnly="1" outline="0" fieldPosition="0">
        <references count="3">
          <reference field="0" count="1" selected="0">
            <x v="108"/>
          </reference>
          <reference field="5" count="1" selected="0">
            <x v="1"/>
          </reference>
          <reference field="31" count="1">
            <x v="48"/>
          </reference>
        </references>
      </pivotArea>
    </format>
    <format dxfId="524">
      <pivotArea dataOnly="0" labelOnly="1" outline="0" fieldPosition="0">
        <references count="3">
          <reference field="0" count="1" selected="0">
            <x v="116"/>
          </reference>
          <reference field="5" count="1" selected="0">
            <x v="1"/>
          </reference>
          <reference field="31" count="1">
            <x v="48"/>
          </reference>
        </references>
      </pivotArea>
    </format>
    <format dxfId="525">
      <pivotArea dataOnly="0" labelOnly="1" outline="0" fieldPosition="0">
        <references count="3">
          <reference field="0" count="1" selected="0">
            <x v="121"/>
          </reference>
          <reference field="5" count="1" selected="0">
            <x v="1"/>
          </reference>
          <reference field="31" count="1">
            <x v="48"/>
          </reference>
        </references>
      </pivotArea>
    </format>
    <format dxfId="526">
      <pivotArea dataOnly="0" labelOnly="1" outline="0" fieldPosition="0">
        <references count="3">
          <reference field="0" count="1" selected="0">
            <x v="4"/>
          </reference>
          <reference field="5" count="1" selected="0">
            <x v="2"/>
          </reference>
          <reference field="31" count="1">
            <x v="38"/>
          </reference>
        </references>
      </pivotArea>
    </format>
    <format dxfId="527">
      <pivotArea dataOnly="0" labelOnly="1" outline="0" fieldPosition="0">
        <references count="3">
          <reference field="0" count="1" selected="0">
            <x v="17"/>
          </reference>
          <reference field="5" count="1" selected="0">
            <x v="2"/>
          </reference>
          <reference field="31" count="1">
            <x v="6"/>
          </reference>
        </references>
      </pivotArea>
    </format>
    <format dxfId="528">
      <pivotArea dataOnly="0" labelOnly="1" outline="0" fieldPosition="0">
        <references count="3">
          <reference field="0" count="1" selected="0">
            <x v="19"/>
          </reference>
          <reference field="5" count="1" selected="0">
            <x v="2"/>
          </reference>
          <reference field="31" count="1">
            <x v="6"/>
          </reference>
        </references>
      </pivotArea>
    </format>
    <format dxfId="529">
      <pivotArea dataOnly="0" labelOnly="1" outline="0" fieldPosition="0">
        <references count="3">
          <reference field="0" count="1" selected="0">
            <x v="64"/>
          </reference>
          <reference field="5" count="1" selected="0">
            <x v="2"/>
          </reference>
          <reference field="31" count="1">
            <x v="5"/>
          </reference>
        </references>
      </pivotArea>
    </format>
    <format dxfId="530">
      <pivotArea dataOnly="0" labelOnly="1" outline="0" fieldPosition="0">
        <references count="3">
          <reference field="0" count="1" selected="0">
            <x v="70"/>
          </reference>
          <reference field="5" count="1" selected="0">
            <x v="2"/>
          </reference>
          <reference field="31" count="1">
            <x v="34"/>
          </reference>
        </references>
      </pivotArea>
    </format>
    <format dxfId="531">
      <pivotArea dataOnly="0" labelOnly="1" outline="0" fieldPosition="0">
        <references count="3">
          <reference field="0" count="1" selected="0">
            <x v="97"/>
          </reference>
          <reference field="5" count="1" selected="0">
            <x v="2"/>
          </reference>
          <reference field="31" count="1">
            <x v="21"/>
          </reference>
        </references>
      </pivotArea>
    </format>
    <format dxfId="532">
      <pivotArea dataOnly="0" labelOnly="1" outline="0" fieldPosition="0">
        <references count="3">
          <reference field="0" count="1" selected="0">
            <x v="103"/>
          </reference>
          <reference field="5" count="1" selected="0">
            <x v="2"/>
          </reference>
          <reference field="31" count="1">
            <x v="21"/>
          </reference>
        </references>
      </pivotArea>
    </format>
    <format dxfId="533">
      <pivotArea dataOnly="0" labelOnly="1" outline="0" fieldPosition="0">
        <references count="3">
          <reference field="0" count="1" selected="0">
            <x v="104"/>
          </reference>
          <reference field="5" count="1" selected="0">
            <x v="2"/>
          </reference>
          <reference field="31" count="1">
            <x v="18"/>
          </reference>
        </references>
      </pivotArea>
    </format>
    <format dxfId="534">
      <pivotArea dataOnly="0" labelOnly="1" outline="0" fieldPosition="0">
        <references count="3">
          <reference field="0" count="1" selected="0">
            <x v="1"/>
          </reference>
          <reference field="5" count="1" selected="0">
            <x v="3"/>
          </reference>
          <reference field="31" count="1">
            <x v="22"/>
          </reference>
        </references>
      </pivotArea>
    </format>
    <format dxfId="535">
      <pivotArea dataOnly="0" labelOnly="1" outline="0" fieldPosition="0">
        <references count="3">
          <reference field="0" count="1" selected="0">
            <x v="15"/>
          </reference>
          <reference field="5" count="1" selected="0">
            <x v="3"/>
          </reference>
          <reference field="31" count="1">
            <x v="11"/>
          </reference>
        </references>
      </pivotArea>
    </format>
    <format dxfId="536">
      <pivotArea dataOnly="0" labelOnly="1" outline="0" fieldPosition="0">
        <references count="3">
          <reference field="0" count="1" selected="0">
            <x v="63"/>
          </reference>
          <reference field="5" count="1" selected="0">
            <x v="3"/>
          </reference>
          <reference field="31" count="1">
            <x v="42"/>
          </reference>
        </references>
      </pivotArea>
    </format>
    <format dxfId="537">
      <pivotArea dataOnly="0" labelOnly="1" outline="0" fieldPosition="0">
        <references count="3">
          <reference field="0" count="1" selected="0">
            <x v="5"/>
          </reference>
          <reference field="5" count="1" selected="0">
            <x v="4"/>
          </reference>
          <reference field="31" count="1">
            <x v="8"/>
          </reference>
        </references>
      </pivotArea>
    </format>
    <format dxfId="538">
      <pivotArea dataOnly="0" labelOnly="1" outline="0" fieldPosition="0">
        <references count="3">
          <reference field="0" count="1" selected="0">
            <x v="8"/>
          </reference>
          <reference field="5" count="1" selected="0">
            <x v="4"/>
          </reference>
          <reference field="31" count="1">
            <x v="9"/>
          </reference>
        </references>
      </pivotArea>
    </format>
    <format dxfId="539">
      <pivotArea dataOnly="0" labelOnly="1" outline="0" fieldPosition="0">
        <references count="3">
          <reference field="0" count="1" selected="0">
            <x v="62"/>
          </reference>
          <reference field="5" count="1" selected="0">
            <x v="7"/>
          </reference>
          <reference field="31" count="1">
            <x v="35"/>
          </reference>
        </references>
      </pivotArea>
    </format>
    <format dxfId="540">
      <pivotArea dataOnly="0" labelOnly="1" outline="0" fieldPosition="0">
        <references count="3">
          <reference field="0" count="1" selected="0">
            <x v="85"/>
          </reference>
          <reference field="5" count="1" selected="0">
            <x v="7"/>
          </reference>
          <reference field="31" count="1">
            <x v="23"/>
          </reference>
        </references>
      </pivotArea>
    </format>
    <format dxfId="541">
      <pivotArea dataOnly="0" labelOnly="1" outline="0" fieldPosition="0">
        <references count="3">
          <reference field="0" count="1" selected="0">
            <x v="86"/>
          </reference>
          <reference field="5" count="1" selected="0">
            <x v="7"/>
          </reference>
          <reference field="31" count="1">
            <x v="23"/>
          </reference>
        </references>
      </pivotArea>
    </format>
    <format dxfId="542">
      <pivotArea dataOnly="0" labelOnly="1" outline="0" fieldPosition="0">
        <references count="3">
          <reference field="0" count="1" selected="0">
            <x v="94"/>
          </reference>
          <reference field="5" count="1" selected="0">
            <x v="7"/>
          </reference>
          <reference field="31" count="1">
            <x v="23"/>
          </reference>
        </references>
      </pivotArea>
    </format>
    <format dxfId="543">
      <pivotArea dataOnly="0" labelOnly="1" outline="0" fieldPosition="0">
        <references count="3">
          <reference field="0" count="1" selected="0">
            <x v="113"/>
          </reference>
          <reference field="5" count="1" selected="0">
            <x v="7"/>
          </reference>
          <reference field="31" count="1">
            <x v="48"/>
          </reference>
        </references>
      </pivotArea>
    </format>
    <format dxfId="544">
      <pivotArea dataOnly="0" labelOnly="1" outline="0" fieldPosition="0">
        <references count="3">
          <reference field="0" count="1" selected="0">
            <x v="29"/>
          </reference>
          <reference field="5" count="1" selected="0">
            <x v="9"/>
          </reference>
          <reference field="31" count="1">
            <x v="1"/>
          </reference>
        </references>
      </pivotArea>
    </format>
    <format dxfId="545">
      <pivotArea dataOnly="0" labelOnly="1" outline="0" fieldPosition="0">
        <references count="3">
          <reference field="0" count="1" selected="0">
            <x v="30"/>
          </reference>
          <reference field="5" count="1" selected="0">
            <x v="9"/>
          </reference>
          <reference field="31" count="1">
            <x v="1"/>
          </reference>
        </references>
      </pivotArea>
    </format>
    <format dxfId="546">
      <pivotArea dataOnly="0" labelOnly="1" outline="0" fieldPosition="0">
        <references count="3">
          <reference field="0" count="1" selected="0">
            <x v="71"/>
          </reference>
          <reference field="5" count="1" selected="0">
            <x v="9"/>
          </reference>
          <reference field="31" count="1">
            <x v="1"/>
          </reference>
        </references>
      </pivotArea>
    </format>
    <format dxfId="547">
      <pivotArea dataOnly="0" labelOnly="1" outline="0" fieldPosition="0">
        <references count="3">
          <reference field="0" count="1" selected="0">
            <x v="87"/>
          </reference>
          <reference field="5" count="1" selected="0">
            <x v="9"/>
          </reference>
          <reference field="31" count="1">
            <x v="1"/>
          </reference>
        </references>
      </pivotArea>
    </format>
    <format dxfId="548">
      <pivotArea dataOnly="0" labelOnly="1" outline="0" fieldPosition="0">
        <references count="3">
          <reference field="0" count="1" selected="0">
            <x v="40"/>
          </reference>
          <reference field="5" count="1" selected="0">
            <x v="11"/>
          </reference>
          <reference field="31" count="1">
            <x v="44"/>
          </reference>
        </references>
      </pivotArea>
    </format>
    <format dxfId="549">
      <pivotArea dataOnly="0" labelOnly="1" outline="0" fieldPosition="0">
        <references count="3">
          <reference field="0" count="1" selected="0">
            <x v="41"/>
          </reference>
          <reference field="5" count="1" selected="0">
            <x v="11"/>
          </reference>
          <reference field="31" count="1">
            <x v="0"/>
          </reference>
        </references>
      </pivotArea>
    </format>
    <format dxfId="550">
      <pivotArea dataOnly="0" labelOnly="1" outline="0" fieldPosition="0">
        <references count="3">
          <reference field="0" count="1" selected="0">
            <x v="46"/>
          </reference>
          <reference field="5" count="1" selected="0">
            <x v="11"/>
          </reference>
          <reference field="31" count="1">
            <x v="0"/>
          </reference>
        </references>
      </pivotArea>
    </format>
    <format dxfId="551">
      <pivotArea dataOnly="0" labelOnly="1" outline="0" fieldPosition="0">
        <references count="3">
          <reference field="0" count="1" selected="0">
            <x v="48"/>
          </reference>
          <reference field="5" count="1" selected="0">
            <x v="11"/>
          </reference>
          <reference field="31" count="1">
            <x v="41"/>
          </reference>
        </references>
      </pivotArea>
    </format>
    <format dxfId="552">
      <pivotArea dataOnly="0" labelOnly="1" outline="0" fieldPosition="0">
        <references count="3">
          <reference field="0" count="1" selected="0">
            <x v="105"/>
          </reference>
          <reference field="5" count="1" selected="0">
            <x v="11"/>
          </reference>
          <reference field="31" count="1">
            <x v="48"/>
          </reference>
        </references>
      </pivotArea>
    </format>
    <format dxfId="553">
      <pivotArea dataOnly="0" labelOnly="1" outline="0" fieldPosition="0">
        <references count="3">
          <reference field="0" count="1" selected="0">
            <x v="28"/>
          </reference>
          <reference field="5" count="1" selected="0">
            <x v="12"/>
          </reference>
          <reference field="31" count="1">
            <x v="1"/>
          </reference>
        </references>
      </pivotArea>
    </format>
    <format dxfId="554">
      <pivotArea dataOnly="0" labelOnly="1" outline="0" fieldPosition="0">
        <references count="3">
          <reference field="0" count="1" selected="0">
            <x v="31"/>
          </reference>
          <reference field="5" count="1" selected="0">
            <x v="12"/>
          </reference>
          <reference field="31" count="1">
            <x v="1"/>
          </reference>
        </references>
      </pivotArea>
    </format>
    <format dxfId="555">
      <pivotArea dataOnly="0" labelOnly="1" outline="0" fieldPosition="0">
        <references count="3">
          <reference field="0" count="1" selected="0">
            <x v="93"/>
          </reference>
          <reference field="5" count="1" selected="0">
            <x v="12"/>
          </reference>
          <reference field="31" count="1">
            <x v="1"/>
          </reference>
        </references>
      </pivotArea>
    </format>
    <format dxfId="556">
      <pivotArea dataOnly="0" labelOnly="1" outline="0" fieldPosition="0">
        <references count="3">
          <reference field="0" count="1" selected="0">
            <x v="107"/>
          </reference>
          <reference field="5" count="1" selected="0">
            <x v="12"/>
          </reference>
          <reference field="31" count="1">
            <x v="48"/>
          </reference>
        </references>
      </pivotArea>
    </format>
    <format dxfId="557">
      <pivotArea dataOnly="0" labelOnly="1" outline="0" fieldPosition="0">
        <references count="3">
          <reference field="0" count="1" selected="0">
            <x v="112"/>
          </reference>
          <reference field="5" count="1" selected="0">
            <x v="12"/>
          </reference>
          <reference field="31" count="1">
            <x v="48"/>
          </reference>
        </references>
      </pivotArea>
    </format>
    <format dxfId="558">
      <pivotArea dataOnly="0" labelOnly="1" outline="0" fieldPosition="0">
        <references count="3">
          <reference field="0" count="1" selected="0">
            <x v="114"/>
          </reference>
          <reference field="5" count="1" selected="0">
            <x v="12"/>
          </reference>
          <reference field="31" count="1">
            <x v="48"/>
          </reference>
        </references>
      </pivotArea>
    </format>
    <format dxfId="559">
      <pivotArea dataOnly="0" labelOnly="1" outline="0" fieldPosition="0">
        <references count="3">
          <reference field="0" count="1" selected="0">
            <x v="119"/>
          </reference>
          <reference field="5" count="1" selected="0">
            <x v="13"/>
          </reference>
          <reference field="31" count="1">
            <x v="48"/>
          </reference>
        </references>
      </pivotArea>
    </format>
    <format dxfId="560">
      <pivotArea dataOnly="0" labelOnly="1" outline="0" fieldPosition="0">
        <references count="3">
          <reference field="0" count="1" selected="0">
            <x v="120"/>
          </reference>
          <reference field="5" count="1" selected="0">
            <x v="13"/>
          </reference>
          <reference field="31" count="1">
            <x v="48"/>
          </reference>
        </references>
      </pivotArea>
    </format>
    <format dxfId="561">
      <pivotArea dataOnly="0" labelOnly="1" outline="0" fieldPosition="0">
        <references count="3">
          <reference field="0" count="1" selected="0">
            <x v="33"/>
          </reference>
          <reference field="5" count="1" selected="0">
            <x v="16"/>
          </reference>
          <reference field="31" count="1">
            <x v="24"/>
          </reference>
        </references>
      </pivotArea>
    </format>
    <format dxfId="562">
      <pivotArea dataOnly="0" labelOnly="1" outline="0" fieldPosition="0">
        <references count="3">
          <reference field="0" count="1" selected="0">
            <x v="39"/>
          </reference>
          <reference field="5" count="1" selected="0">
            <x v="16"/>
          </reference>
          <reference field="31" count="1">
            <x v="24"/>
          </reference>
        </references>
      </pivotArea>
    </format>
    <format dxfId="563">
      <pivotArea dataOnly="0" labelOnly="1" outline="0" fieldPosition="0">
        <references count="3">
          <reference field="0" count="1" selected="0">
            <x v="47"/>
          </reference>
          <reference field="5" count="1" selected="0">
            <x v="16"/>
          </reference>
          <reference field="31" count="1">
            <x v="31"/>
          </reference>
        </references>
      </pivotArea>
    </format>
    <format dxfId="564">
      <pivotArea dataOnly="0" labelOnly="1" outline="0" fieldPosition="0">
        <references count="3">
          <reference field="0" count="1" selected="0">
            <x v="110"/>
          </reference>
          <reference field="5" count="1" selected="0">
            <x v="16"/>
          </reference>
          <reference field="31" count="1">
            <x v="48"/>
          </reference>
        </references>
      </pivotArea>
    </format>
    <format dxfId="565">
      <pivotArea dataOnly="0" labelOnly="1" outline="0" fieldPosition="0">
        <references count="3">
          <reference field="0" count="1" selected="0">
            <x v="0"/>
          </reference>
          <reference field="5" count="1" selected="0">
            <x v="21"/>
          </reference>
          <reference field="31" count="1">
            <x v="23"/>
          </reference>
        </references>
      </pivotArea>
    </format>
    <format dxfId="566">
      <pivotArea dataOnly="0" labelOnly="1" outline="0" fieldPosition="0">
        <references count="3">
          <reference field="0" count="1" selected="0">
            <x v="3"/>
          </reference>
          <reference field="5" count="1" selected="0">
            <x v="21"/>
          </reference>
          <reference field="31" count="1">
            <x v="23"/>
          </reference>
        </references>
      </pivotArea>
    </format>
    <format dxfId="567">
      <pivotArea dataOnly="0" labelOnly="1" outline="0" fieldPosition="0">
        <references count="3">
          <reference field="0" count="1" selected="0">
            <x v="10"/>
          </reference>
          <reference field="5" count="1" selected="0">
            <x v="21"/>
          </reference>
          <reference field="31" count="1">
            <x v="3"/>
          </reference>
        </references>
      </pivotArea>
    </format>
    <format dxfId="568">
      <pivotArea dataOnly="0" labelOnly="1" outline="0" fieldPosition="0">
        <references count="3">
          <reference field="0" count="1" selected="0">
            <x v="12"/>
          </reference>
          <reference field="5" count="1" selected="0">
            <x v="21"/>
          </reference>
          <reference field="31" count="1">
            <x v="33"/>
          </reference>
        </references>
      </pivotArea>
    </format>
    <format dxfId="569">
      <pivotArea dataOnly="0" labelOnly="1" outline="0" fieldPosition="0">
        <references count="3">
          <reference field="0" count="1" selected="0">
            <x v="49"/>
          </reference>
          <reference field="5" count="1" selected="0">
            <x v="21"/>
          </reference>
          <reference field="31" count="1">
            <x v="47"/>
          </reference>
        </references>
      </pivotArea>
    </format>
    <format dxfId="570">
      <pivotArea dataOnly="0" labelOnly="1" outline="0" fieldPosition="0">
        <references count="3">
          <reference field="0" count="1" selected="0">
            <x v="50"/>
          </reference>
          <reference field="5" count="1" selected="0">
            <x v="21"/>
          </reference>
          <reference field="31" count="1">
            <x v="28"/>
          </reference>
        </references>
      </pivotArea>
    </format>
    <format dxfId="571">
      <pivotArea dataOnly="0" labelOnly="1" outline="0" fieldPosition="0">
        <references count="3">
          <reference field="0" count="1" selected="0">
            <x v="51"/>
          </reference>
          <reference field="5" count="1" selected="0">
            <x v="21"/>
          </reference>
          <reference field="31" count="1">
            <x v="28"/>
          </reference>
        </references>
      </pivotArea>
    </format>
    <format dxfId="572">
      <pivotArea dataOnly="0" labelOnly="1" outline="0" fieldPosition="0">
        <references count="3">
          <reference field="0" count="1" selected="0">
            <x v="53"/>
          </reference>
          <reference field="5" count="1" selected="0">
            <x v="21"/>
          </reference>
          <reference field="31" count="1">
            <x v="2"/>
          </reference>
        </references>
      </pivotArea>
    </format>
    <format dxfId="573">
      <pivotArea dataOnly="0" labelOnly="1" outline="0" fieldPosition="0">
        <references count="3">
          <reference field="0" count="1" selected="0">
            <x v="54"/>
          </reference>
          <reference field="5" count="1" selected="0">
            <x v="21"/>
          </reference>
          <reference field="31" count="1">
            <x v="40"/>
          </reference>
        </references>
      </pivotArea>
    </format>
    <format dxfId="574">
      <pivotArea dataOnly="0" labelOnly="1" outline="0" fieldPosition="0">
        <references count="3">
          <reference field="0" count="1" selected="0">
            <x v="55"/>
          </reference>
          <reference field="5" count="1" selected="0">
            <x v="21"/>
          </reference>
          <reference field="31" count="1">
            <x v="19"/>
          </reference>
        </references>
      </pivotArea>
    </format>
    <format dxfId="575">
      <pivotArea dataOnly="0" labelOnly="1" outline="0" fieldPosition="0">
        <references count="3">
          <reference field="0" count="1" selected="0">
            <x v="56"/>
          </reference>
          <reference field="5" count="1" selected="0">
            <x v="21"/>
          </reference>
          <reference field="31" count="1">
            <x v="23"/>
          </reference>
        </references>
      </pivotArea>
    </format>
    <format dxfId="576">
      <pivotArea dataOnly="0" labelOnly="1" outline="0" fieldPosition="0">
        <references count="3">
          <reference field="0" count="1" selected="0">
            <x v="57"/>
          </reference>
          <reference field="5" count="1" selected="0">
            <x v="21"/>
          </reference>
          <reference field="31" count="1">
            <x v="19"/>
          </reference>
        </references>
      </pivotArea>
    </format>
    <format dxfId="577">
      <pivotArea dataOnly="0" labelOnly="1" outline="0" fieldPosition="0">
        <references count="3">
          <reference field="0" count="1" selected="0">
            <x v="58"/>
          </reference>
          <reference field="5" count="1" selected="0">
            <x v="21"/>
          </reference>
          <reference field="31" count="1">
            <x v="19"/>
          </reference>
        </references>
      </pivotArea>
    </format>
    <format dxfId="578">
      <pivotArea dataOnly="0" labelOnly="1" outline="0" fieldPosition="0">
        <references count="3">
          <reference field="0" count="1" selected="0">
            <x v="59"/>
          </reference>
          <reference field="5" count="1" selected="0">
            <x v="21"/>
          </reference>
          <reference field="31" count="1">
            <x v="23"/>
          </reference>
        </references>
      </pivotArea>
    </format>
    <format dxfId="579">
      <pivotArea dataOnly="0" labelOnly="1" outline="0" fieldPosition="0">
        <references count="3">
          <reference field="0" count="1" selected="0">
            <x v="60"/>
          </reference>
          <reference field="5" count="1" selected="0">
            <x v="21"/>
          </reference>
          <reference field="31" count="1">
            <x v="19"/>
          </reference>
        </references>
      </pivotArea>
    </format>
    <format dxfId="580">
      <pivotArea dataOnly="0" labelOnly="1" outline="0" fieldPosition="0">
        <references count="3">
          <reference field="0" count="1" selected="0">
            <x v="61"/>
          </reference>
          <reference field="5" count="1" selected="0">
            <x v="21"/>
          </reference>
          <reference field="31" count="1">
            <x v="23"/>
          </reference>
        </references>
      </pivotArea>
    </format>
    <format dxfId="581">
      <pivotArea dataOnly="0" labelOnly="1" outline="0" fieldPosition="0">
        <references count="3">
          <reference field="0" count="1" selected="0">
            <x v="72"/>
          </reference>
          <reference field="5" count="1" selected="0">
            <x v="21"/>
          </reference>
          <reference field="31" count="1">
            <x v="23"/>
          </reference>
        </references>
      </pivotArea>
    </format>
    <format dxfId="582">
      <pivotArea dataOnly="0" labelOnly="1" outline="0" fieldPosition="0">
        <references count="3">
          <reference field="0" count="1" selected="0">
            <x v="73"/>
          </reference>
          <reference field="5" count="1" selected="0">
            <x v="21"/>
          </reference>
          <reference field="31" count="1">
            <x v="23"/>
          </reference>
        </references>
      </pivotArea>
    </format>
    <format dxfId="583">
      <pivotArea dataOnly="0" labelOnly="1" outline="0" fieldPosition="0">
        <references count="3">
          <reference field="0" count="1" selected="0">
            <x v="74"/>
          </reference>
          <reference field="5" count="1" selected="0">
            <x v="21"/>
          </reference>
          <reference field="31" count="1">
            <x v="23"/>
          </reference>
        </references>
      </pivotArea>
    </format>
    <format dxfId="584">
      <pivotArea dataOnly="0" labelOnly="1" outline="0" fieldPosition="0">
        <references count="3">
          <reference field="0" count="1" selected="0">
            <x v="75"/>
          </reference>
          <reference field="5" count="1" selected="0">
            <x v="21"/>
          </reference>
          <reference field="31" count="1">
            <x v="23"/>
          </reference>
        </references>
      </pivotArea>
    </format>
    <format dxfId="585">
      <pivotArea dataOnly="0" labelOnly="1" outline="0" fieldPosition="0">
        <references count="3">
          <reference field="0" count="1" selected="0">
            <x v="80"/>
          </reference>
          <reference field="5" count="1" selected="0">
            <x v="21"/>
          </reference>
          <reference field="31" count="1">
            <x v="46"/>
          </reference>
        </references>
      </pivotArea>
    </format>
    <format dxfId="586">
      <pivotArea dataOnly="0" labelOnly="1" outline="0" fieldPosition="0">
        <references count="3">
          <reference field="0" count="1" selected="0">
            <x v="81"/>
          </reference>
          <reference field="5" count="1" selected="0">
            <x v="21"/>
          </reference>
          <reference field="31" count="1">
            <x v="43"/>
          </reference>
        </references>
      </pivotArea>
    </format>
    <format dxfId="587">
      <pivotArea dataOnly="0" labelOnly="1" outline="0" fieldPosition="0">
        <references count="3">
          <reference field="0" count="1" selected="0">
            <x v="82"/>
          </reference>
          <reference field="5" count="1" selected="0">
            <x v="21"/>
          </reference>
          <reference field="31" count="1">
            <x v="29"/>
          </reference>
        </references>
      </pivotArea>
    </format>
    <format dxfId="588">
      <pivotArea dataOnly="0" labelOnly="1" outline="0" fieldPosition="0">
        <references count="3">
          <reference field="0" count="1" selected="0">
            <x v="83"/>
          </reference>
          <reference field="5" count="1" selected="0">
            <x v="21"/>
          </reference>
          <reference field="31" count="1">
            <x v="45"/>
          </reference>
        </references>
      </pivotArea>
    </format>
    <format dxfId="589">
      <pivotArea dataOnly="0" labelOnly="1" outline="0" fieldPosition="0">
        <references count="3">
          <reference field="0" count="1" selected="0">
            <x v="84"/>
          </reference>
          <reference field="5" count="1" selected="0">
            <x v="21"/>
          </reference>
          <reference field="31" count="1">
            <x v="27"/>
          </reference>
        </references>
      </pivotArea>
    </format>
    <format dxfId="590">
      <pivotArea dataOnly="0" labelOnly="1" outline="0" fieldPosition="0">
        <references count="3">
          <reference field="0" count="1" selected="0">
            <x v="88"/>
          </reference>
          <reference field="5" count="1" selected="0">
            <x v="21"/>
          </reference>
          <reference field="31" count="1">
            <x v="7"/>
          </reference>
        </references>
      </pivotArea>
    </format>
    <format dxfId="591">
      <pivotArea dataOnly="0" labelOnly="1" outline="0" fieldPosition="0">
        <references count="3">
          <reference field="0" count="1" selected="0">
            <x v="91"/>
          </reference>
          <reference field="5" count="1" selected="0">
            <x v="21"/>
          </reference>
          <reference field="31" count="1">
            <x v="30"/>
          </reference>
        </references>
      </pivotArea>
    </format>
    <format dxfId="592">
      <pivotArea dataOnly="0" labelOnly="1" outline="0" fieldPosition="0">
        <references count="3">
          <reference field="0" count="1" selected="0">
            <x v="98"/>
          </reference>
          <reference field="5" count="1" selected="0">
            <x v="21"/>
          </reference>
          <reference field="31" count="1">
            <x v="17"/>
          </reference>
        </references>
      </pivotArea>
    </format>
    <format dxfId="593">
      <pivotArea dataOnly="0" labelOnly="1" outline="0" fieldPosition="0">
        <references count="3">
          <reference field="0" count="1" selected="0">
            <x v="100"/>
          </reference>
          <reference field="5" count="1" selected="0">
            <x v="21"/>
          </reference>
          <reference field="31" count="1">
            <x v="16"/>
          </reference>
        </references>
      </pivotArea>
    </format>
    <format dxfId="594">
      <pivotArea dataOnly="0" labelOnly="1" outline="0" fieldPosition="0">
        <references count="3">
          <reference field="0" count="1" selected="0">
            <x v="102"/>
          </reference>
          <reference field="5" count="1" selected="0">
            <x v="21"/>
          </reference>
          <reference field="31" count="1">
            <x v="16"/>
          </reference>
        </references>
      </pivotArea>
    </format>
    <format dxfId="595">
      <pivotArea dataOnly="0" labelOnly="1" outline="0" fieldPosition="0">
        <references count="3">
          <reference field="0" count="1" selected="0">
            <x v="115"/>
          </reference>
          <reference field="5" count="1" selected="0">
            <x v="21"/>
          </reference>
          <reference field="31" count="1">
            <x v="48"/>
          </reference>
        </references>
      </pivotArea>
    </format>
    <format dxfId="596">
      <pivotArea dataOnly="0" labelOnly="1" outline="0" fieldPosition="0">
        <references count="3">
          <reference field="0" count="1" selected="0">
            <x v="118"/>
          </reference>
          <reference field="5" count="1" selected="0">
            <x v="21"/>
          </reference>
          <reference field="31" count="1">
            <x v="48"/>
          </reference>
        </references>
      </pivotArea>
    </format>
    <format dxfId="597">
      <pivotArea dataOnly="0" labelOnly="1" outline="0" fieldPosition="0">
        <references count="3">
          <reference field="0" count="1" selected="0">
            <x v="2"/>
          </reference>
          <reference field="5" count="1" selected="0">
            <x v="23"/>
          </reference>
          <reference field="31" count="1">
            <x v="25"/>
          </reference>
        </references>
      </pivotArea>
    </format>
    <format dxfId="598">
      <pivotArea dataOnly="0" labelOnly="1" outline="0" fieldPosition="0">
        <references count="3">
          <reference field="0" count="1" selected="0">
            <x v="35"/>
          </reference>
          <reference field="5" count="1" selected="0">
            <x v="23"/>
          </reference>
          <reference field="31" count="1">
            <x v="23"/>
          </reference>
        </references>
      </pivotArea>
    </format>
    <format dxfId="599">
      <pivotArea dataOnly="0" labelOnly="1" outline="0" fieldPosition="0">
        <references count="3">
          <reference field="0" count="1" selected="0">
            <x v="36"/>
          </reference>
          <reference field="5" count="1" selected="0">
            <x v="23"/>
          </reference>
          <reference field="31" count="1">
            <x v="39"/>
          </reference>
        </references>
      </pivotArea>
    </format>
    <format dxfId="600">
      <pivotArea dataOnly="0" labelOnly="1" outline="0" fieldPosition="0">
        <references count="3">
          <reference field="0" count="1" selected="0">
            <x v="43"/>
          </reference>
          <reference field="5" count="1" selected="0">
            <x v="23"/>
          </reference>
          <reference field="31" count="1">
            <x v="13"/>
          </reference>
        </references>
      </pivotArea>
    </format>
    <format dxfId="601">
      <pivotArea dataOnly="0" labelOnly="1" outline="0" fieldPosition="0">
        <references count="3">
          <reference field="0" count="1" selected="0">
            <x v="44"/>
          </reference>
          <reference field="5" count="1" selected="0">
            <x v="23"/>
          </reference>
          <reference field="31" count="1">
            <x v="14"/>
          </reference>
        </references>
      </pivotArea>
    </format>
    <format dxfId="602">
      <pivotArea dataOnly="0" labelOnly="1" outline="0" fieldPosition="0">
        <references count="3">
          <reference field="0" count="1" selected="0">
            <x v="45"/>
          </reference>
          <reference field="5" count="1" selected="0">
            <x v="23"/>
          </reference>
          <reference field="31" count="1">
            <x v="15"/>
          </reference>
        </references>
      </pivotArea>
    </format>
    <format dxfId="603">
      <pivotArea dataOnly="0" labelOnly="1" outline="0" fieldPosition="0">
        <references count="3">
          <reference field="0" count="1" selected="0">
            <x v="66"/>
          </reference>
          <reference field="5" count="1" selected="0">
            <x v="23"/>
          </reference>
          <reference field="31" count="1">
            <x v="20"/>
          </reference>
        </references>
      </pivotArea>
    </format>
    <format dxfId="604">
      <pivotArea dataOnly="0" labelOnly="1" outline="0" fieldPosition="0">
        <references count="3">
          <reference field="0" count="1" selected="0">
            <x v="79"/>
          </reference>
          <reference field="5" count="1" selected="0">
            <x v="23"/>
          </reference>
          <reference field="31" count="1">
            <x v="12"/>
          </reference>
        </references>
      </pivotArea>
    </format>
    <format dxfId="605">
      <pivotArea dataOnly="0" labelOnly="1" outline="0" fieldPosition="0">
        <references count="3">
          <reference field="0" count="1" selected="0">
            <x v="109"/>
          </reference>
          <reference field="5" count="1" selected="0">
            <x v="23"/>
          </reference>
          <reference field="31" count="1">
            <x v="48"/>
          </reference>
        </references>
      </pivotArea>
    </format>
    <format dxfId="606">
      <pivotArea dataOnly="0" labelOnly="1" outline="0" fieldPosition="0">
        <references count="3">
          <reference field="0" count="1" selected="0">
            <x v="117"/>
          </reference>
          <reference field="5" count="1" selected="0">
            <x v="23"/>
          </reference>
          <reference field="31" count="1">
            <x v="48"/>
          </reference>
        </references>
      </pivotArea>
    </format>
    <format dxfId="607">
      <pivotArea dataOnly="0" labelOnly="1" outline="0" fieldPosition="0">
        <references count="3">
          <reference field="0" count="1" selected="0">
            <x v="111"/>
          </reference>
          <reference field="5" count="1" selected="0">
            <x v="24"/>
          </reference>
          <reference field="31" count="1">
            <x v="48"/>
          </reference>
        </references>
      </pivotArea>
    </format>
    <format dxfId="608">
      <pivotArea dataOnly="0" labelOnly="1" outline="0" fieldPosition="0">
        <references count="3">
          <reference field="0" count="1" selected="0">
            <x v="122"/>
          </reference>
          <reference field="5" count="1" selected="0">
            <x v="25"/>
          </reference>
          <reference field="31" count="1">
            <x v="48"/>
          </reference>
        </references>
      </pivotArea>
    </format>
    <format dxfId="609">
      <pivotArea dataOnly="0" labelOnly="1" outline="0" fieldPosition="0">
        <references count="1">
          <reference field="4294967294" count="1">
            <x v="1"/>
          </reference>
        </references>
      </pivotArea>
    </format>
    <format dxfId="610">
      <pivotArea outline="0" fieldPosition="0">
        <references count="1">
          <reference field="4294967294" count="1" selected="0">
            <x v="0"/>
          </reference>
        </references>
      </pivotArea>
    </format>
    <format dxfId="611">
      <pivotArea dataOnly="0" labelOnly="1" outline="0" fieldPosition="0">
        <references count="1">
          <reference field="4294967294" count="1">
            <x v="0"/>
          </reference>
        </references>
      </pivotArea>
    </format>
    <format dxfId="612">
      <pivotArea outline="0" fieldPosition="0">
        <references count="2">
          <reference field="4294967294" count="1" selected="0">
            <x v="0"/>
          </reference>
          <reference field="5" count="1" selected="0" defaultSubtotal="1">
            <x v="1"/>
          </reference>
        </references>
      </pivotArea>
    </format>
    <format dxfId="613">
      <pivotArea outline="0" fieldPosition="0">
        <references count="4">
          <reference field="4294967294" count="1" selected="0">
            <x v="0"/>
          </reference>
          <reference field="0" count="1" selected="0">
            <x v="38"/>
          </reference>
          <reference field="5" count="1" selected="0">
            <x v="1"/>
          </reference>
          <reference field="31" count="1" selected="0">
            <x v="37"/>
          </reference>
        </references>
      </pivotArea>
    </format>
    <format dxfId="614">
      <pivotArea outline="0" fieldPosition="0">
        <references count="4">
          <reference field="4294967294" count="1" selected="0">
            <x v="0"/>
          </reference>
          <reference field="0" count="1" selected="0">
            <x v="15"/>
          </reference>
          <reference field="5" count="1" selected="0">
            <x v="3"/>
          </reference>
          <reference field="31" count="1" selected="0">
            <x v="11"/>
          </reference>
        </references>
      </pivotArea>
    </format>
    <format dxfId="615">
      <pivotArea outline="0" fieldPosition="0">
        <references count="4">
          <reference field="4294967294" count="1" selected="0">
            <x v="0"/>
          </reference>
          <reference field="0" count="1" selected="0">
            <x v="63"/>
          </reference>
          <reference field="5" count="1" selected="0">
            <x v="3"/>
          </reference>
          <reference field="31" count="1" selected="0">
            <x v="42"/>
          </reference>
        </references>
      </pivotArea>
    </format>
    <format dxfId="616">
      <pivotArea outline="0" fieldPosition="0">
        <references count="4">
          <reference field="4294967294" count="1" selected="0">
            <x v="0"/>
          </reference>
          <reference field="0" count="2" selected="0">
            <x v="5"/>
            <x v="8"/>
          </reference>
          <reference field="5" count="1" selected="0">
            <x v="4"/>
          </reference>
          <reference field="31" count="2" selected="0">
            <x v="8"/>
            <x v="9"/>
          </reference>
        </references>
      </pivotArea>
    </format>
    <format dxfId="617">
      <pivotArea outline="0" fieldPosition="0">
        <references count="2">
          <reference field="4294967294" count="1" selected="0">
            <x v="0"/>
          </reference>
          <reference field="5" count="1" selected="0" defaultSubtotal="1">
            <x v="2"/>
          </reference>
        </references>
      </pivotArea>
    </format>
    <format dxfId="618">
      <pivotArea outline="0" fieldPosition="0">
        <references count="2">
          <reference field="4294967294" count="1" selected="0">
            <x v="0"/>
          </reference>
          <reference field="5" count="1" selected="0" defaultSubtotal="1">
            <x v="3"/>
          </reference>
        </references>
      </pivotArea>
    </format>
    <format dxfId="619">
      <pivotArea outline="0" fieldPosition="0">
        <references count="2">
          <reference field="4294967294" count="1" selected="0">
            <x v="0"/>
          </reference>
          <reference field="5" count="1" selected="0" defaultSubtotal="1">
            <x v="4"/>
          </reference>
        </references>
      </pivotArea>
    </format>
    <format dxfId="620">
      <pivotArea outline="0" fieldPosition="0">
        <references count="2">
          <reference field="4294967294" count="1" selected="0">
            <x v="0"/>
          </reference>
          <reference field="5" count="1" selected="0" defaultSubtotal="1">
            <x v="7"/>
          </reference>
        </references>
      </pivotArea>
    </format>
    <format dxfId="621">
      <pivotArea outline="0" fieldPosition="0">
        <references count="4">
          <reference field="4294967294" count="1" selected="0">
            <x v="0"/>
          </reference>
          <reference field="0" count="1" selected="0">
            <x v="85"/>
          </reference>
          <reference field="5" count="1" selected="0">
            <x v="7"/>
          </reference>
          <reference field="31" count="1" selected="0">
            <x v="23"/>
          </reference>
        </references>
      </pivotArea>
    </format>
    <format dxfId="622">
      <pivotArea outline="0" fieldPosition="0">
        <references count="4">
          <reference field="4294967294" count="1" selected="0">
            <x v="0"/>
          </reference>
          <reference field="0" count="1" selected="0">
            <x v="29"/>
          </reference>
          <reference field="5" count="1" selected="0">
            <x v="9"/>
          </reference>
          <reference field="31" count="1" selected="0">
            <x v="1"/>
          </reference>
        </references>
      </pivotArea>
    </format>
    <format dxfId="623">
      <pivotArea outline="0" fieldPosition="0">
        <references count="4">
          <reference field="4294967294" count="1" selected="0">
            <x v="0"/>
          </reference>
          <reference field="0" count="1" selected="0">
            <x v="41"/>
          </reference>
          <reference field="5" count="1" selected="0">
            <x v="11"/>
          </reference>
          <reference field="31" count="1" selected="0">
            <x v="0"/>
          </reference>
        </references>
      </pivotArea>
    </format>
    <format dxfId="624">
      <pivotArea outline="0" fieldPosition="0">
        <references count="4">
          <reference field="4294967294" count="1" selected="0">
            <x v="0"/>
          </reference>
          <reference field="0" count="1" selected="0">
            <x v="48"/>
          </reference>
          <reference field="5" count="1" selected="0">
            <x v="11"/>
          </reference>
          <reference field="31" count="1" selected="0">
            <x v="41"/>
          </reference>
        </references>
      </pivotArea>
    </format>
    <format dxfId="625">
      <pivotArea outline="0" fieldPosition="0">
        <references count="4">
          <reference field="4294967294" count="1" selected="0">
            <x v="0"/>
          </reference>
          <reference field="0" count="2" selected="0">
            <x v="33"/>
            <x v="39"/>
          </reference>
          <reference field="5" count="1" selected="0">
            <x v="16"/>
          </reference>
          <reference field="31" count="1" selected="0">
            <x v="24"/>
          </reference>
        </references>
      </pivotArea>
    </format>
    <format dxfId="626">
      <pivotArea outline="0" fieldPosition="0">
        <references count="4">
          <reference field="4294967294" count="1" selected="0">
            <x v="0"/>
          </reference>
          <reference field="0" count="6" selected="0">
            <x v="0"/>
            <x v="3"/>
            <x v="10"/>
            <x v="12"/>
            <x v="49"/>
            <x v="50"/>
          </reference>
          <reference field="5" count="1" selected="0">
            <x v="21"/>
          </reference>
          <reference field="31" count="5" selected="0">
            <x v="3"/>
            <x v="23"/>
            <x v="28"/>
            <x v="33"/>
            <x v="47"/>
          </reference>
        </references>
      </pivotArea>
    </format>
    <format dxfId="627">
      <pivotArea outline="0" fieldPosition="0">
        <references count="4">
          <reference field="4294967294" count="1" selected="0">
            <x v="0"/>
          </reference>
          <reference field="0" count="2" selected="0">
            <x v="53"/>
            <x v="54"/>
          </reference>
          <reference field="5" count="1" selected="0">
            <x v="21"/>
          </reference>
          <reference field="31" count="2" selected="0">
            <x v="2"/>
            <x v="40"/>
          </reference>
        </references>
      </pivotArea>
    </format>
    <format dxfId="628">
      <pivotArea outline="0" fieldPosition="0">
        <references count="4">
          <reference field="4294967294" count="1" selected="0">
            <x v="0"/>
          </reference>
          <reference field="0" count="9" selected="0">
            <x v="56"/>
            <x v="57"/>
            <x v="58"/>
            <x v="59"/>
            <x v="60"/>
            <x v="61"/>
            <x v="72"/>
            <x v="73"/>
            <x v="74"/>
          </reference>
          <reference field="5" count="1" selected="0">
            <x v="21"/>
          </reference>
          <reference field="31" count="2" selected="0">
            <x v="19"/>
            <x v="23"/>
          </reference>
        </references>
      </pivotArea>
    </format>
    <format dxfId="629">
      <pivotArea outline="0" fieldPosition="0">
        <references count="4">
          <reference field="4294967294" count="1" selected="0">
            <x v="0"/>
          </reference>
          <reference field="0" count="1" selected="0">
            <x v="80"/>
          </reference>
          <reference field="5" count="1" selected="0">
            <x v="21"/>
          </reference>
          <reference field="31" count="1" selected="0">
            <x v="46"/>
          </reference>
        </references>
      </pivotArea>
    </format>
    <format dxfId="630">
      <pivotArea outline="0" fieldPosition="0">
        <references count="4">
          <reference field="4294967294" count="1" selected="0">
            <x v="0"/>
          </reference>
          <reference field="0" count="2" selected="0">
            <x v="2"/>
            <x v="35"/>
          </reference>
          <reference field="5" count="1" selected="0">
            <x v="23"/>
          </reference>
          <reference field="31" count="2" selected="0">
            <x v="23"/>
            <x v="25"/>
          </reference>
        </references>
      </pivotArea>
    </format>
    <format dxfId="631">
      <pivotArea outline="0" fieldPosition="0">
        <references count="4">
          <reference field="4294967294" count="1" selected="0">
            <x v="0"/>
          </reference>
          <reference field="0" count="2" selected="0">
            <x v="36"/>
            <x v="43"/>
          </reference>
          <reference field="5" count="1" selected="0">
            <x v="23"/>
          </reference>
          <reference field="31" count="2" selected="0">
            <x v="13"/>
            <x v="39"/>
          </reference>
        </references>
      </pivotArea>
    </format>
    <format dxfId="632">
      <pivotArea outline="0" fieldPosition="0">
        <references count="4">
          <reference field="4294967294" count="1" selected="0">
            <x v="0"/>
          </reference>
          <reference field="0" count="2" selected="0">
            <x v="66"/>
            <x v="79"/>
          </reference>
          <reference field="5" count="1" selected="0">
            <x v="23"/>
          </reference>
          <reference field="31" count="2" selected="0">
            <x v="12"/>
            <x v="20"/>
          </reference>
        </references>
      </pivotArea>
    </format>
    <format dxfId="633">
      <pivotArea outline="0" fieldPosition="0">
        <references count="1">
          <reference field="4294967294" count="1" selected="0">
            <x v="0"/>
          </reference>
        </references>
      </pivotArea>
    </format>
    <format dxfId="634">
      <pivotArea dataOnly="0" labelOnly="1" outline="0" fieldPosition="0">
        <references count="1">
          <reference field="4294967294" count="1">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BF2640-0B96-4560-AD74-2CC8E3A24110}" name="Table2" displayName="Table2" ref="A51:AE92" totalsRowShown="0" headerRowDxfId="357" dataDxfId="356" tableBorderDxfId="355">
  <autoFilter ref="A51:AE92" xr:uid="{D3BF2640-0B96-4560-AD74-2CC8E3A24110}"/>
  <tableColumns count="31">
    <tableColumn id="1" xr3:uid="{E59408C3-EA28-4D9F-B4A0-B39AF1DC4A9E}" name="Market 3 NTP Number" dataDxfId="354"/>
    <tableColumn id="2" xr3:uid="{EF388A2C-C9CC-4779-A433-2E6BF9AF4418}" name="AREA" dataDxfId="353"/>
    <tableColumn id="3" xr3:uid="{3E74EBC1-CDA3-4B4F-B1C6-EC076448D786}" name="SOW TSD Date" dataDxfId="352"/>
    <tableColumn id="4" xr3:uid="{24AF1B42-A782-4484-81A0-ABE209B1BB8A}" name="Vendor Assignment" dataDxfId="351"/>
    <tableColumn id="5" xr3:uid="{8D86DAD3-551F-4EAE-86C0-2AA04D1F5860}" name="Date Assigned" dataDxfId="350"/>
    <tableColumn id="6" xr3:uid="{5643F7CE-C524-4882-AB0C-157734E3A56E}" name="Assigned Supervisor" dataDxfId="349"/>
    <tableColumn id="7" xr3:uid="{A096CBE9-497D-4A34-AF0D-E8F73BFCE069}" name="Penguin ID" dataDxfId="348"/>
    <tableColumn id="8" xr3:uid="{FE8E7AA8-B5FC-413C-8D3C-D45C37FC4053}" name="HHP" dataDxfId="347"/>
    <tableColumn id="9" xr3:uid="{4318F138-3B6E-481A-939B-CF5E04026952}" name="On Track or In Jeopardy" dataDxfId="346"/>
    <tableColumn id="10" xr3:uid="{156CBE2E-72D9-4965-9724-87EC33B201CE}" name="Permit Status" dataDxfId="345"/>
    <tableColumn id="11" xr3:uid="{D035C8F4-080B-4C2E-95C5-E73A6C8164B5}" name="Blockers/Risks" dataDxfId="344"/>
    <tableColumn id="12" xr3:uid="{782327F7-89F9-4FE5-958F-994B9C72160F}" name="Door Tag Date" dataDxfId="343"/>
    <tableColumn id="13" xr3:uid="{21BD08E4-A25D-4ACB-A575-674DB0D15C46}" name="SOW Received" dataDxfId="342"/>
    <tableColumn id="14" xr3:uid="{3B3BFDFA-81BD-4E91-B221-E518B3671B43}" name="SOW Estimated Cost" dataDxfId="341"/>
    <tableColumn id="15" xr3:uid="{DA3A6CC8-AF74-46F8-8DF7-66036C630B2C}" name="NTP Received" dataDxfId="340"/>
    <tableColumn id="16" xr3:uid="{CA1833DC-07FF-457F-8B4F-249CD657E94E}" name="Constuction Status" dataDxfId="339"/>
    <tableColumn id="17" xr3:uid="{FC724349-8B39-435C-8EAF-6906AC206D3B}" name="Locate Date" dataDxfId="338"/>
    <tableColumn id="21" xr3:uid="{F1186E65-DE28-4F6F-9C0B-D037062C1464}" name="Restoration Completed" dataDxfId="337"/>
    <tableColumn id="18" xr3:uid="{900A3B92-8989-4C30-96B6-14741F8ED135}" name="QC Requested Date" dataDxfId="336"/>
    <tableColumn id="19" xr3:uid="{947B4177-E9C7-414F-A007-04AF55E4B2E5}" name="QC Sheet Phase 1 Received " dataDxfId="335"/>
    <tableColumn id="20" xr3:uid="{02543197-F551-4C06-8FA4-4304A6DF389D}" name="QC Sheet Phase 2 Received " dataDxfId="334"/>
    <tableColumn id="22" xr3:uid="{A2C85B4C-7236-4D6D-B185-1597AB56C8A2}" name="Footage UG" dataDxfId="333"/>
    <tableColumn id="23" xr3:uid="{7B3666DC-8D21-4AF7-BBBA-1EBB135298C6}" name="Actual Redline Completed Footage UG" dataDxfId="332"/>
    <tableColumn id="24" xr3:uid="{0F63DF82-8D58-44CE-AD46-81FCB5B5E2E5}" name="Footage Remaining" dataDxfId="331">
      <calculatedColumnFormula>SUM(V52-W52)</calculatedColumnFormula>
    </tableColumn>
    <tableColumn id="25" xr3:uid="{379DDEA3-89EB-4099-83E7-3171E0DEAC62}" name="UG Percentage Complete" dataDxfId="330">
      <calculatedColumnFormula>IFERROR($W52/$V52, 0)</calculatedColumnFormula>
    </tableColumn>
    <tableColumn id="26" xr3:uid="{22987563-261C-4677-834E-0A1682730EC4}" name="Construction Start Date" dataDxfId="329"/>
    <tableColumn id="31" xr3:uid="{009926FB-18EF-42B7-B72E-7B465E86B5ED}" name="Construction End Date" dataDxfId="328"/>
    <tableColumn id="27" xr3:uid="{2DF35784-C115-497C-927D-B968C2F8FEE7}" name="Fiber Placement  Percentage Complete" dataDxfId="327" dataCellStyle="Percent"/>
    <tableColumn id="28" xr3:uid="{20E88ECD-451B-4EB3-A133-7B4F9407CEA0}" name="Splicing Percentage Complete" dataDxfId="326" dataCellStyle="Percent"/>
    <tableColumn id="29" xr3:uid="{D6176D31-0082-4F97-B834-C1791D9D26A1}" name="Fiber Placement and Splice Only Footage " dataDxfId="325"/>
    <tableColumn id="30" xr3:uid="{276B123F-F8C6-4BFC-BF17-5245E3F59443}" name="Notes" dataDxfId="32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E0B6C1-2A71-4E29-BE76-85C09ED43DBA}" name="Table3" displayName="Table3" ref="A46:AE48" totalsRowShown="0" headerRowDxfId="323" dataDxfId="322" tableBorderDxfId="321">
  <autoFilter ref="A46:AE48" xr:uid="{77E0B6C1-2A71-4E29-BE76-85C09ED43DBA}"/>
  <tableColumns count="31">
    <tableColumn id="1" xr3:uid="{51C67732-482D-498A-A7A5-AFCF372DE4C7}" name="Market 2 NTP Number" dataDxfId="320"/>
    <tableColumn id="2" xr3:uid="{4BA4E21A-38A9-42A9-9E98-606412E9AC4E}" name="AREA" dataDxfId="319"/>
    <tableColumn id="3" xr3:uid="{29FD0DE6-8C00-4D7D-B0C1-8ED8202312FF}" name="SOW TSD Date" dataDxfId="318"/>
    <tableColumn id="4" xr3:uid="{42EC1351-43BF-4386-B8A6-46612A569F6F}" name="Vendor Assignment" dataDxfId="317"/>
    <tableColumn id="5" xr3:uid="{97DCB067-1E39-493F-A105-CDC3E3B20D34}" name="Date Assigned" dataDxfId="316"/>
    <tableColumn id="6" xr3:uid="{B0347487-03D5-4813-B878-671A90B68BA9}" name="Assigned Supervisor" dataDxfId="315"/>
    <tableColumn id="7" xr3:uid="{8466EA11-792D-4507-A884-F4B918CE57E8}" name="Penguin ID" dataDxfId="314"/>
    <tableColumn id="8" xr3:uid="{CF923598-AAA2-4C8A-BD07-213F21CE90DF}" name="HHP" dataDxfId="313"/>
    <tableColumn id="9" xr3:uid="{BCF47215-F8A6-4403-9943-DA296373E44D}" name="On Track or In Jeopardy" dataDxfId="312"/>
    <tableColumn id="10" xr3:uid="{245A4FB6-16F0-4BE0-A1A7-1EF4177A19FF}" name="Permit Status" dataDxfId="311"/>
    <tableColumn id="11" xr3:uid="{44989875-095C-4C2A-897A-199625A67E8A}" name="Blockers/Risks" dataDxfId="310"/>
    <tableColumn id="12" xr3:uid="{41D4347F-903A-4E16-9A71-292E87BDA44A}" name="Door Tag Date" dataDxfId="309"/>
    <tableColumn id="13" xr3:uid="{F9A79A9F-0E15-4447-B6E4-D6374E74A0BB}" name="SOW Received" dataDxfId="308"/>
    <tableColumn id="14" xr3:uid="{7DD0B2BE-A2E0-4328-9954-D43F6E34B0B4}" name="SOW Estimated Cost" dataDxfId="307"/>
    <tableColumn id="15" xr3:uid="{7A795175-85C3-4626-88F8-BE9B7690013C}" name="NTP Received" dataDxfId="306"/>
    <tableColumn id="16" xr3:uid="{98EBA1D0-63CE-49C1-B872-CD2B2112B592}" name="Constuction Status" dataDxfId="305"/>
    <tableColumn id="17" xr3:uid="{C48F56CD-5349-4755-A241-504E337CC69C}" name="Locate Date" dataDxfId="304"/>
    <tableColumn id="21" xr3:uid="{65C6023A-6A16-43EF-90D3-423AF66A18E4}" name="Restoration Completed" dataDxfId="303"/>
    <tableColumn id="18" xr3:uid="{A94902AC-E2D9-450C-A366-492CED37BD1B}" name="QC Requested Date" dataDxfId="302"/>
    <tableColumn id="19" xr3:uid="{7FB574E5-C7A1-4592-A427-294B99AF26C6}" name="QC Sheet Phase 1 Received " dataDxfId="301"/>
    <tableColumn id="20" xr3:uid="{27366415-673A-4DEF-AF89-C276288340E7}" name="QC Sheet Phase 2 Received " dataDxfId="300"/>
    <tableColumn id="22" xr3:uid="{828ED1AC-758B-42F2-A420-0C08D8291171}" name="Footage UG" dataDxfId="299"/>
    <tableColumn id="23" xr3:uid="{96F3FD97-B09C-48A1-AF5D-60140E0CD001}" name="Actual Redline Completed Footage UG" dataDxfId="298"/>
    <tableColumn id="24" xr3:uid="{429D01A2-C5BB-4540-9D86-A66612BC5744}" name="Footage Remaining" dataDxfId="297">
      <calculatedColumnFormula>SUM(V47-W47)</calculatedColumnFormula>
    </tableColumn>
    <tableColumn id="25" xr3:uid="{FD8B1D1D-A2C8-4AAD-9440-5789842CEFA4}" name="UG Percentage Complete" dataDxfId="296"/>
    <tableColumn id="26" xr3:uid="{AE25D227-7F43-45D7-B19B-6C71B0BDD8EC}" name="Construction Start Date" dataDxfId="295"/>
    <tableColumn id="31" xr3:uid="{B29B670C-C911-4595-BA5C-A6564DAC26E3}" name="Construction End Date"/>
    <tableColumn id="27" xr3:uid="{C588E151-25A7-4E7C-9BED-C236013B4520}" name="Fiber Placement  Percentage Complete" dataDxfId="294" dataCellStyle="Percent"/>
    <tableColumn id="28" xr3:uid="{B42EFEDB-5183-4740-A2F2-E76D9BC7EE8D}" name="Splicing Percentage Complete" dataDxfId="293" dataCellStyle="Percent"/>
    <tableColumn id="29" xr3:uid="{5336961D-EE48-44EA-9D4A-210596226AE5}" name="Fiber Placement and Splice Only Footage " dataDxfId="292"/>
    <tableColumn id="30" xr3:uid="{93B189C8-6E83-461A-80CB-7C669D9EC72B}" name="Notes" dataDxfId="291"/>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299CBC-04E9-42F0-9D02-D8115DB508F2}" name="Table6" displayName="Table6" ref="A1:AE6" totalsRowShown="0" headerRowDxfId="290" dataDxfId="289" tableBorderDxfId="288">
  <autoFilter ref="A1:AE6" xr:uid="{D5299CBC-04E9-42F0-9D02-D8115DB508F2}">
    <filterColumn colId="3">
      <filters>
        <filter val="Lightspeed In-House"/>
      </filters>
    </filterColumn>
  </autoFilter>
  <tableColumns count="31">
    <tableColumn id="1" xr3:uid="{64FB6F25-FF4B-43C6-8E57-3C50067A35C2}" name="Market 1 NTP Number" dataDxfId="287"/>
    <tableColumn id="2" xr3:uid="{5E21002F-DBE8-4648-AFBE-985A9E66490D}" name="AREA" dataDxfId="286"/>
    <tableColumn id="3" xr3:uid="{BA6C4B82-CEE7-4D5E-8E88-E817B503F0DE}" name="SOW TSD Date" dataDxfId="285"/>
    <tableColumn id="4" xr3:uid="{1DA3B123-E55E-4527-B165-373E7BBFE9C7}" name="Vendor Assignment" dataDxfId="284"/>
    <tableColumn id="5" xr3:uid="{C2D2B8CC-13A8-4F8A-BF8A-0CCB352B7F31}" name="Date Assigned" dataDxfId="283"/>
    <tableColumn id="6" xr3:uid="{AD8D2523-7A5D-40C3-8E4F-A61E1E9E838D}" name="Assigned Supervisor" dataDxfId="282"/>
    <tableColumn id="7" xr3:uid="{1BFD465E-47BD-4E49-8232-8CE9716C20CC}" name="Penguin ID" dataDxfId="281"/>
    <tableColumn id="8" xr3:uid="{A58DA81B-DB26-466C-AFA7-DE30D1E73349}" name="HHP" dataDxfId="280"/>
    <tableColumn id="9" xr3:uid="{EBBE1C2B-CE66-45C7-8E64-003CC463BF40}" name="On Track or In Jeopardy" dataDxfId="279"/>
    <tableColumn id="10" xr3:uid="{01EC7F0B-AAA2-4EF2-9059-9952C5835331}" name="Permit Status" dataDxfId="278"/>
    <tableColumn id="11" xr3:uid="{C75B4D1D-8D56-4FD8-AE81-175D92F233B8}" name="Blockers/Risks" dataDxfId="277"/>
    <tableColumn id="12" xr3:uid="{91CF9572-DE2B-4C1F-96CF-7FC4B0BA67D5}" name="Door Tag Date" dataDxfId="276"/>
    <tableColumn id="13" xr3:uid="{C1A9314E-01A5-4288-B2FD-349F9F829C7E}" name="SOW Received" dataDxfId="275"/>
    <tableColumn id="14" xr3:uid="{95DD2889-1C5E-4BD5-A142-A5574F16FF01}" name="SOW Estimated Cost" dataDxfId="274"/>
    <tableColumn id="15" xr3:uid="{A8F11637-E5F9-46F5-B815-EDC599417A5D}" name="NTP Received" dataDxfId="273"/>
    <tableColumn id="16" xr3:uid="{54013B38-5E22-457C-B98D-C5C73510826D}" name="Constuction Status" dataDxfId="272"/>
    <tableColumn id="17" xr3:uid="{292696CC-F561-415A-B5A6-92168A9AEDE4}" name="Locate Date" dataDxfId="271"/>
    <tableColumn id="21" xr3:uid="{3F3C4116-4C10-4B59-A5F9-C06C2FAA0B93}" name="Restoration Completed" dataDxfId="270"/>
    <tableColumn id="18" xr3:uid="{8309047D-985E-40CE-9B10-B39BF6900703}" name="QC Requested Date" dataDxfId="269"/>
    <tableColumn id="19" xr3:uid="{BD6F24A1-4AED-4C55-AE6A-6B027351473D}" name="QC Sheet Phase 1 Received " dataDxfId="268"/>
    <tableColumn id="20" xr3:uid="{A24A1BD3-FDA4-4D5C-9D66-EAE0BCBA0B4E}" name="QC Sheet Phase 2 Received " dataDxfId="267"/>
    <tableColumn id="22" xr3:uid="{318F2546-C7B0-4479-B835-3EE917BD588E}" name="Footage UG" dataDxfId="266"/>
    <tableColumn id="23" xr3:uid="{6EBD9A08-9B79-40CF-AC1D-AC1A0C4FDBBE}" name="Actual Redline Completed Footage UG" dataDxfId="265"/>
    <tableColumn id="24" xr3:uid="{6F45E8E6-3CED-48A7-BE2A-E6FFB452560E}" name="Footage Remaining" dataDxfId="264">
      <calculatedColumnFormula>SUM(V2-W2)</calculatedColumnFormula>
    </tableColumn>
    <tableColumn id="25" xr3:uid="{D8387AF2-78FF-4CE0-8520-CF6A8E42AD4D}" name="UG Percentage Complete" dataDxfId="263">
      <calculatedColumnFormula>IFERROR($W2/$V2, 0)</calculatedColumnFormula>
    </tableColumn>
    <tableColumn id="26" xr3:uid="{33F10F09-CACC-4A06-BC37-CE6C20AEC95D}" name="Construction Start Date" dataDxfId="262"/>
    <tableColumn id="31" xr3:uid="{F1119D3A-54D4-4B72-A3EF-40D4FDBAAC87}" name="Construction End Date" dataDxfId="261"/>
    <tableColumn id="27" xr3:uid="{4C14A43C-F08E-4197-AFC8-68301ACDAA75}" name="Fiber Placement  Percentage Complete" dataDxfId="260" dataCellStyle="Percent"/>
    <tableColumn id="28" xr3:uid="{FA73F187-23D1-4A22-A26C-6B5D74B98ED7}" name="Splicing Percentage Complete" dataDxfId="259" dataCellStyle="Percent"/>
    <tableColumn id="29" xr3:uid="{80160DF7-48A8-4696-A7F5-921911BC4FBC}" name="Fiber Placement and Splice Only Footage " dataDxfId="258"/>
    <tableColumn id="30" xr3:uid="{62C1D1F0-DEB8-4EBB-BB86-A21E93EE2C1A}" name="Notes" dataDxfId="257"/>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FCF1C5-BEB2-4363-8A06-5B159086C0C1}" name="Table9" displayName="Table9" ref="A95:AE147" totalsRowShown="0" headerRowDxfId="256" dataDxfId="255" tableBorderDxfId="254">
  <autoFilter ref="A95:AE147" xr:uid="{BBFCF1C5-BEB2-4363-8A06-5B159086C0C1}"/>
  <tableColumns count="31">
    <tableColumn id="1" xr3:uid="{3CB79442-4489-4937-A939-5EF5F0FC9517}" name="Market 4 NTP Number" dataDxfId="253"/>
    <tableColumn id="2" xr3:uid="{FCEB0E60-4362-4DB0-A085-CF5355536F54}" name="AREA" dataDxfId="252"/>
    <tableColumn id="3" xr3:uid="{E0B1412E-BCBB-48DE-838B-6F7B101FAA7E}" name="SOW TSD Date" dataDxfId="251"/>
    <tableColumn id="4" xr3:uid="{AF000848-4227-49AB-83E7-0D4380AE3C0A}" name="Vendor Assignment" dataDxfId="250"/>
    <tableColumn id="5" xr3:uid="{57A744BF-FE23-4E45-BF41-0F04B49A0C80}" name="Date Assigned" dataDxfId="249"/>
    <tableColumn id="6" xr3:uid="{3BF038B6-10E1-495E-979D-386686927EDD}" name="Assigned Supervisor" dataDxfId="248"/>
    <tableColumn id="7" xr3:uid="{77B4EEE5-6F2E-47AB-B640-0218BF6A2EC1}" name="Penguin ID" dataDxfId="247"/>
    <tableColumn id="8" xr3:uid="{96D6983A-8EA9-446A-B604-3EE6FB8EAB85}" name="HHP" dataDxfId="246"/>
    <tableColumn id="9" xr3:uid="{375AB7BD-8394-4119-852F-F55E38601AC4}" name="On Track or In Jeopardy" dataDxfId="245"/>
    <tableColumn id="10" xr3:uid="{36859386-6E35-46B0-BA26-19B2B8B7E926}" name="Permit Status" dataDxfId="244"/>
    <tableColumn id="11" xr3:uid="{B944B619-C064-4673-8CA6-01B1D4B7F1F5}" name="Blockers/Risks" dataDxfId="243"/>
    <tableColumn id="12" xr3:uid="{B4D6420B-7382-41A5-93F3-81A56E543B9C}" name="Door Tag Date" dataDxfId="242"/>
    <tableColumn id="13" xr3:uid="{03422A86-3207-4F63-A946-BA8A09C0C87D}" name="SOW Received" dataDxfId="241"/>
    <tableColumn id="14" xr3:uid="{AC332DFB-6D69-4178-A6C0-60AD84A9FAE9}" name="SOW Estimated Cost" dataDxfId="240"/>
    <tableColumn id="15" xr3:uid="{894123E4-BB67-4189-8CD2-EE2DA5BA39F0}" name="NTP Received" dataDxfId="239"/>
    <tableColumn id="16" xr3:uid="{76DF7F1F-7861-42B4-ABB9-12BF08068114}" name="Constuction Status" dataDxfId="238"/>
    <tableColumn id="17" xr3:uid="{0F0052D6-5C04-437C-AD52-4B2CEABEFBC4}" name="Locate Date" dataDxfId="237"/>
    <tableColumn id="21" xr3:uid="{BB9423DF-C797-4CD7-B9CD-FFE6DA93C63B}" name="Restoration Completed" dataDxfId="236"/>
    <tableColumn id="18" xr3:uid="{BB4FE680-4CB4-410A-85CC-888462813605}" name="QC Requested Date" dataDxfId="235"/>
    <tableColumn id="19" xr3:uid="{514DEAB2-5291-453D-AF8E-89ED844A5FF6}" name="QC Sheet Phase 1 Received " dataDxfId="234"/>
    <tableColumn id="20" xr3:uid="{1A2E2ED1-EC05-4584-B9E8-C32DD718C7E1}" name="QC Sheet Phase 2 Received " dataDxfId="233"/>
    <tableColumn id="22" xr3:uid="{5C88887E-6CCF-4A96-B337-20F2EB5E691E}" name="Footage UG" dataDxfId="232"/>
    <tableColumn id="23" xr3:uid="{D54AC167-9BAC-4FCB-9B18-0729598D3F34}" name="Actual Redline Completed Footage UG" dataDxfId="231"/>
    <tableColumn id="24" xr3:uid="{391E26E3-5734-4A9E-986C-264F0C620A97}" name="Footage Remaining" dataDxfId="230">
      <calculatedColumnFormula>SUM(V96-W96)</calculatedColumnFormula>
    </tableColumn>
    <tableColumn id="25" xr3:uid="{46B32F0B-D8D7-45A5-8929-840D7A8ECF37}" name="UG Percentage Complete" dataDxfId="229">
      <calculatedColumnFormula>IFERROR($W96/$V96, 0)</calculatedColumnFormula>
    </tableColumn>
    <tableColumn id="26" xr3:uid="{CAFF232D-BB61-4B94-BF67-491BE95F6297}" name="Construction Start Date" dataDxfId="228"/>
    <tableColumn id="31" xr3:uid="{AF859FBE-E808-42A6-A8F1-393B6B627A0C}" name="Construction End Date" dataDxfId="227"/>
    <tableColumn id="27" xr3:uid="{1497D6FC-3EDD-40E7-9D45-2928C184335E}" name="Fiber Placement  Percentage Complete" dataDxfId="226" dataCellStyle="Percent"/>
    <tableColumn id="28" xr3:uid="{3000043D-7EB3-4FC8-8E06-872DEB6AF925}" name="Splicing Percentage Complete" dataDxfId="225" dataCellStyle="Percent"/>
    <tableColumn id="29" xr3:uid="{B25F6223-3342-4261-9D10-EEE1AF3FB5EA}" name="Fiber Placement and Splice Only Footage " dataDxfId="224"/>
    <tableColumn id="30" xr3:uid="{70E94F20-7C98-4FAE-AA6C-58A03DEB8367}" name="Notes" dataDxfId="223"/>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4EA823-7DC1-4EF3-8671-6DA73EF49DA5}" name="Table92" displayName="Table92" ref="A207:AE209" totalsRowShown="0" headerRowDxfId="222" dataDxfId="221" tableBorderDxfId="220">
  <autoFilter ref="A207:AE209" xr:uid="{4A4EA823-7DC1-4EF3-8671-6DA73EF49DA5}"/>
  <tableColumns count="31">
    <tableColumn id="1" xr3:uid="{9C3304A0-C6BA-4CFD-8F08-709F41F63AA1}" name="Market 10 NTP Number" dataDxfId="219"/>
    <tableColumn id="2" xr3:uid="{BC9C62E5-8A71-443B-A925-5CEF82ACE08A}" name="AREA" dataDxfId="218"/>
    <tableColumn id="3" xr3:uid="{BCF48EDE-3EDF-4F65-899F-7B1D2E645043}" name="SOW TSD Date" dataDxfId="217"/>
    <tableColumn id="4" xr3:uid="{CDDAEA76-F0B0-4BC6-A633-A7322799617B}" name="Vendor Assignment" dataDxfId="216"/>
    <tableColumn id="5" xr3:uid="{1F88C8CE-6BC1-4225-8577-8CAC003526E8}" name="Date Assigned" dataDxfId="215"/>
    <tableColumn id="6" xr3:uid="{0010F3D5-7935-48E7-863D-D6FAE7D124FA}" name="Assigned Supervisor" dataDxfId="214"/>
    <tableColumn id="7" xr3:uid="{80CF7CE6-4475-4B70-8ABA-FCA2AAA4683C}" name="Penguin ID" dataDxfId="213"/>
    <tableColumn id="8" xr3:uid="{17EA4B99-7CA2-40E4-9185-9C36FBF7FC5F}" name="HHP" dataDxfId="212"/>
    <tableColumn id="9" xr3:uid="{540F38DC-D6A8-4EA7-A958-0B75B253E4A3}" name="On Track or In Jeopardy" dataDxfId="211"/>
    <tableColumn id="10" xr3:uid="{87AE98C3-DE4D-4FF2-BCBF-69A11758D469}" name="Permit Status" dataDxfId="210"/>
    <tableColumn id="11" xr3:uid="{8BC56547-ED37-49E8-BD9C-9F9C7AB1D73A}" name="Blockers/Risks" dataDxfId="209"/>
    <tableColumn id="12" xr3:uid="{222E3B2D-64A7-4508-A3C8-FA7A3E3450F0}" name="Door Tag Date" dataDxfId="208"/>
    <tableColumn id="13" xr3:uid="{ABA2AD2B-AAF9-4E24-8399-2B4158A49A72}" name="SOW Received" dataDxfId="207"/>
    <tableColumn id="14" xr3:uid="{4B220466-55A0-4CD5-97A5-1F4A25E7C82D}" name="SOW Estimated Cost" dataDxfId="206"/>
    <tableColumn id="15" xr3:uid="{FBF7A033-2DF0-49D9-9D48-900641E7108A}" name="NTP Received" dataDxfId="205"/>
    <tableColumn id="16" xr3:uid="{40801211-E8F1-4ABC-BD92-D38FB8E542BA}" name="Constuction Status" dataDxfId="204"/>
    <tableColumn id="17" xr3:uid="{3EC48786-22B4-43F7-AD5C-26DAE2A5EEFB}" name="Locate Date" dataDxfId="203"/>
    <tableColumn id="21" xr3:uid="{4C9F981C-2A49-498F-95E7-A3A7E87D3102}" name="Restoration Completed"/>
    <tableColumn id="18" xr3:uid="{F2B01463-1E8B-44FD-8A11-029B21C0A565}" name="QC Requested Date" dataDxfId="202"/>
    <tableColumn id="19" xr3:uid="{074B71DD-40FF-40AB-A380-4D7C8D90157C}" name="QC Sheet Phase 1 Received " dataDxfId="201"/>
    <tableColumn id="20" xr3:uid="{CB8802E8-5729-49D2-B06D-66AA80D1ABDA}" name="QC Sheet Phase 2 Received " dataDxfId="200"/>
    <tableColumn id="22" xr3:uid="{C919012F-CC54-4A38-9AE8-0F8700099E0D}" name="Footage UG" dataDxfId="199"/>
    <tableColumn id="23" xr3:uid="{E68045AE-AA94-4811-A10D-102E138E7582}" name="Actual Redline Completed Footage UG" dataDxfId="198"/>
    <tableColumn id="24" xr3:uid="{DD0D429A-C6A4-4065-B191-8EE57906FBF8}" name="Footage Remaining" dataDxfId="197"/>
    <tableColumn id="25" xr3:uid="{494F671C-F57A-45D7-9610-FFDA47491489}" name="UG Percentage Complete" dataDxfId="196">
      <calculatedColumnFormula>IFERROR($W208/$V208, 0)</calculatedColumnFormula>
    </tableColumn>
    <tableColumn id="26" xr3:uid="{8E577E03-3DAA-45D0-A54F-577BC0C9587E}" name="Construction Start Date" dataDxfId="195"/>
    <tableColumn id="31" xr3:uid="{3C0E9C5E-FBFB-4FE5-A23C-74875486AE44}" name="Construction End Date"/>
    <tableColumn id="27" xr3:uid="{C777759C-0231-4FB2-8A95-A13C43DE679A}" name="Fiber Placement  Percentage Complete" dataDxfId="194" dataCellStyle="Percent"/>
    <tableColumn id="28" xr3:uid="{69D99A41-9ACE-4BC0-BC0E-A201B309F19B}" name="Splicing Percentage Complete" dataDxfId="193" dataCellStyle="Percent"/>
    <tableColumn id="29" xr3:uid="{3E15166C-5495-4A6A-91D9-11A50736AE4B}" name="Fiber Placement and Splice Only Footage " dataDxfId="192"/>
    <tableColumn id="30" xr3:uid="{C46A8A79-2DFD-49D6-A558-ACC24C1373C6}" name="Notes" dataDxfId="191"/>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642626-C28E-4432-93D4-7CE50CBB1EEB}" name="Table911" displayName="Table911" ref="A150:AE206" totalsRowShown="0" headerRowDxfId="190" dataDxfId="189" tableBorderDxfId="188">
  <autoFilter ref="A150:AE206" xr:uid="{96642626-C28E-4432-93D4-7CE50CBB1EEB}"/>
  <tableColumns count="31">
    <tableColumn id="1" xr3:uid="{0AACDCC1-6E6F-4931-827C-CCD621B441B9}" name="Market 7 NTP Number" dataDxfId="187"/>
    <tableColumn id="2" xr3:uid="{4E88518E-FCDC-485F-8AE9-D5673FDE89FB}" name="AREA" dataDxfId="186"/>
    <tableColumn id="3" xr3:uid="{7BD05F1B-B304-48E3-93C6-496B1D574CB2}" name="SOW TSD Date" dataDxfId="185"/>
    <tableColumn id="4" xr3:uid="{41AE49E5-C8DE-4633-ABDB-C30871404DDF}" name="Vendor Assignment" dataDxfId="184"/>
    <tableColumn id="5" xr3:uid="{0AE880DD-923A-4EC4-8E16-713DAD38641A}" name="Date Assigned" dataDxfId="183"/>
    <tableColumn id="6" xr3:uid="{524A469E-AA69-40AC-98D5-0136D1C0DA95}" name="Assigned Supervisor" dataDxfId="182"/>
    <tableColumn id="7" xr3:uid="{E16E188D-D5E6-4DB8-9B04-1F9A7B50938B}" name="Penguin ID" dataDxfId="181"/>
    <tableColumn id="8" xr3:uid="{5695F793-CBEA-44F7-91CC-1B888C6C75B5}" name="HHP" dataDxfId="180"/>
    <tableColumn id="9" xr3:uid="{B98AE176-9596-4A93-80C6-D296C0D3AB9A}" name="On Track or In Jeopardy" dataDxfId="179"/>
    <tableColumn id="10" xr3:uid="{721B5588-FEBA-4EC2-B5B8-F912B8141D00}" name="Permit Status" dataDxfId="178"/>
    <tableColumn id="11" xr3:uid="{6F489ACB-7497-4490-9B4B-43911336AE5E}" name="Blockers/Risks" dataDxfId="177"/>
    <tableColumn id="12" xr3:uid="{E726F5B3-DBC2-4B2E-9F84-D3D9B4AA5B8E}" name="Door Tag Date" dataDxfId="176"/>
    <tableColumn id="13" xr3:uid="{B93B9316-F070-49B1-A8CA-2CAD885CF322}" name="SOW Received" dataDxfId="175"/>
    <tableColumn id="14" xr3:uid="{B5710AEB-063E-4F69-9E8C-140F05C36F51}" name="SOW Estimated Cost" dataDxfId="174"/>
    <tableColumn id="15" xr3:uid="{934E08AC-5B0D-45E4-B86C-4E46AFB43BBB}" name="NTP Received" dataDxfId="173"/>
    <tableColumn id="16" xr3:uid="{C704EAA8-AF46-4658-AFD6-0DE375E7E16E}" name="Constuction Status" dataDxfId="172"/>
    <tableColumn id="17" xr3:uid="{41EE35E2-6A0D-4E42-81DD-85F098240A10}" name="Locate Date" dataDxfId="171"/>
    <tableColumn id="21" xr3:uid="{A32BAF64-846E-4BDE-AD20-3BB8D98BB336}" name="Restoration Completed" dataDxfId="170"/>
    <tableColumn id="18" xr3:uid="{8DD479A3-D210-446E-9796-FB2D48F33C3D}" name="QC Requested Date" dataDxfId="169"/>
    <tableColumn id="19" xr3:uid="{7BA5697F-0F79-4EDA-92CF-4DE93B2E0908}" name="QC Sheet Phase 1 Received " dataDxfId="168"/>
    <tableColumn id="20" xr3:uid="{954DB1EF-B598-4875-AA1C-E1A37DF93D03}" name="QC Sheet Phase 2 Received " dataDxfId="167"/>
    <tableColumn id="22" xr3:uid="{09FC2F5F-6D97-4943-B2BA-B909FE99814E}" name="Footage UG" dataDxfId="166"/>
    <tableColumn id="23" xr3:uid="{B241920D-8B3C-42ED-B649-C6E2EAC3471B}" name="Actual Redline Completed Footage UG" dataDxfId="165"/>
    <tableColumn id="24" xr3:uid="{CDFA1058-9F56-4820-8493-32F7B8B536CD}" name="Footage Remaining" dataDxfId="164"/>
    <tableColumn id="25" xr3:uid="{E6691612-62B4-4FCB-A7DC-888FE244AF54}" name="UG Percentage Complete" dataDxfId="163">
      <calculatedColumnFormula>IFERROR($W151/$V151, 0)</calculatedColumnFormula>
    </tableColumn>
    <tableColumn id="26" xr3:uid="{FC8CC85C-03B2-47CE-892B-8CAFE8F808FD}" name="Construction Start Date" dataDxfId="162"/>
    <tableColumn id="31" xr3:uid="{71BFA90F-E49D-462F-94B1-EA4F0D3409B0}" name="Construction End Date" dataDxfId="161"/>
    <tableColumn id="27" xr3:uid="{AED38F76-DF03-4450-9165-FE2D34BBF211}" name="Fiber Placement  Percentage Complete" dataDxfId="160" dataCellStyle="Percent"/>
    <tableColumn id="28" xr3:uid="{C7D34B98-1A58-46AE-85AC-604B25DE06DB}" name="Splicing Percentage Complete" dataDxfId="159" dataCellStyle="Percent"/>
    <tableColumn id="29" xr3:uid="{E46BF7E9-8ECB-4C77-BB2F-0BF81F5C5601}" name="Fiber Placement and Splice Only Footage " dataDxfId="158"/>
    <tableColumn id="30" xr3:uid="{311FECEF-1C7B-4524-A624-2B29CF683C1F}" name="Notes" dataDxfId="157"/>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9EA10B7-764D-47A1-A593-B7401BCD300A}" name="Table13" displayName="Table13" ref="A9:AE44" totalsRowShown="0" headerRowDxfId="156" tableBorderDxfId="155">
  <autoFilter ref="A9:AE44" xr:uid="{89EA10B7-764D-47A1-A593-B7401BCD300A}">
    <filterColumn colId="3">
      <filters>
        <filter val="Full Circle In-House/Justin"/>
        <filter val="Full Circle In-House/Rafael"/>
        <filter val="Full Circle In-House/Saul/Felipe"/>
        <filter val="Full Circle In-House/Steve"/>
        <filter val="Lightspeed In-House"/>
      </filters>
    </filterColumn>
  </autoFilter>
  <tableColumns count="31">
    <tableColumn id="1" xr3:uid="{BFF19CE4-7BF7-4B5F-9185-A569A3470BC5}" name="Market 1 NTP Number Pinellas" dataDxfId="154"/>
    <tableColumn id="2" xr3:uid="{ECDF41D0-042B-40EB-887D-40356281C436}" name="AREA" dataDxfId="153"/>
    <tableColumn id="3" xr3:uid="{F62E7713-5687-4817-823F-72FF2D8F5823}" name="SOW TSD Date" dataDxfId="152"/>
    <tableColumn id="4" xr3:uid="{F5534221-5D1A-47ED-A613-6AFEB1FE286C}" name="Vendor Assignment" dataDxfId="151"/>
    <tableColumn id="5" xr3:uid="{6C46FBBA-0EDF-45F9-8B14-7046AC9F9A02}" name="Date Assigned" dataDxfId="150"/>
    <tableColumn id="6" xr3:uid="{9677725A-457A-48BD-B636-168CE57CBB37}" name="Assigned Supervisor" dataDxfId="149"/>
    <tableColumn id="7" xr3:uid="{BE56E5D4-CAEB-43A0-BC73-F3C2A8E91D4C}" name="Penguin ID" dataDxfId="148"/>
    <tableColumn id="8" xr3:uid="{73435315-7D29-4859-ACDA-91D0DD35AD28}" name="HHP" dataDxfId="147"/>
    <tableColumn id="9" xr3:uid="{D2405A43-3D61-47BF-A728-F5871E4035C0}" name="On Track or In Jeopardy" dataDxfId="146"/>
    <tableColumn id="10" xr3:uid="{0E4E0C37-9442-4620-90DE-D07FF95390A5}" name="Permit Status" dataDxfId="145"/>
    <tableColumn id="11" xr3:uid="{995D90CA-BD6B-4206-B350-98BE23F72667}" name="Blockers/Risks" dataDxfId="144"/>
    <tableColumn id="12" xr3:uid="{76212FA1-F81E-453D-93AB-16F4A1D8051E}" name="Door Tag Date" dataDxfId="143"/>
    <tableColumn id="13" xr3:uid="{A93666C3-3880-49CB-800C-C81A6B6A6948}" name="SOW Received" dataDxfId="142"/>
    <tableColumn id="14" xr3:uid="{D32ABF54-533B-4FE7-AD65-12DC7D42831F}" name="SOW Estimated Cost" dataDxfId="141"/>
    <tableColumn id="15" xr3:uid="{4B9C03F9-CA74-4A11-857D-6594606BE41D}" name="NTP Received" dataDxfId="140"/>
    <tableColumn id="16" xr3:uid="{150A3DAF-EEA4-4A7B-A670-BAAE21717BC4}" name="Constuction Status" dataDxfId="139"/>
    <tableColumn id="17" xr3:uid="{8A039AED-7952-47BE-85D8-1BE391C5BA51}" name="Locate Date" dataDxfId="138"/>
    <tableColumn id="18" xr3:uid="{B8189D97-6333-4648-B717-BC1A2C75E360}" name="Restoration Completed" dataDxfId="137"/>
    <tableColumn id="19" xr3:uid="{52A3151A-8369-4990-9800-F4874C831DE9}" name="QC Requested Date" dataDxfId="136"/>
    <tableColumn id="20" xr3:uid="{B47DAFCC-F650-48ED-809E-7794E898C881}" name="QC Sheet Phase 1 Received " dataDxfId="135"/>
    <tableColumn id="21" xr3:uid="{B7CAC794-78E4-47FF-BA58-DB49654A4FA3}" name="QC Sheet Phase 2 Received " dataDxfId="134"/>
    <tableColumn id="22" xr3:uid="{D0061251-436D-4015-89E2-7B87A5C4ADAF}" name="Footage UG" dataDxfId="133"/>
    <tableColumn id="23" xr3:uid="{B5793E34-F9DB-41AF-A265-9A3D28A879B8}" name="Actual Redline Completed Footage UG" dataDxfId="132"/>
    <tableColumn id="24" xr3:uid="{07CB511A-24DA-4CEA-9C09-D5550D13FE42}" name="Footage Remaining" dataDxfId="131"/>
    <tableColumn id="25" xr3:uid="{EC28CB2F-0FD7-413C-B891-CEFEA7FE5BB2}" name="UG Percentage Complete" dataDxfId="130">
      <calculatedColumnFormula>IFERROR($W10/$V10, 0)</calculatedColumnFormula>
    </tableColumn>
    <tableColumn id="26" xr3:uid="{C1775189-7680-40B6-93AE-8B00BFCB3953}" name="Construction Start Date" dataDxfId="129"/>
    <tableColumn id="31" xr3:uid="{3D71E47D-EB6D-45B2-950E-F6330E6F8925}" name="Construction End Date" dataDxfId="128"/>
    <tableColumn id="27" xr3:uid="{D7698BAF-3D05-4917-B97E-18AD1DD811D6}" name="Fiber Placement  Percentage Complete" dataDxfId="127" dataCellStyle="Percent"/>
    <tableColumn id="28" xr3:uid="{97323E43-EB01-434C-BF11-B7B17F4D5D55}" name="Splicing Percentage Complete" dataDxfId="126" dataCellStyle="Percent"/>
    <tableColumn id="29" xr3:uid="{563D0C6D-5949-4EA3-B8CB-FC5211778827}" name="Fiber Placement and Splice Only Footage " dataDxfId="125"/>
    <tableColumn id="30" xr3:uid="{3B949F71-FCF9-4857-8174-10B7AA54439B}" name="Notes" dataDxfId="124"/>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253D6D-EA82-475D-A3C1-E8FA76E9E9B7}" name="table38" displayName="table38" ref="A1:AF101" totalsRowShown="0" headerRowDxfId="123" tableBorderDxfId="122">
  <autoFilter ref="A1:AF101" xr:uid="{19253D6D-EA82-475D-A3C1-E8FA76E9E9B7}">
    <filterColumn colId="5">
      <filters>
        <filter val="Joshua Wheatcroft"/>
      </filters>
    </filterColumn>
  </autoFilter>
  <sortState xmlns:xlrd2="http://schemas.microsoft.com/office/spreadsheetml/2017/richdata2" ref="A2:AE100">
    <sortCondition ref="B1:B100"/>
  </sortState>
  <tableColumns count="32">
    <tableColumn id="1" xr3:uid="{476A8C82-69B8-494C-A401-91F163D21D41}" name="NTP Number"/>
    <tableColumn id="2" xr3:uid="{8B3740DB-F5F7-4AC2-90F7-12BB17413D03}" name="AREA"/>
    <tableColumn id="3" xr3:uid="{4BA433A4-F5B5-43A0-A3E6-DB6C9BFE972C}" name="SOW TSD Date"/>
    <tableColumn id="4" xr3:uid="{9660F239-E416-4035-9603-D16C009132B1}" name="Vendor Assignment"/>
    <tableColumn id="5" xr3:uid="{D0FB569A-4F1A-499E-961D-50BE74A475A7}" name="Date Assigned"/>
    <tableColumn id="6" xr3:uid="{B1E4692D-D17F-440F-955D-BADA93C3691D}" name="Assigned Supervisor"/>
    <tableColumn id="7" xr3:uid="{6A09C73D-BB0C-4D53-8FCB-1446BD2D4B6C}" name="Penguin ID"/>
    <tableColumn id="8" xr3:uid="{1E62142D-48E4-433E-9C9B-E15E97FB13BB}" name="HHP"/>
    <tableColumn id="9" xr3:uid="{0502CE53-601D-4104-91BC-A2B6D812A80A}" name="On Track or In Jeopardy"/>
    <tableColumn id="10" xr3:uid="{EC1464E6-5A49-4F9B-B383-97E8494EAEA7}" name="Permit Status"/>
    <tableColumn id="11" xr3:uid="{AD9664FC-8E3D-4A07-ACA6-A014512E00D2}" name="Blockers/Risks"/>
    <tableColumn id="12" xr3:uid="{2319473E-DA19-46C0-AAE4-5F1B277B1BEB}" name="Door Tag Date"/>
    <tableColumn id="13" xr3:uid="{30F111BC-F990-4AED-BC87-AFD31ACF60A1}" name="SOW Received"/>
    <tableColumn id="14" xr3:uid="{67AD44C3-85E5-425D-808B-AA19CFB21D25}" name="SOW Estimated Cost" dataDxfId="121"/>
    <tableColumn id="15" xr3:uid="{217F84A5-FB5C-4FAB-8A37-BE446A61F946}" name="NTP Received"/>
    <tableColumn id="16" xr3:uid="{5C27F398-C120-4EB6-9140-D5C295497299}" name="Constuction Status"/>
    <tableColumn id="17" xr3:uid="{F0B38D32-C710-4E9C-8847-2D29451DD5D0}" name="Locate Date" dataDxfId="120"/>
    <tableColumn id="21" xr3:uid="{A3E69AD0-1CAF-4BBF-9019-E6E8ED51EC69}" name="Restoration Completed" dataDxfId="119"/>
    <tableColumn id="18" xr3:uid="{471E5A45-4DB7-4802-9711-810B675FC63F}" name="QC Requested Date" dataDxfId="118"/>
    <tableColumn id="19" xr3:uid="{41ECFE9D-D51F-4517-A09E-27192E7580E4}" name="QC Sheet Phase 1 Received " dataDxfId="117"/>
    <tableColumn id="20" xr3:uid="{D660C979-6FA0-4542-9B1A-E5786D4F718C}" name="QC Sheet Phase 2 Received " dataDxfId="116"/>
    <tableColumn id="22" xr3:uid="{B9762460-2EE0-400D-ACC5-C7C15C1D73AB}" name="Footage UG" dataDxfId="115"/>
    <tableColumn id="23" xr3:uid="{9B555EC8-9764-453C-B590-8DCEB5B35D7D}" name="Actual Redline Completed Footage UG" dataDxfId="114"/>
    <tableColumn id="24" xr3:uid="{50FC492C-239F-4D23-B602-2459182AF0E3}" name="Footage Remaining" dataDxfId="113"/>
    <tableColumn id="25" xr3:uid="{12EAB783-CBA4-4E2E-8264-33214EEB1835}" name="UG Percentage Complete"/>
    <tableColumn id="26" xr3:uid="{E87CEB64-43AF-4F1B-A1CB-2B18CFB28F2F}" name="Construction Start Date" dataDxfId="112"/>
    <tableColumn id="31" xr3:uid="{6B7A237F-4FF9-4A2F-9927-15B90198CC7C}" name="Construction End Date" dataDxfId="111"/>
    <tableColumn id="27" xr3:uid="{87661C79-1073-4D5B-971F-3B97763CA658}" name="Fiber Placement  Percentage Complete"/>
    <tableColumn id="28" xr3:uid="{29930E40-935B-42D1-BEA0-0A540B690BE2}" name="Splicing Percentage Complete"/>
    <tableColumn id="29" xr3:uid="{BCEB359F-49A2-415C-A5BA-B9A98ABAA368}" name="Fiber Placement and Splice Only Footage " dataDxfId="110"/>
    <tableColumn id="30" xr3:uid="{A9E95C1C-1B32-4E5A-952C-C913C164867F}" name="Notes" dataDxfId="109"/>
    <tableColumn id="33" xr3:uid="{B620AE20-6BE3-4A8D-BE9D-5A77E431372F}" name="Friday 09/25 updates"/>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1571AB-BBF3-4106-A811-5B9006D7D3B3}" name="Table4" displayName="Table4" ref="A1:AC322" totalsRowShown="0" dataDxfId="108" dataCellStyle="Percent">
  <autoFilter ref="A1:AC322" xr:uid="{3D1571AB-BBF3-4106-A811-5B9006D7D3B3}">
    <filterColumn colId="2">
      <filters>
        <dateGroupItem year="2025" month="11" dateTimeGrouping="month"/>
      </filters>
    </filterColumn>
    <filterColumn colId="5">
      <filters>
        <filter val="Betsy"/>
      </filters>
    </filterColumn>
  </autoFilter>
  <sortState xmlns:xlrd2="http://schemas.microsoft.com/office/spreadsheetml/2017/richdata2" ref="A2:AC273">
    <sortCondition ref="B1:B273"/>
  </sortState>
  <tableColumns count="29">
    <tableColumn id="1" xr3:uid="{C9DBDE60-7DE1-415E-BE47-77F6D825E45F}" name="NTP Number" dataDxfId="107"/>
    <tableColumn id="2" xr3:uid="{F7B6A4C6-4AEA-459E-8807-C449E34A97AA}" name="AREA" dataDxfId="106"/>
    <tableColumn id="3" xr3:uid="{E691B44E-A223-4D38-AD61-884CE42D17FB}" name="SOW TSD Date" dataDxfId="105"/>
    <tableColumn id="4" xr3:uid="{A8EEB50E-5782-490E-8AFA-75EEA37771B1}" name="Vendor Assignment" dataDxfId="104"/>
    <tableColumn id="5" xr3:uid="{845A3899-8069-43B5-AED4-B47EA6E4051D}" name="Date Assigned" dataDxfId="103"/>
    <tableColumn id="6" xr3:uid="{1EC9EBB1-A2CD-42C3-A17B-F17478F4C322}" name="Assigned Supervisor" dataDxfId="102"/>
    <tableColumn id="7" xr3:uid="{BDAA85F4-8C2B-4A76-ABC9-696D4C1E277C}" name="Penguin ID" dataDxfId="101"/>
    <tableColumn id="8" xr3:uid="{0523BD61-DA3A-417F-8013-239353131451}" name="HHP" dataDxfId="100"/>
    <tableColumn id="9" xr3:uid="{EC336505-9047-408F-AE1F-EC76BCC7563C}" name="On Track or In Jeopardy" dataDxfId="99"/>
    <tableColumn id="10" xr3:uid="{056EB3FA-0732-4165-BFC7-81A8B4DAE2CA}" name="Permit Status" dataDxfId="98"/>
    <tableColumn id="11" xr3:uid="{771285FF-6D0D-46C9-BEEC-C65FD92C4ABF}" name="Door Tag Date" dataDxfId="97"/>
    <tableColumn id="12" xr3:uid="{12602B37-A946-4790-AA39-1825E7FA9D82}" name="SOW Received" dataDxfId="96"/>
    <tableColumn id="13" xr3:uid="{F257FCBE-D955-4A47-9AD0-C00C4721FE62}" name="SOW Estimated Cost" dataDxfId="95"/>
    <tableColumn id="14" xr3:uid="{6597A44A-5908-4781-ACA3-1DE67F9FA95C}" name="Invoice Amount Paid" dataDxfId="94" dataCellStyle="Currency"/>
    <tableColumn id="28" xr3:uid="{4C277A36-26FD-45EE-8C08-67336C0958D5}" name="Phase 2 Invoice" dataDxfId="93" dataCellStyle="Currency"/>
    <tableColumn id="20" xr3:uid="{3E9A6E86-4E5A-43CF-AFE7-381BAD572751}" name="Total Invoice" dataDxfId="92">
      <calculatedColumnFormula>SUM(#REF!+O2)</calculatedColumnFormula>
    </tableColumn>
    <tableColumn id="15" xr3:uid="{A6ABD9B3-169B-4235-AD0F-14A4D7B101F4}" name="NTP Received" dataDxfId="91"/>
    <tableColumn id="16" xr3:uid="{CD9E90BA-4DA2-4C81-A196-76E61CAF38F5}" name="Constuction Status" dataDxfId="90"/>
    <tableColumn id="17" xr3:uid="{1425AA89-FE66-4458-9DCA-EC2BABAA99ED}" name="Locate Date"/>
    <tableColumn id="18" xr3:uid="{20B51841-80CE-487A-B0B5-72C50B88E6A8}" name="Footage UG"/>
    <tableColumn id="19" xr3:uid="{7D87581E-2642-411A-9052-5A5FAC9BE648}" name="Actual Redline Completed Footage UG"/>
    <tableColumn id="21" xr3:uid="{5101BA83-F9FE-44EA-94BA-B625CF4C9CAB}" name="UG Percentage Complete" dataDxfId="89"/>
    <tableColumn id="22" xr3:uid="{1DBB0774-E137-499A-A7B3-8B18C2406974}" name="Construction Start Date" dataDxfId="88"/>
    <tableColumn id="23" xr3:uid="{22732911-7F16-4503-BC4E-0D514DA186DB}" name="Fiber Placement  Percentage Complete" dataDxfId="87" dataCellStyle="Percent"/>
    <tableColumn id="24" xr3:uid="{5A341316-088B-4EE1-BB66-4EA628263794}" name="Splicing Percentage Complete" dataDxfId="86" dataCellStyle="Percent"/>
    <tableColumn id="25" xr3:uid="{2C67D43E-AE0D-47A2-9EAD-3CD373B0A2D5}" name="Construction Total Percent Complete" dataDxfId="85" dataCellStyle="Percent"/>
    <tableColumn id="26" xr3:uid="{AAFEBEC0-EBC4-415F-97CD-E63209B0A004}" name="QC Received From Tillman" dataDxfId="84"/>
    <tableColumn id="29" xr3:uid="{F60E4983-8A14-4408-8FF7-839E57A8F8A8}" name="Phase 2 QC Received From Tillman" dataDxfId="83"/>
    <tableColumn id="27" xr3:uid="{591AA5AD-512A-4B96-8056-F885CBDBC33C}" name="Comments" dataDxfId="82"/>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E7CA9F-2CCE-4CDA-8A5A-7C802785DF3D}" name="Table8" displayName="Table8" ref="A418:AC425" totalsRowShown="0" tableBorderDxfId="81">
  <autoFilter ref="A418:AC425" xr:uid="{3FE7CA9F-2CCE-4CDA-8A5A-7C802785DF3D}"/>
  <tableColumns count="29">
    <tableColumn id="1" xr3:uid="{7DC307A2-4DB4-49E3-BC68-5CEE9B1C1F91}" name="NTP Number" dataDxfId="80"/>
    <tableColumn id="2" xr3:uid="{24D91911-E305-4E30-8824-7AD089910CAF}" name="AREA" dataDxfId="79"/>
    <tableColumn id="3" xr3:uid="{414974DB-444C-4A4D-9102-EF5FAA3BCF16}" name="SOW TSD Date" dataDxfId="78"/>
    <tableColumn id="4" xr3:uid="{8EE23CF6-03AD-400A-93EA-0AEF77DE0D2A}" name="Vendor Assignment" dataDxfId="77"/>
    <tableColumn id="5" xr3:uid="{6A7088E1-1F4D-4343-98DF-8F90BD6B00F3}" name="Date Assigned" dataDxfId="76"/>
    <tableColumn id="6" xr3:uid="{5523E6C1-53A9-4BDF-9798-7E121EC6A37E}" name="Assigned Supervisor" dataDxfId="75"/>
    <tableColumn id="7" xr3:uid="{18BC6F0D-6615-477F-A4A6-6BF25115807B}" name="Penguin ID" dataDxfId="74"/>
    <tableColumn id="8" xr3:uid="{30BD3014-FA7F-4D3F-AB9E-3742C5CFEB2F}" name="HHP" dataDxfId="73"/>
    <tableColumn id="9" xr3:uid="{71FAA92A-1BAC-4AB8-868C-85EED7C35245}" name="On Track or In Jeopardy" dataDxfId="72"/>
    <tableColumn id="10" xr3:uid="{D19CA540-6DA5-4AB7-8E6C-DE2C03399810}" name="Permit Status" dataDxfId="71"/>
    <tableColumn id="12" xr3:uid="{2EFF6676-D645-4C21-B19A-7E11F4CF5CC7}" name="Door Tag Date"/>
    <tableColumn id="13" xr3:uid="{8C51F4ED-9F9A-4B68-B749-B6D73566F89F}" name="SOW Received" dataDxfId="70"/>
    <tableColumn id="14" xr3:uid="{20DFF7A2-F68C-40BD-9FC0-2341D28A25BD}" name="SOW Estimated Cost" dataDxfId="69"/>
    <tableColumn id="20" xr3:uid="{1E6CD455-E605-4494-B383-D5DDB13F7357}" name="Invoice Amount Paid" dataDxfId="68"/>
    <tableColumn id="31" xr3:uid="{D613E669-0D76-4344-AFE5-45290A05F687}" name="Phase 2 Invoice" dataDxfId="67"/>
    <tableColumn id="11" xr3:uid="{54B8A3F3-7A07-4E60-9D26-6F4E9A395A2B}" name="Total Invoice" dataDxfId="66"/>
    <tableColumn id="15" xr3:uid="{0464D805-0772-4AF2-AA24-E7CA221A89FB}" name="NTP Received" dataDxfId="65"/>
    <tableColumn id="16" xr3:uid="{B9FCBDEE-D778-4175-9917-61981DD5AE1F}" name="Constuction Status" dataDxfId="64"/>
    <tableColumn id="17" xr3:uid="{777FD80E-CDED-4952-9865-DA6C92024579}" name="Locate Date" dataDxfId="63"/>
    <tableColumn id="22" xr3:uid="{319475A7-D4A2-445A-A99F-9C25E03C6BE0}" name="Footage UG" dataDxfId="62"/>
    <tableColumn id="23" xr3:uid="{97F0C5B4-0F89-4F9A-8028-5CFF6211D224}" name="Actual Redline Completed Footage UG"/>
    <tableColumn id="25" xr3:uid="{7D2899D5-E8FF-4D41-A260-12EBA0AF38EB}" name="UG Percentage Complete" dataDxfId="61">
      <calculatedColumnFormula>IFERROR($U419/$T419, 0)</calculatedColumnFormula>
    </tableColumn>
    <tableColumn id="26" xr3:uid="{9D093BE7-A0A5-4BB2-B84E-A4C941E3145D}" name="Construction Start Date" dataDxfId="60"/>
    <tableColumn id="27" xr3:uid="{371C1DD3-AE41-40CC-A290-F253D4E6B930}" name="Fiber Placement  Percentage Complete" dataDxfId="59"/>
    <tableColumn id="29" xr3:uid="{74A22F52-BEBF-4CE2-98E4-46B8796F7253}" name="Splicing Percentage Complete" dataDxfId="58"/>
    <tableColumn id="28" xr3:uid="{CBCAC221-2AF3-42FB-9F25-0A1039F8FF95}" name="Construction Total Percentage Completetion" dataDxfId="57"/>
    <tableColumn id="24" xr3:uid="{3E025546-0DFE-4BDC-A281-8D1EA6566D4F}" name="QC Received From Tillman" dataDxfId="56"/>
    <tableColumn id="21" xr3:uid="{7E48AFEF-D4BC-4B75-950F-3372DF460625}" name="Phase 2 Received From Tillman" dataDxfId="55"/>
    <tableColumn id="30" xr3:uid="{ADC9CE24-E1D0-41E5-8031-3D8141E945CC}" name="Comments" dataDxfId="54"/>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BA05CD-E355-4E31-9C30-20DFB2B46913}" name="Table12" displayName="Table12" ref="A428:AC430" totalsRowShown="0" headerRowDxfId="53">
  <autoFilter ref="A428:AC430" xr:uid="{EBBA05CD-E355-4E31-9C30-20DFB2B46913}"/>
  <tableColumns count="29">
    <tableColumn id="1" xr3:uid="{14E34DB7-B231-46A2-917E-C7F393AE8B70}" name="NTP Number"/>
    <tableColumn id="2" xr3:uid="{AF05095A-0436-4EB1-83EE-C639D93E9075}" name="AREA"/>
    <tableColumn id="3" xr3:uid="{9EC52FC1-FAA3-447B-8FDF-380F350385A0}" name="SOW TSD Date"/>
    <tableColumn id="4" xr3:uid="{FFA72956-1AE8-4224-B651-66F3B5697E95}" name="Vendor Assignment"/>
    <tableColumn id="5" xr3:uid="{EB822291-BBBD-465F-A4E3-1D63FAC1B396}" name="Date Assigned"/>
    <tableColumn id="6" xr3:uid="{2E9E1BFB-3D25-4EBB-B8F7-DC094DC27DC1}" name="Assigned Supervisor"/>
    <tableColumn id="7" xr3:uid="{789868EC-A58A-414C-B7A0-92ED21E98649}" name="Penguin ID"/>
    <tableColumn id="8" xr3:uid="{990C9078-A537-4264-B553-A48EBCADB50B}" name="HHP"/>
    <tableColumn id="9" xr3:uid="{06E22270-D227-448A-9FB7-6AE0BF34A384}" name="On Track or In Jeopardy" dataDxfId="52"/>
    <tableColumn id="10" xr3:uid="{9D966AFA-7E62-4877-B67B-981619EA14A2}" name="Permit Status"/>
    <tableColumn id="11" xr3:uid="{A49E529A-0336-4433-AF96-9808175DA02A}" name="Blockers/Risks"/>
    <tableColumn id="12" xr3:uid="{7885C37E-B2F7-4EA3-B22D-97C8CE6FDD29}" name="Door Tag Date" dataDxfId="51"/>
    <tableColumn id="13" xr3:uid="{330E91B8-7AF1-44F0-8DBE-093BE93F5307}" name="SOW Received"/>
    <tableColumn id="14" xr3:uid="{EFD6BD33-AAE6-4C6B-AB7E-252BEFAAFEAF}" name="SOW Estimated Cost"/>
    <tableColumn id="15" xr3:uid="{D00C7790-15B7-428F-96E9-26463DB4939E}" name="Column2"/>
    <tableColumn id="16" xr3:uid="{2AB47062-A581-4A1A-8554-C2A88F99A49D}" name="Invoice Amount Paid" dataDxfId="50"/>
    <tableColumn id="17" xr3:uid="{1965B436-EC15-4CD7-BC84-F32CDBE6CED8}" name="Constuction Status"/>
    <tableColumn id="18" xr3:uid="{9090F161-DD69-4304-B072-23D3A6DF49D1}" name="Locate Date" dataDxfId="49"/>
    <tableColumn id="19" xr3:uid="{45D70516-10EB-4F89-856C-821973AB32D8}" name="QC Requested Date" dataDxfId="48"/>
    <tableColumn id="20" xr3:uid="{91646F79-0CE3-4584-83AC-FC1EBBEFF942}" name="QC Walkout Date" dataDxfId="47"/>
    <tableColumn id="21" xr3:uid="{CB2E6372-C3E7-4737-A2E4-1668E2EA859F}" name="Passed QC Walkout" dataDxfId="46"/>
    <tableColumn id="22" xr3:uid="{DDC52751-2874-42D7-A282-7C682CB40BD8}" name="QC Received From Tillman"/>
    <tableColumn id="23" xr3:uid="{46EB8490-4373-4444-B1E6-8EC64AF76E23}" name="Footage UG"/>
    <tableColumn id="24" xr3:uid="{3F7E71FF-B158-4AAF-AF4D-3A7F7D7FFD63}" name="Actual Redline Completed Footage UG" dataDxfId="45">
      <calculatedColumnFormula>SUM(V429-W429)</calculatedColumnFormula>
    </tableColumn>
    <tableColumn id="25" xr3:uid="{770FAB41-DACC-4B3F-B9E9-E295E26EBA4D}" name="Footage Remaining" dataDxfId="44">
      <calculatedColumnFormula>IFERROR($W429/$V429, 0)</calculatedColumnFormula>
    </tableColumn>
    <tableColumn id="26" xr3:uid="{D6F093DD-6D94-46C0-9E87-03D36B3229CE}" name="UG Percentage Complete" dataDxfId="43"/>
    <tableColumn id="27" xr3:uid="{F6B61050-5BC4-4D46-A543-72C4BE7FEDBF}" name="Construction Start Date"/>
    <tableColumn id="28" xr3:uid="{B629F67E-EAB8-4AF1-84C7-A0EEE23B19AA}" name="Comments"/>
    <tableColumn id="29" xr3:uid="{B493A319-4FF9-46C4-BC80-0F0961C06971}" name="Notes"/>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54D8CF-035B-4624-939E-6943FE283BFD}" name="Table5" displayName="Table5" ref="A327:AC414" totalsRowShown="0" headerRowDxfId="42" dataDxfId="41" headerRowBorderDxfId="40">
  <autoFilter ref="A327:AC414" xr:uid="{3754D8CF-035B-4624-939E-6943FE283BF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sortState xmlns:xlrd2="http://schemas.microsoft.com/office/spreadsheetml/2017/richdata2" ref="A328:AC411">
    <sortCondition ref="B327:B411"/>
  </sortState>
  <tableColumns count="29">
    <tableColumn id="1" xr3:uid="{83D91559-97D5-4A7E-BF95-0A342361D1E8}" name="NTP Number" dataDxfId="39"/>
    <tableColumn id="2" xr3:uid="{1007E49A-C1F6-406C-897B-A381BE7EC314}" name="AREA" dataDxfId="38"/>
    <tableColumn id="3" xr3:uid="{030743FC-FD98-4FD7-B2CA-B27B929F6904}" name="SOW TSD Date" dataDxfId="37"/>
    <tableColumn id="4" xr3:uid="{D2170CBF-0147-466C-B0FD-9190A4D8DDD0}" name="Vendor Assignment" dataDxfId="36"/>
    <tableColumn id="5" xr3:uid="{C779DA66-E4B5-48AD-B385-1F17655011A9}" name="Date Assigned" dataDxfId="35"/>
    <tableColumn id="6" xr3:uid="{BD01FF0D-A58B-4D8F-9FD1-DE17559C8746}" name="Assigned Supervisor" dataDxfId="34"/>
    <tableColumn id="7" xr3:uid="{ABC66196-2474-4A48-BCDA-ED6301497062}" name="Penguin ID" dataDxfId="33"/>
    <tableColumn id="8" xr3:uid="{5972B406-A4BF-4842-BF06-69679C2BA1FB}" name="HHP" dataDxfId="32"/>
    <tableColumn id="9" xr3:uid="{3D3FEE37-626A-4A4F-AC5A-A8000F51894B}" name="On Track or In Jeopardy" dataDxfId="31"/>
    <tableColumn id="10" xr3:uid="{FAD3096E-1A01-45D1-9CE7-474B37273A84}" name="Permit Status" dataDxfId="30"/>
    <tableColumn id="11" xr3:uid="{D03D8AAD-C880-48F3-B60E-ED572230FC6E}" name="Door Tag Date" dataDxfId="29"/>
    <tableColumn id="12" xr3:uid="{F879B4AD-A277-4CB7-B215-A69056DD117F}" name="SOW Received" dataDxfId="28"/>
    <tableColumn id="13" xr3:uid="{D7F835AE-A29E-4AAE-A2C7-D173F5DD0F06}" name="SOW Estimated Cost" dataDxfId="27"/>
    <tableColumn id="14" xr3:uid="{0E0E8DAE-45EA-4260-901F-481AF304759F}" name="Invoice Amount Paid" dataDxfId="26"/>
    <tableColumn id="28" xr3:uid="{C190DC8D-DC25-4804-B23E-486A502B3018}" name="Phase 2 Invoice" dataDxfId="25"/>
    <tableColumn id="20" xr3:uid="{1F0C0E11-9095-4F37-BA77-26991B228B83}" name="Total Invoice" dataDxfId="24"/>
    <tableColumn id="15" xr3:uid="{1279BA90-2A8B-4E53-A5DE-CF8E4912662C}" name="NTP Received" dataDxfId="23"/>
    <tableColumn id="16" xr3:uid="{64348B92-E14C-4C43-BE9D-2DF7C3F4BDC0}" name="Constuction Status" dataDxfId="22"/>
    <tableColumn id="17" xr3:uid="{00F73421-EBF9-4A43-9074-218B6C6ECC0A}" name="Locate Date" dataDxfId="21"/>
    <tableColumn id="18" xr3:uid="{229BA61F-6E24-485B-B3D5-D073829BFA5C}" name="Footage UG" dataDxfId="20"/>
    <tableColumn id="19" xr3:uid="{D3E05822-974C-440E-9D94-AC9DE1D3E62F}" name="Actual Redline Completed Footage UG" dataDxfId="19"/>
    <tableColumn id="21" xr3:uid="{BF0B168D-D54B-45DF-A057-7DDE00CD4E9D}" name="UG Percentage Complete" dataDxfId="18">
      <calculatedColumnFormula>IFERROR(Table5[[#This Row],[Actual Redline Completed Footage UG]]/Table5[[#This Row],[Footage UG]], 0)</calculatedColumnFormula>
    </tableColumn>
    <tableColumn id="22" xr3:uid="{CF00FB4A-205B-4968-B872-4345F053725D}" name="Construction Start Date" dataDxfId="17"/>
    <tableColumn id="23" xr3:uid="{46B69FD0-E816-4A70-B424-D8A8D765D2BE}" name="Fiber Placement  Percentage Complete" dataDxfId="16"/>
    <tableColumn id="24" xr3:uid="{A8DF1B16-4F50-48B2-8B02-C3E8C2665969}" name="Splicing Percentage Complete" dataDxfId="15"/>
    <tableColumn id="25" xr3:uid="{C1C533A7-FC4B-4E62-AD4D-95BA45FEB21D}" name="Construction Total Percent Complete" dataDxfId="14"/>
    <tableColumn id="26" xr3:uid="{DC85E259-EF17-492C-99C3-993141C64232}" name="QC Received From Tillman" dataDxfId="13"/>
    <tableColumn id="30" xr3:uid="{A724FE76-BE00-432A-868F-82784530944E}" name="Phase 2 QC Received From Tillman"/>
    <tableColumn id="27" xr3:uid="{0BA82721-ED57-461A-A1ED-72A6F6B7D759}" name="Comments" dataDxfId="12"/>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5F8D83-6F60-488E-8731-3F9FE7E281C2}" name="Table1" displayName="Table1" ref="A1:I542" totalsRowShown="0" headerRowDxfId="10" dataDxfId="9">
  <autoFilter ref="A1:I542" xr:uid="{3C5F8D83-6F60-488E-8731-3F9FE7E281C2}"/>
  <tableColumns count="9">
    <tableColumn id="1" xr3:uid="{EC3F250A-D6F3-471F-A415-02EB746C55AE}" name="DATE" dataDxfId="8"/>
    <tableColumn id="2" xr3:uid="{415BC142-08C0-41FA-A651-0CD48732A7E9}" name="SUB/TECH" dataDxfId="7"/>
    <tableColumn id="3" xr3:uid="{F54358A4-5D2F-4648-A3CF-BE6DC084E1CF}" name="SUPV" dataDxfId="6"/>
    <tableColumn id="4" xr3:uid="{C82D8C2A-AC5B-45C5-8F06-E19C90AAC524}" name="PROJECT NAME" dataDxfId="5"/>
    <tableColumn id="5" xr3:uid="{8D551E1F-2B9F-459E-95CC-1816E22CDE7B}" name="FOOTAGE" dataDxfId="4"/>
    <tableColumn id="6" xr3:uid="{1A2A2A69-EFD1-4C91-BD22-C7B095D68BAF}" name="STATUS" dataDxfId="3"/>
    <tableColumn id="8" xr3:uid="{1DACCCD0-B7C2-4268-9262-D344C4200FC3}" name="Ticket #" dataDxfId="2"/>
    <tableColumn id="9" xr3:uid="{AEA1241E-D3C5-4F9F-A14B-5BB72186DC3C}" name="Ticket Status" dataDxfId="1"/>
    <tableColumn id="7" xr3:uid="{C8ABC0DE-55AD-4E54-ABD1-67E6A6070312}" name="Notes"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5-02-27T13:01:24.28" personId="{79160F3F-A2CD-4B5D-ACD4-80E02EA51DFF}" id="{6C8493B7-A30A-41F1-BF97-295DC1A592D6}">
    <text>NTP Received Fiber Placement and Splice Only Project.</text>
  </threadedComment>
  <threadedComment ref="A8" dT="2025-02-27T13:01:34.08" personId="{79160F3F-A2CD-4B5D-ACD4-80E02EA51DFF}" id="{A5458220-2E17-46D2-A38C-C5474316DE7D}">
    <text>NTP Received Fiber Placement and Splice Only Project.</text>
  </threadedComment>
  <threadedComment ref="A9" dT="2025-02-27T13:01:41.97" personId="{79160F3F-A2CD-4B5D-ACD4-80E02EA51DFF}" id="{8C2B9CD4-1034-488D-B0BC-8CECEB6AB69B}">
    <text>NTP Received Fiber Placement and Splice Only Project.</text>
  </threadedComment>
  <threadedComment ref="A10" dT="2025-02-27T13:01:49.84" personId="{79160F3F-A2CD-4B5D-ACD4-80E02EA51DFF}" id="{778E65D9-F5C4-4A88-86D3-A2A12308496B}">
    <text>NTP Received Fiber Placement and Splice Only Project.</text>
  </threadedComment>
  <threadedComment ref="A68" dT="2025-02-26T23:55:03.39" personId="{79160F3F-A2CD-4B5D-ACD4-80E02EA51DFF}" id="{5D4A3D14-8D83-4D65-B429-72249BC07BDA}">
    <text>Hand Dig Tie In For Tillman.</text>
  </threadedComment>
  <threadedComment ref="A87" dT="2025-02-26T19:39:10.79" personId="{79160F3F-A2CD-4B5D-ACD4-80E02EA51DFF}" id="{AAD656FC-3DA6-4626-9501-9105EBD565C6}">
    <text>NTP Received Fiber Placement and Splice Only Project.</text>
  </threadedComment>
  <threadedComment ref="A131" dT="2025-02-26T16:54:04.19" personId="{79160F3F-A2CD-4B5D-ACD4-80E02EA51DFF}" id="{61929BCF-5BC8-457B-9707-A94BC0F97260}">
    <text>NTP Received Splice Only Project.</text>
  </threadedComment>
  <threadedComment ref="A133" dT="2025-02-26T19:39:23.11" personId="{79160F3F-A2CD-4B5D-ACD4-80E02EA51DFF}" id="{F5FF6E38-2849-432A-9C4A-ED8B8ED4032A}">
    <text>NTP Received Fiber Placement and Splice Only Project.</text>
  </threadedComment>
  <threadedComment ref="A137" dT="2025-02-26T19:38:35.07" personId="{79160F3F-A2CD-4B5D-ACD4-80E02EA51DFF}" id="{C45F2C0E-2D1F-4F01-986E-F11EDBB16083}">
    <text>NTP Received Fiber Placement and Splice Only Project.</text>
  </threadedComment>
  <threadedComment ref="A139" dT="2025-02-26T19:38:50.71" personId="{79160F3F-A2CD-4B5D-ACD4-80E02EA51DFF}" id="{43ED031A-CA76-42F7-806E-F133BA059270}">
    <text>NTP Received Fiber Placement and Splice Only Project.</text>
  </threadedComment>
  <threadedComment ref="A142" dT="2025-02-26T19:39:00.50" personId="{79160F3F-A2CD-4B5D-ACD4-80E02EA51DFF}" id="{45159B77-6296-4AEF-8D3B-67BCC2CCB020}">
    <text>NTP Received Fiber Placement and Splice Only Project.</text>
  </threadedComment>
  <threadedComment ref="A159" dT="2025-02-26T19:39:29.72" personId="{79160F3F-A2CD-4B5D-ACD4-80E02EA51DFF}" id="{721D28D8-9E33-4A1A-849F-BF933D2ADFC3}">
    <text>NTP Received Fiber Placement and Splice Only Project.</text>
  </threadedComment>
</ThreadedComments>
</file>

<file path=xl/threadedComments/threadedComment2.xml><?xml version="1.0" encoding="utf-8"?>
<ThreadedComments xmlns="http://schemas.microsoft.com/office/spreadsheetml/2018/threadedcomments" xmlns:x="http://schemas.openxmlformats.org/spreadsheetml/2006/main">
  <threadedComment ref="AE151" dT="2026-08-10T12:45:10.34" personId="{32EBF56E-2D88-4E3D-988C-D37F633653BC}" id="{CB0D7327-AB43-4DD7-A6D6-576BCD13E282}">
    <text>Locates called 8/3 (216607470, 216607340, 216607274, 216607219, 216605143, 216605023, 216605095, 216605237, 216605254, 216605270, 216605280, 216605302)</text>
  </threadedComment>
  <threadedComment ref="AE203" dT="2026-08-10T12:43:53.37" personId="{41D27A88-FE57-433E-B587-9A1422D8FFF3}" id="{583F0FD2-608B-4EBD-8C5B-44B5E6DFBB09}">
    <text>8/4 PO Received--FDOT Permit Received.Locates called 8-6/ (Locates Tickets 218607727, 218608250, 218608816, 218608482, 218608640, 218608572, 218608785, 218608857, 218608873, 218608881, 218608889, 218608905, 218608911, 218608918, 218608924, 218608935</text>
  </threadedComment>
</ThreadedComments>
</file>

<file path=xl/threadedComments/threadedComment3.xml><?xml version="1.0" encoding="utf-8"?>
<ThreadedComments xmlns="http://schemas.microsoft.com/office/spreadsheetml/2018/threadedcomments" xmlns:x="http://schemas.openxmlformats.org/spreadsheetml/2006/main">
  <threadedComment ref="W16" dT="2026-07-28T15:38:17.06" personId="{0ACB7AE2-DC9C-472E-9FC6-297A00E2FF13}" id="{1DD28B26-1ECB-4606-948B-68FBDEF454B2}">
    <text>7-28-2026 Final Footage Completed 8,277'--SiteTracker number is wrong.</text>
  </threadedComment>
  <threadedComment ref="W17" dT="2026-07-06T14:38:01.32" personId="{0ACB7AE2-DC9C-472E-9FC6-297A00E2FF13}" id="{C908AA56-C1CC-4A0D-8E2E-DFCD296B5C05}">
    <text>7-6-2026 Final Footage Completed 6,020'--SiteTracker number is wrong.</text>
  </threadedComment>
  <threadedComment ref="W18" dT="2026-07-27T17:19:29.30" personId="{0ACB7AE2-DC9C-472E-9FC6-297A00E2FF13}" id="{9A6E6866-A120-439D-BF53-5DABA8209D01}">
    <text>7-1-2026 Final Footage Completed 7,341'--SiteTracker number is wrong.</text>
  </threadedComment>
  <threadedComment ref="W21" dT="2026-07-27T17:19:54.88" personId="{0ACB7AE2-DC9C-472E-9FC6-297A00E2FF13}" id="{1674EEAA-5B4F-40C4-B5C0-D7B011B4AD80}">
    <text>7-15-2026 Final Footage Completed 7,881'--SiteTracker number is wrong.</text>
  </threadedComment>
  <threadedComment ref="W25" dT="2026-08-13T15:27:18.08" personId="{0ACB7AE2-DC9C-472E-9FC6-297A00E2FF13}" id="{5AEA7F07-2C9D-42EF-B340-12A0B28DBA67}">
    <text>8-13-2026 Final Footage Completed 8,542'--SiteTracker number is wrong.</text>
  </threadedComment>
  <threadedComment ref="W26" dT="2026-08-11T23:29:01.18" personId="{0ACB7AE2-DC9C-472E-9FC6-297A00E2FF13}" id="{09B744A1-1166-4BDE-9723-6C43739C58CC}">
    <text>8-11-2026 Pending EOS and Redline For 1,797' Per James Heatherman</text>
  </threadedComment>
  <threadedComment ref="W37" dT="2026-08-28T19:38:46.30" personId="{7E70E95B-2AD8-44CA-BF07-73E88FAE229E}" id="{B22D41E1-ADB2-4E8C-ADA9-054B274978D0}">
    <text>8-28-2026 Additional Footage Added For Stingray Path.</text>
  </threadedComment>
  <threadedComment ref="V39" dT="2026-06-11T13:09:31.91" personId="{0ACB7AE2-DC9C-472E-9FC6-297A00E2FF13}" id="{05135337-15DB-44D2-9FFD-2870CDACAD58}">
    <text>6-11-2026 Additional Footage Was Built On The Backhaul.</text>
  </threadedComment>
  <threadedComment ref="W45" dT="2026-08-28T18:27:27.88" personId="{7E70E95B-2AD8-44CA-BF07-73E88FAE229E}" id="{1616CA3D-DE11-4B2F-B6D0-8055FFAE82B5}">
    <text>8-28-2026 SiteTracker number 3,600' is wrong--Correct Footage Should Be 3,850'</text>
  </threadedComment>
  <threadedComment ref="W47" dT="2026-07-16T19:55:09.72" personId="{0ACB7AE2-DC9C-472E-9FC6-297A00E2FF13}" id="{30B75105-30C1-49E2-916A-34C3BB652CFA}">
    <text>7-16-2026 Final Footage Completed 5,183'--SiteTracker number is wrong.</text>
  </threadedComment>
  <threadedComment ref="W61" dT="2026-09-16T21:38:13.88" personId="{7E70E95B-2AD8-44CA-BF07-73E88FAE229E}" id="{B21A79B1-3462-4F89-82ED-C5372C4E0A22}">
    <text>9-16-2026 Additional Footage Added To Feeder By Tillman.</text>
  </threadedComment>
  <threadedComment ref="W63" dT="2026-07-27T17:24:48.63" personId="{0ACB7AE2-DC9C-472E-9FC6-297A00E2FF13}" id="{5BD51889-99D9-4616-B786-E797B77B51EE}">
    <text>7-24-2026 Final Footage Completed 5,332'--SiteTracker number is wrong.</text>
  </threadedComment>
  <threadedComment ref="AE64" dT="2026-08-19T11:12:30.45" personId="{32EBF56E-2D88-4E3D-988C-D37F633653BC}" id="{D2B10CC8-3535-425A-A3AA-C3C6BE411BF2}">
    <text>Locates
228600459
228600513
229602546
230602485
230602946
230603575
230603625
230603667
230603700
230603782
230603859
230603930</text>
  </threadedComment>
  <threadedComment ref="W75" dT="2026-07-27T12:38:37.27" personId="{0ACB7AE2-DC9C-472E-9FC6-297A00E2FF13}" id="{74DC97C8-B142-4AAE-AEE1-E5B96F1849FC}">
    <text>7-27-2026 Final Footage Completed 5,944'--SiteTracker number is wrong.</text>
  </threadedComment>
  <threadedComment ref="W78" dT="2026-10-09T18:51:18.50" personId="{7E70E95B-2AD8-44CA-BF07-73E88FAE229E}" id="{FC81410D-A048-4DD1-8017-70ABD5128388}">
    <text>10-9-2026 Final Footage Completed 5,826' SiteTracker Number Is Wrong.</text>
  </threadedComment>
  <threadedComment ref="W81" dT="2026-09-28T18:55:18.80" personId="{7E70E95B-2AD8-44CA-BF07-73E88FAE229E}" id="{3DA76AEC-692D-4A36-849D-601451CB7B4F}">
    <text>9-28-2026 Final Footage Completed 1,957' SiteTracker Number Is Wrong.</text>
  </threadedComment>
  <threadedComment ref="W87" dT="2026-09-29T18:13:52.93" personId="{7E70E95B-2AD8-44CA-BF07-73E88FAE229E}" id="{DCCA6E96-7F68-47D5-9893-4E84FB5780FB}">
    <text>9-29-2026 Final Footage Completed 6,118 SiteTracker Number Is Wrong.</text>
  </threadedComment>
  <threadedComment ref="W89" dT="2026-10-01T22:49:20.26" personId="{7E70E95B-2AD8-44CA-BF07-73E88FAE229E}" id="{0EB34AC1-7B1E-484F-A2BF-F9A6A5720738}">
    <text>10-1-2026 Final Footage Completed 5,444 SiteTracker Number Is Wrong.</text>
  </threadedComment>
  <threadedComment ref="W99" dT="2026-08-28T22:10:50.06" personId="{7E70E95B-2AD8-44CA-BF07-73E88FAE229E}" id="{36DC830F-F806-414F-B621-17E54F15FD51}">
    <text>8-28-2026 Additional Footage Added To Due Re-Design.</text>
  </threadedComment>
</ThreadedComments>
</file>

<file path=xl/threadedComments/threadedComment4.xml><?xml version="1.0" encoding="utf-8"?>
<ThreadedComments xmlns="http://schemas.microsoft.com/office/spreadsheetml/2018/threadedcomments" xmlns:x="http://schemas.openxmlformats.org/spreadsheetml/2006/main">
  <threadedComment ref="U2" dT="2026-02-10T20:34:55.73" personId="{79160F3F-A2CD-4B5D-ACD4-80E02EA51DFF}" id="{D36B6E7C-9A81-4133-A863-6FF249B7971C}">
    <text>2-10-2025 Confirmed Actual Completed Footage.</text>
  </threadedComment>
  <threadedComment ref="V2" dT="2026-02-10T20:35:21.44" personId="{79160F3F-A2CD-4B5D-ACD4-80E02EA51DFF}" id="{8B2768CA-02A8-42AF-89F9-0AF91CD95EAC}">
    <text>2-10-2025 Conduit Placement Confirmed Completed.</text>
  </threadedComment>
  <threadedComment ref="U3" dT="2026-03-23T16:19:31.70" personId="{79160F3F-A2CD-4B5D-ACD4-80E02EA51DFF}" id="{71EF951C-7728-4F01-ADC3-2C7BA37660A7}">
    <text>3-23-2026 Confirmed Actual Completed Footage.</text>
  </threadedComment>
  <threadedComment ref="V3" dT="2026-03-23T16:20:00.64" personId="{79160F3F-A2CD-4B5D-ACD4-80E02EA51DFF}" id="{862BA824-DF2B-41A7-A233-C4937A540691}">
    <text>3-23-2026 Conduit Placement Confirmed Completed.</text>
  </threadedComment>
  <threadedComment ref="U4" dT="2025-12-02T22:00:29.68" personId="{79160F3F-A2CD-4B5D-ACD4-80E02EA51DFF}" id="{A538F1DC-3D2A-4257-8B53-5FF0C7BBBB56}">
    <text>12-3-2025 Confirmed Actual Completed Footage.</text>
  </threadedComment>
  <threadedComment ref="V4" dT="2025-12-02T22:00:53.55" personId="{79160F3F-A2CD-4B5D-ACD4-80E02EA51DFF}" id="{378A1208-2FA1-488C-8891-57930FBBCE6C}">
    <text>12-3-2025 Conduit Placement Confirmed Completed.</text>
  </threadedComment>
  <threadedComment ref="U5" dT="2026-02-27T22:17:13.85" personId="{79160F3F-A2CD-4B5D-ACD4-80E02EA51DFF}" id="{E3F15117-4216-4A36-B86E-3075F282B82F}">
    <text>2-26-2026 Confirmed Actual Completed Footage.</text>
  </threadedComment>
  <threadedComment ref="V5" dT="2026-02-27T22:17:40.19" personId="{79160F3F-A2CD-4B5D-ACD4-80E02EA51DFF}" id="{6C838070-C3CA-47E0-BF64-C442905F1C58}">
    <text>2-26-2026 Conduit Placement Confirmed Completed.</text>
  </threadedComment>
  <threadedComment ref="U6" dT="2026-08-06T20:12:35.90" personId="{0ACB7AE2-DC9C-472E-9FC6-297A00E2FF13}" id="{D77CCE71-A938-4DB7-B553-BE266F875819}">
    <text>4-23-2026 Confirmed Actual Completed Footage.</text>
  </threadedComment>
  <threadedComment ref="V6" dT="2026-08-06T20:13:10.34" personId="{0ACB7AE2-DC9C-472E-9FC6-297A00E2FF13}" id="{6DFE07FC-18B0-4FA5-9B7F-EFAB7917B8BD}">
    <text>4-23-2026 Conduit Placement Confirmed Completed.</text>
  </threadedComment>
  <threadedComment ref="U7" dT="2026-04-22T18:49:09.36" personId="{79160F3F-A2CD-4B5D-ACD4-80E02EA51DFF}" id="{F53FFCEE-E3C4-41BE-819E-0A4F10616FF6}">
    <text>4-22-2026 Confirmed Actual Completed Footage.</text>
  </threadedComment>
  <threadedComment ref="V7" dT="2026-04-22T18:49:41.11" personId="{79160F3F-A2CD-4B5D-ACD4-80E02EA51DFF}" id="{500C2C89-FD87-460F-813F-B23F35D4749F}">
    <text>4-22-2026 Conduit Placement Confirmed Completed.</text>
  </threadedComment>
  <threadedComment ref="U8" dT="2026-10-07T18:43:37.53" personId="{7E70E95B-2AD8-44CA-BF07-73E88FAE229E}" id="{0E7F03B4-BC59-4881-9994-F16B6F216453}">
    <text>10-7-2026 Confirmed Actual Completed Footage.</text>
  </threadedComment>
  <threadedComment ref="V8" dT="2026-10-07T18:44:33.52" personId="{7E70E95B-2AD8-44CA-BF07-73E88FAE229E}" id="{32263BE5-F42E-4DE1-8E13-4E5851F30AD4}">
    <text>10-7-2026 Conduit Placement Confirmed Completed.</text>
  </threadedComment>
  <threadedComment ref="U9" dT="2025-10-17T18:53:03.68" personId="{79160F3F-A2CD-4B5D-ACD4-80E02EA51DFF}" id="{C663BC32-47FA-4F9B-A9BF-FEDB989E9150}">
    <text>10-17-2025 Confirmed Actual Completed Footage.</text>
  </threadedComment>
  <threadedComment ref="V9" dT="2025-10-17T18:54:09.17" personId="{79160F3F-A2CD-4B5D-ACD4-80E02EA51DFF}" id="{3DB0620F-7D16-4905-A4B6-57D48FB30CAD}">
    <text>10-17-2025 Conduit Placement Confirmed Completed.</text>
  </threadedComment>
  <threadedComment ref="U10" dT="2026-06-23T17:42:47.20" personId="{0ACB7AE2-DC9C-472E-9FC6-297A00E2FF13}" id="{932386E2-1021-4A29-9A0F-DB487D485D25}">
    <text>6-23-2026 Confirmed Actual Completed Footage.</text>
  </threadedComment>
  <threadedComment ref="V10" dT="2026-06-23T17:43:13.77" personId="{0ACB7AE2-DC9C-472E-9FC6-297A00E2FF13}" id="{A8010989-5FAA-4480-A3CD-07D47430D398}">
    <text>6-23-2026 Conduit Placement Confirmed Completed.</text>
  </threadedComment>
  <threadedComment ref="U11" dT="2025-10-23T14:02:06.63" personId="{79160F3F-A2CD-4B5D-ACD4-80E02EA51DFF}" id="{680BBA00-ED51-40DA-861A-21E04B51D793}">
    <text>10-23-2025 Confirmed Actual Completed Footage.</text>
  </threadedComment>
  <threadedComment ref="V11" dT="2025-10-23T14:02:38.25" personId="{79160F3F-A2CD-4B5D-ACD4-80E02EA51DFF}" id="{A404C837-D976-48FA-A0BB-549C9FCFBCA2}">
    <text>10-23-2025 Conduit Placement Confirmed Completed.</text>
  </threadedComment>
  <threadedComment ref="U12" dT="2026-03-11T17:56:51.94" personId="{79160F3F-A2CD-4B5D-ACD4-80E02EA51DFF}" id="{4F5E3C26-7B7C-4CDB-80D6-A6EA953F0429}">
    <text>3-11-2026 Confirmed Actual Completed Footage.</text>
  </threadedComment>
  <threadedComment ref="V12" dT="2026-03-11T17:57:34.92" personId="{79160F3F-A2CD-4B5D-ACD4-80E02EA51DFF}" id="{6B27826B-7127-4F49-97B4-B56E0BF2C4EC}">
    <text>3-11-2026 Conduit Placement Confirmed Completed.</text>
  </threadedComment>
  <threadedComment ref="U13" dT="2026-04-29T19:01:06.31" personId="{79160F3F-A2CD-4B5D-ACD4-80E02EA51DFF}" id="{6EE08A40-0E00-4126-AD7B-EB078132478E}">
    <text>4-29-2026 Confirmed Actual Completed Footage.</text>
  </threadedComment>
  <threadedComment ref="V13" dT="2026-04-29T19:01:44.69" personId="{79160F3F-A2CD-4B5D-ACD4-80E02EA51DFF}" id="{3F232A4B-EDC0-4150-BC3D-86846DF89D63}">
    <text>4-29-2026 Conduit Placement Confirmed Completed.</text>
  </threadedComment>
  <threadedComment ref="U14" dT="2026-04-20T14:54:59.16" personId="{79160F3F-A2CD-4B5D-ACD4-80E02EA51DFF}" id="{D62ECECB-3A25-489C-BE83-20FE4B3576AE}">
    <text>4-20-2026 Confirmed Actual Completed Footage.</text>
  </threadedComment>
  <threadedComment ref="V14" dT="2026-04-20T14:55:27.22" personId="{79160F3F-A2CD-4B5D-ACD4-80E02EA51DFF}" id="{BF61F959-108E-48AE-9E67-44B13AB916F6}">
    <text>4-20-2026 Conduit Placement Confirmed Completed.</text>
  </threadedComment>
  <threadedComment ref="U15" dT="2026-03-02T21:33:50.21" personId="{79160F3F-A2CD-4B5D-ACD4-80E02EA51DFF}" id="{D09B6101-3DD6-4215-A591-84B59903A172}">
    <text>3-2-2026 Confirmed Actual Completed Footage.</text>
  </threadedComment>
  <threadedComment ref="V15" dT="2026-03-02T21:34:18.81" personId="{79160F3F-A2CD-4B5D-ACD4-80E02EA51DFF}" id="{A3001667-18FD-447C-9C64-D4151964CFE4}">
    <text>3-2-2026 Conduit Placement Confirmed Completed.</text>
  </threadedComment>
  <threadedComment ref="U16" dT="2026-03-26T17:06:07.70" personId="{79160F3F-A2CD-4B5D-ACD4-80E02EA51DFF}" id="{6589E216-9A78-4398-8A6C-69794EED1677}">
    <text>3-26-2026 Confirmed Actual Completed Footage.</text>
  </threadedComment>
  <threadedComment ref="V16" dT="2026-03-26T17:06:38.76" personId="{79160F3F-A2CD-4B5D-ACD4-80E02EA51DFF}" id="{D0199D1C-2EFA-44B6-93B0-7AE5C8AB3518}">
    <text>3-26-2026 Conduit Placement Confirmed Completed.</text>
  </threadedComment>
  <threadedComment ref="AA16" dT="2026-03-26T17:08:50.37" personId="{79160F3F-A2CD-4B5D-ACD4-80E02EA51DFF}" id="{4A8AB0B8-3F2E-4552-8EF9-57161EBB9013}">
    <text>3-26-2026 QC Walkout Scheduled For 3-27-2026.</text>
  </threadedComment>
  <threadedComment ref="AA16" dT="2026-04-14T14:45:58.84" personId="{79160F3F-A2CD-4B5D-ACD4-80E02EA51DFF}" id="{FAE9C86A-26AE-402E-BA82-DEE1AB874715}" parentId="{4A8AB0B8-3F2E-4552-8EF9-57161EBB9013}">
    <text>4-14-2026 QC Date Entered Into SiteTracker.</text>
  </threadedComment>
  <threadedComment ref="AB16" dT="2026-03-26T17:08:50.37" personId="{79160F3F-A2CD-4B5D-ACD4-80E02EA51DFF}" id="{35FFDB44-0FE7-4C1B-BDD4-7431D7CEAF8C}">
    <text>3-26-2026 QC Walkout Scheduled For 3-27-2026.</text>
  </threadedComment>
  <threadedComment ref="AB16" dT="2026-04-14T14:45:58.84" personId="{79160F3F-A2CD-4B5D-ACD4-80E02EA51DFF}" id="{52B0ED76-4717-4F8F-954E-7A77AA54B9A4}" parentId="{35FFDB44-0FE7-4C1B-BDD4-7431D7CEAF8C}">
    <text>4-14-2026 QC Date Entered Into SiteTracker.</text>
  </threadedComment>
  <threadedComment ref="U17" dT="2026-02-13T21:15:23.16" personId="{79160F3F-A2CD-4B5D-ACD4-80E02EA51DFF}" id="{4D4B472F-5A9A-493A-B6AA-32BC2D73D1E6}">
    <text>2-13-2026 Confirmed Actual Completed Footage.</text>
  </threadedComment>
  <threadedComment ref="V17" dT="2026-02-13T21:16:00.68" personId="{79160F3F-A2CD-4B5D-ACD4-80E02EA51DFF}" id="{CEDACA47-1CFE-465D-B05B-9CEA695AB35A}">
    <text>2-13-2026 Conduit Placement Confirmed Completed.</text>
  </threadedComment>
  <threadedComment ref="U18" dT="2026-02-24T18:25:23.53" personId="{79160F3F-A2CD-4B5D-ACD4-80E02EA51DFF}" id="{FB7CCBAD-8FD3-4492-B38D-54D5C8DD03E2}">
    <text>2-24-2026 Confirmed Actual Completed Footage.</text>
  </threadedComment>
  <threadedComment ref="V18" dT="2026-02-24T18:25:51.09" personId="{79160F3F-A2CD-4B5D-ACD4-80E02EA51DFF}" id="{29C5FD7E-17AD-40F4-97F0-9D92BBBFD7EE}">
    <text>2-24-2026 Conduit Placement Confirmed Completed.</text>
  </threadedComment>
  <threadedComment ref="U19" dT="2026-06-08T14:16:55.68" personId="{0ACB7AE2-DC9C-472E-9FC6-297A00E2FF13}" id="{557BF303-2798-451F-8649-AD226A996BAF}">
    <text>6-8-2026 Confirmed Actual Completed Footage.</text>
  </threadedComment>
  <threadedComment ref="V19" dT="2026-02-24T18:25:51.09" personId="{79160F3F-A2CD-4B5D-ACD4-80E02EA51DFF}" id="{ACD7F4FE-2D8C-420B-960C-AFB292C4A48E}">
    <text>6-8-2026 Conduit Placement Confirmed Completed.</text>
  </threadedComment>
  <threadedComment ref="R20" dT="2025-01-29T22:16:27.08" personId="{79160F3F-A2CD-4B5D-ACD4-80E02EA51DFF}" id="{465BB474-04C4-4CB2-8532-50D9B1283754}">
    <text>Assigned To Barlett Fiber Per Curtis On 1/29/2025.</text>
  </threadedComment>
  <threadedComment ref="U20" dT="2025-07-09T17:22:12.15" personId="{79160F3F-A2CD-4B5D-ACD4-80E02EA51DFF}" id="{65711907-D11D-4440-93B7-81A12CAE87A2}">
    <text>7-9-2025 Confirmed Actual Completed Footage.</text>
  </threadedComment>
  <threadedComment ref="V20" dT="2025-07-09T17:22:43.01" personId="{79160F3F-A2CD-4B5D-ACD4-80E02EA51DFF}" id="{3AAC2DF9-F0AF-4E41-B3EC-288AD0C8A4AE}">
    <text>7-9-2025 Conduit Placement Confirmed Completed.</text>
  </threadedComment>
  <threadedComment ref="V20" dT="2025-07-10T13:24:11.65" personId="{79160F3F-A2CD-4B5D-ACD4-80E02EA51DFF}" id="{3F7549EE-8D8A-4E6A-BB51-B35006146DAA}" parentId="{3AAC2DF9-F0AF-4E41-B3EC-288AD0C8A4AE}">
    <text>7-10-2025 Change Order Approved By Tillman(Chad Plummer).</text>
  </threadedComment>
  <threadedComment ref="U21" dT="2025-12-01T20:30:23.13" personId="{79160F3F-A2CD-4B5D-ACD4-80E02EA51DFF}" id="{BDAD4648-5C84-44EF-BAE8-69514F79C906}">
    <text>12-1-2025 Confirmed Actual Completed Footage.</text>
  </threadedComment>
  <threadedComment ref="V21" dT="2025-12-01T20:30:58.68" personId="{79160F3F-A2CD-4B5D-ACD4-80E02EA51DFF}" id="{2EA89C3A-7E7E-4BC5-9B1A-24F0692F768C}">
    <text>12-1-2025 Conduit Placement Confirmed Completed.</text>
  </threadedComment>
  <threadedComment ref="U22" dT="2026-02-13T21:27:57.16" personId="{79160F3F-A2CD-4B5D-ACD4-80E02EA51DFF}" id="{980E12FB-84F1-41F2-9DFE-031981F089C0}">
    <text>2-13-2026 Confirmed Actual Completed Footage.</text>
  </threadedComment>
  <threadedComment ref="V22" dT="2026-02-13T21:28:20.87" personId="{79160F3F-A2CD-4B5D-ACD4-80E02EA51DFF}" id="{81973D0E-F041-4163-96F5-B440DEEABC21}">
    <text>2-13-2026 Conduit Placement Confirmed Completed.</text>
  </threadedComment>
  <threadedComment ref="U23" dT="2026-02-17T12:28:38.84" personId="{79160F3F-A2CD-4B5D-ACD4-80E02EA51DFF}" id="{808BE4BD-CA4A-4EDD-96AE-DDEE913E650E}">
    <text>2-17-2026 Confirmed Actual Completed Footage.</text>
  </threadedComment>
  <threadedComment ref="V23" dT="2026-02-17T12:29:04.20" personId="{79160F3F-A2CD-4B5D-ACD4-80E02EA51DFF}" id="{18BBF8B5-A802-486A-A629-1E938306DE84}">
    <text>2-17-2026 Conduit Placement Confirmed Completed.</text>
  </threadedComment>
  <threadedComment ref="U24" dT="2026-04-16T13:16:56.24" personId="{79160F3F-A2CD-4B5D-ACD4-80E02EA51DFF}" id="{4BF9D0A7-0249-4B80-934C-9E48D899A9E5}">
    <text>4-15-2026 Confirmed Actual Completed Footage.</text>
  </threadedComment>
  <threadedComment ref="V24" dT="2026-04-16T13:18:32.54" personId="{79160F3F-A2CD-4B5D-ACD4-80E02EA51DFF}" id="{18635186-D011-4396-A127-4940F09D4FAB}">
    <text>4-15-2026 Conduit Placement Confirmed Completed.</text>
  </threadedComment>
  <threadedComment ref="U25" dT="2026-03-20T20:38:01.45" personId="{79160F3F-A2CD-4B5D-ACD4-80E02EA51DFF}" id="{5D99AB25-4143-4014-9B7F-675FC50A7C32}">
    <text>3-20-2026 As Per John K  995' Was Claimed On The Backhaul FB-HOE501.</text>
  </threadedComment>
  <threadedComment ref="U25" dT="2026-04-16T13:17:40.16" personId="{79160F3F-A2CD-4B5D-ACD4-80E02EA51DFF}" id="{775A70AB-F045-44A8-BCB5-E62BAE1BABA4}" parentId="{5D99AB25-4143-4014-9B7F-675FC50A7C32}">
    <text>4-15-2026 Confirmed Actual Completed Footage.</text>
  </threadedComment>
  <threadedComment ref="V25" dT="2026-04-16T13:18:45.16" personId="{79160F3F-A2CD-4B5D-ACD4-80E02EA51DFF}" id="{6492F62A-8E47-458D-B410-93CAEFC7099A}">
    <text>4-15-2026 Conduit Placement Confirmed Completed.</text>
  </threadedComment>
  <threadedComment ref="U26" dT="2026-06-08T14:27:27.64" personId="{0ACB7AE2-DC9C-472E-9FC6-297A00E2FF13}" id="{437BA469-11C0-4BD4-BC90-99D6674E22C5}">
    <text>6-8-2026 Confirmed Actual Completed Footage.</text>
  </threadedComment>
  <threadedComment ref="V26" dT="2026-06-08T14:27:46.10" personId="{0ACB7AE2-DC9C-472E-9FC6-297A00E2FF13}" id="{F9258158-4877-4CE3-8168-F6CBAFBEF41C}">
    <text>6-8-2026 Conduit Placement Confirmed Completed.</text>
  </threadedComment>
  <threadedComment ref="U27" dT="2026-05-06T14:07:40.17" personId="{79160F3F-A2CD-4B5D-ACD4-80E02EA51DFF}" id="{FDB3A3FE-103B-4BB4-AE24-63828495BC96}">
    <text>5-6-2026 Confirmed Actual Completed Footage.</text>
  </threadedComment>
  <threadedComment ref="V27" dT="2026-05-06T14:08:14.42" personId="{79160F3F-A2CD-4B5D-ACD4-80E02EA51DFF}" id="{8EA2334C-166F-4063-8BF5-816902E74FA0}">
    <text>5-6-2026 Conduit Placement Confirmed Completed.</text>
  </threadedComment>
  <threadedComment ref="U28" dT="2026-05-06T19:29:42.06" personId="{79160F3F-A2CD-4B5D-ACD4-80E02EA51DFF}" id="{DA02CF22-130C-4E25-B46A-946F7546F6D4}">
    <text>5-6-2026 Confirmed Actual Completed Footage.</text>
  </threadedComment>
  <threadedComment ref="V28" dT="2026-05-06T19:30:08.58" personId="{79160F3F-A2CD-4B5D-ACD4-80E02EA51DFF}" id="{0F94FC6D-B209-449D-8C63-DDE7E4FA6A43}">
    <text>5-6-2026 Conduit Placement Confirmed Completed.</text>
  </threadedComment>
  <threadedComment ref="U29" dT="2026-02-16T16:48:56.36" personId="{79160F3F-A2CD-4B5D-ACD4-80E02EA51DFF}" id="{97C0B5B2-2E1D-47DE-8024-A985A4A76E31}">
    <text>2-16-2026 Confirmed Actual Completed Footage.</text>
  </threadedComment>
  <threadedComment ref="V29" dT="2026-02-16T16:48:02.59" personId="{79160F3F-A2CD-4B5D-ACD4-80E02EA51DFF}" id="{BD6AB594-3DC9-4855-9E0C-EDCA19681912}">
    <text>2-16-2026 Conduit Placement Confirmed Completed.</text>
  </threadedComment>
  <threadedComment ref="U30" dT="2026-06-17T19:50:49.34" personId="{0ACB7AE2-DC9C-472E-9FC6-297A00E2FF13}" id="{514E0C69-D8D2-4A72-8D33-2D5519347CC8}">
    <text>6-17-2026 Confirmed Actual Completed Footage.</text>
  </threadedComment>
  <threadedComment ref="V30" dT="2026-06-17T19:51:23.23" personId="{0ACB7AE2-DC9C-472E-9FC6-297A00E2FF13}" id="{67642FF1-3EE7-4082-AA91-4F5C9C42A77C}">
    <text>6-17-2026 Conduit Placement Confirmed Completed.</text>
  </threadedComment>
  <threadedComment ref="U32" dT="2026-02-23T15:02:31.37" personId="{79160F3F-A2CD-4B5D-ACD4-80E02EA51DFF}" id="{CF74014D-99DC-4664-AFC8-86DD5ADBD2B0}">
    <text>2-23-2026 Confirmed Actual Completed Footage.</text>
  </threadedComment>
  <threadedComment ref="V32" dT="2026-02-23T15:03:16.93" personId="{79160F3F-A2CD-4B5D-ACD4-80E02EA51DFF}" id="{9A91DC1D-EE30-42BD-86A7-3F5727DC9898}">
    <text>2-23-2026 Conduit Placement Confirmed Completed.</text>
  </threadedComment>
  <threadedComment ref="U33" dT="2026-06-08T14:23:17.02" personId="{0ACB7AE2-DC9C-472E-9FC6-297A00E2FF13}" id="{2ED212C4-1099-4D97-A347-F57C8B22C15C}">
    <text>6-8-2026 Confirmed Actual Completed Footage.</text>
  </threadedComment>
  <threadedComment ref="V33" dT="2026-06-08T14:23:37.84" personId="{0ACB7AE2-DC9C-472E-9FC6-297A00E2FF13}" id="{9DC4048B-6255-4F37-A147-0443E6BC4073}">
    <text>6-8-2026 Conduit Placement Confirmed Completed.</text>
  </threadedComment>
  <threadedComment ref="U34" dT="2026-06-08T14:25:13.09" personId="{0ACB7AE2-DC9C-472E-9FC6-297A00E2FF13}" id="{E4E9D2F0-087D-42E7-A6CA-4B24AF4DFEBF}">
    <text>6-8-2026 Confirmed Actual Completed Footage.</text>
  </threadedComment>
  <threadedComment ref="V34" dT="2026-06-08T14:25:34.17" personId="{0ACB7AE2-DC9C-472E-9FC6-297A00E2FF13}" id="{5399DCE9-1DE1-449F-B099-CB27EC892CBA}">
    <text>6-8-2026 Conduit Placement Confirmed Completed.</text>
  </threadedComment>
  <threadedComment ref="U35" dT="2026-06-08T14:19:55.47" personId="{0ACB7AE2-DC9C-472E-9FC6-297A00E2FF13}" id="{88716522-12FE-4B8F-9D97-767D87D2DA02}">
    <text>6-8-2026 Confirmed Actual Completed Footage.</text>
  </threadedComment>
  <threadedComment ref="V35" dT="2026-06-08T14:20:32.85" personId="{0ACB7AE2-DC9C-472E-9FC6-297A00E2FF13}" id="{7D92F5BE-5C3B-44EF-904E-27B067D1BB23}">
    <text>6-8-2026 Conduit Placement Confirmed Completed.</text>
  </threadedComment>
  <threadedComment ref="U36" dT="2026-05-08T17:35:14.50" personId="{79160F3F-A2CD-4B5D-ACD4-80E02EA51DFF}" id="{82DFF5FF-0EF9-47A5-9E0E-9D70AB1F68C6}">
    <text>5-8-2026 Confirmed Actual Completed Footage.</text>
  </threadedComment>
  <threadedComment ref="V36" dT="2026-05-08T17:35:38.39" personId="{79160F3F-A2CD-4B5D-ACD4-80E02EA51DFF}" id="{908F78E3-1FE9-4B09-83BD-C09D12CD3D73}">
    <text>5-8-2026 Conduit Placement Confirmed Completed.</text>
  </threadedComment>
  <threadedComment ref="U37" dT="2026-07-30T15:44:36.10" personId="{0ACB7AE2-DC9C-472E-9FC6-297A00E2FF13}" id="{FA7138C5-DFF1-40B2-86B6-3D914134F501}">
    <text>7-30-2026 Confirmed Actual Completed Footage.</text>
  </threadedComment>
  <threadedComment ref="V37" dT="2026-07-30T15:45:05.74" personId="{0ACB7AE2-DC9C-472E-9FC6-297A00E2FF13}" id="{111D2AC2-1C22-4B5C-8142-9FCD99D164B1}">
    <text>7-30-2026 Conduit Placement Confirmed Completed.</text>
  </threadedComment>
  <threadedComment ref="U38" dT="2026-06-17T19:37:45.12" personId="{0ACB7AE2-DC9C-472E-9FC6-297A00E2FF13}" id="{2B3B62EB-A9F9-401D-9EEF-6D52B160661A}">
    <text>6-17-2026 Confirmed Actual Completed Footage.</text>
  </threadedComment>
  <threadedComment ref="V38" dT="2026-05-08T17:35:38.39" personId="{79160F3F-A2CD-4B5D-ACD4-80E02EA51DFF}" id="{4716F60A-38C5-4857-84D5-F57743AF7980}">
    <text>6-17-2026 Conduit Placement Confirmed Completed.</text>
  </threadedComment>
  <threadedComment ref="U39" dT="2026-06-17T19:44:15.47" personId="{0ACB7AE2-DC9C-472E-9FC6-297A00E2FF13}" id="{8BCE0DB6-EE62-4FDE-82BC-EFAD0A97CE67}">
    <text>6-17-2026 Confirmed Actual Completed Footage.</text>
  </threadedComment>
  <threadedComment ref="V39" dT="2026-06-17T19:44:44.66" personId="{0ACB7AE2-DC9C-472E-9FC6-297A00E2FF13}" id="{F985F702-B343-4EFD-9E0A-02119725D22F}">
    <text>6-17-2026 Conduit Placement Confirmed Completed.</text>
  </threadedComment>
  <threadedComment ref="AA39" dT="2026-06-17T19:43:32.53" personId="{0ACB7AE2-DC9C-472E-9FC6-297A00E2FF13}" id="{AEACA646-EB42-41A4-80DC-C22DC6FA1CD8}">
    <text>6-17-2026 QC Walkout Scheduled.</text>
  </threadedComment>
  <threadedComment ref="U41" dT="2026-07-28T14:31:18.44" personId="{0ACB7AE2-DC9C-472E-9FC6-297A00E2FF13}" id="{7606B86A-9C18-4576-A8CF-6AB12E153B2E}">
    <text>7-28-2026 Confirmed Actual Completed Footage.</text>
  </threadedComment>
  <threadedComment ref="V41" dT="2026-07-28T14:31:42.72" personId="{0ACB7AE2-DC9C-472E-9FC6-297A00E2FF13}" id="{9C55CCF2-D4A9-4921-A981-FDDA23597259}">
    <text>7-28-2026 Conduit Placement Confirmed Completed.</text>
  </threadedComment>
  <threadedComment ref="U42" dT="2026-06-18T16:42:58.44" personId="{0ACB7AE2-DC9C-472E-9FC6-297A00E2FF13}" id="{3710ACE4-9832-49C6-8593-CB7DA9AB0B8A}">
    <text>6-18-2026 Confirmed Actual Completed Footage.</text>
  </threadedComment>
  <threadedComment ref="V42" dT="2026-06-18T16:43:43.69" personId="{0ACB7AE2-DC9C-472E-9FC6-297A00E2FF13}" id="{ED2AF964-7C86-4EF2-944A-D1A20968922F}">
    <text>6-18-2026 Conduit Placement Confirmed Completed.</text>
  </threadedComment>
  <threadedComment ref="U43" dT="2026-06-18T16:43:08.09" personId="{0ACB7AE2-DC9C-472E-9FC6-297A00E2FF13}" id="{DF133C87-AE31-4DF6-A3F4-60F3B0F63B31}">
    <text>7-17-2026 Confirmed Actual Completed Footage.</text>
  </threadedComment>
  <threadedComment ref="V43" dT="2026-06-18T16:43:52.00" personId="{0ACB7AE2-DC9C-472E-9FC6-297A00E2FF13}" id="{7C66683A-19D3-47E0-9603-4275D873DA15}">
    <text>7-17-2026 Conduit Placement Confirmed Completed.</text>
  </threadedComment>
  <threadedComment ref="T44" dT="2026-03-18T21:27:14.54" personId="{764CA2E7-894B-42B6-A33E-57538A7C0623}" id="{67602EB9-344D-494F-82BC-6DF2A3BC1D72}">
    <text>changed to footage listed on the design print</text>
  </threadedComment>
  <threadedComment ref="U44" dT="2026-04-16T13:04:50.36" personId="{79160F3F-A2CD-4B5D-ACD4-80E02EA51DFF}" id="{5912B6C8-23DD-4E62-9994-C938C2391AEA}">
    <text>4-15-2026 Confirmed Actual Completed Footage.</text>
  </threadedComment>
  <threadedComment ref="V44" dT="2026-04-16T13:05:21.85" personId="{79160F3F-A2CD-4B5D-ACD4-80E02EA51DFF}" id="{BCDEAB1E-2F45-453F-AD87-3B944EB14814}">
    <text>4-15-2026 Conduit Placement Confirmed Completed.</text>
  </threadedComment>
  <threadedComment ref="U45" dT="2026-07-09T14:15:00.41" personId="{0ACB7AE2-DC9C-472E-9FC6-297A00E2FF13}" id="{09D2D71D-1619-42BF-81F4-D57CC87833B7}">
    <text>7-9-2026 Confirmed Actual Completed Footage.</text>
  </threadedComment>
  <threadedComment ref="V45" dT="2026-07-09T14:15:31.24" personId="{0ACB7AE2-DC9C-472E-9FC6-297A00E2FF13}" id="{DFA7110F-DB5E-4A9C-B50D-8B76D7E6EC1B}">
    <text>7-9-2026 Conduit Placement Confirmed Completed.</text>
  </threadedComment>
  <threadedComment ref="U46" dT="2026-05-06T19:34:12.32" personId="{79160F3F-A2CD-4B5D-ACD4-80E02EA51DFF}" id="{1558D882-5AE9-49CC-B9B9-287596F7CBE2}">
    <text>5-6-2026 Confirmed Actual Completed Footage.</text>
  </threadedComment>
  <threadedComment ref="V46" dT="2026-05-06T19:34:40.68" personId="{79160F3F-A2CD-4B5D-ACD4-80E02EA51DFF}" id="{96D367F8-3590-45BC-9DCA-F29ECFCD1927}">
    <text>5-6-2026 Conduit Placement Confirmed Completed.</text>
  </threadedComment>
  <threadedComment ref="U47" dT="2026-05-12T16:26:57.77" personId="{79160F3F-A2CD-4B5D-ACD4-80E02EA51DFF}" id="{400308B7-102A-40DD-87CD-B7AD32773757}">
    <text>5-12-2026 Confirmed Actual Completed Footage.</text>
  </threadedComment>
  <threadedComment ref="V47" dT="2026-05-12T16:27:20.17" personId="{79160F3F-A2CD-4B5D-ACD4-80E02EA51DFF}" id="{DE48F90D-7D79-4154-8D1A-A3F641F12520}">
    <text>5-12-2026 Conduit Placement Confirmed Completed.</text>
  </threadedComment>
  <threadedComment ref="U48" dT="2026-02-11T22:03:28.07" personId="{79160F3F-A2CD-4B5D-ACD4-80E02EA51DFF}" id="{E90795BA-8345-4090-A228-84DBE074A687}">
    <text>2-11-2026 Confirmed Actual Completed Footage.</text>
  </threadedComment>
  <threadedComment ref="V48" dT="2026-02-11T22:03:50.27" personId="{79160F3F-A2CD-4B5D-ACD4-80E02EA51DFF}" id="{C2468444-B7C9-4103-89E9-8E4D92DA7D6D}">
    <text>2-11-2026 Conduit Placement Confirmed Completed.</text>
  </threadedComment>
  <threadedComment ref="U49" dT="2025-12-29T19:05:08.19" personId="{79160F3F-A2CD-4B5D-ACD4-80E02EA51DFF}" id="{ED284F45-6271-44FA-92AF-0DD7F8FF3D02}">
    <text>12-29-2025 Confirmed Actual Completed Footage.</text>
  </threadedComment>
  <threadedComment ref="V49" dT="2025-12-29T19:06:01.27" personId="{79160F3F-A2CD-4B5D-ACD4-80E02EA51DFF}" id="{2E6475B7-83B1-46CE-B9BB-3A406AA642B9}">
    <text>12-29-2025 Conduit Placement Confirmed Completed.</text>
  </threadedComment>
  <threadedComment ref="U50" dT="2026-03-23T18:33:05.27" personId="{79160F3F-A2CD-4B5D-ACD4-80E02EA51DFF}" id="{C87B909A-2A75-41BA-AB9A-977847A45C4C}">
    <text>3-23-2026 Confirmed Actual Completed Footage.</text>
  </threadedComment>
  <threadedComment ref="V50" dT="2026-03-23T18:33:34.13" personId="{79160F3F-A2CD-4B5D-ACD4-80E02EA51DFF}" id="{6FBFF5D1-0609-4CA6-A669-23CEF488C910}">
    <text>3-23-2026 Conduit Placement Confirmed Completed.</text>
  </threadedComment>
  <threadedComment ref="U51" dT="2025-10-08T19:19:03.12" personId="{79160F3F-A2CD-4B5D-ACD4-80E02EA51DFF}" id="{459994C7-63C3-4522-91B5-0CB5D933F93B}">
    <text>10-9-2025 Confirmed Actual Completed Footage.</text>
  </threadedComment>
  <threadedComment ref="V51" dT="2025-10-08T19:20:47.61" personId="{79160F3F-A2CD-4B5D-ACD4-80E02EA51DFF}" id="{C3A743D8-2B3C-4356-BF14-984992306416}">
    <text>10-9-2025 Conduit Placement Confirmed Completed.</text>
  </threadedComment>
  <threadedComment ref="U52" dT="2025-11-03T19:12:09.29" personId="{79160F3F-A2CD-4B5D-ACD4-80E02EA51DFF}" id="{20003984-23A2-455E-89D0-B92CAA85012B}">
    <text>11-3-2025 Confirmed Actual Completed Footage.</text>
  </threadedComment>
  <threadedComment ref="V52" dT="2025-11-03T19:12:46.16" personId="{79160F3F-A2CD-4B5D-ACD4-80E02EA51DFF}" id="{7B37C173-13D2-46D6-8194-1BD1EDF40C6E}">
    <text>11-3-2025 Conduit Placement Confirmed Completed.</text>
  </threadedComment>
  <threadedComment ref="U53" dT="2026-02-16T19:24:37.80" personId="{79160F3F-A2CD-4B5D-ACD4-80E02EA51DFF}" id="{76AF0968-808B-44DD-9748-EF719049BC58}">
    <text>2-16-2026 Confirmed Actual Completed Footage.</text>
  </threadedComment>
  <threadedComment ref="V53" dT="2026-02-16T19:25:03.32" personId="{79160F3F-A2CD-4B5D-ACD4-80E02EA51DFF}" id="{44194089-C6EB-4337-AFED-CEB3BA1E4766}">
    <text>2-16-2026 Conduit Placement Confirmed Completed.</text>
  </threadedComment>
  <threadedComment ref="U54" dT="2026-03-04T19:51:38.87" personId="{79160F3F-A2CD-4B5D-ACD4-80E02EA51DFF}" id="{040E7E28-72E5-4A3B-BAD2-0E62CD9B79A5}">
    <text>3-4-2026 Confirmed Actual Completed Footage.</text>
  </threadedComment>
  <threadedComment ref="V54" dT="2026-03-04T19:52:09.10" personId="{79160F3F-A2CD-4B5D-ACD4-80E02EA51DFF}" id="{D67CD105-0EEF-4BB8-BA71-059B531BBAC5}">
    <text>3-4-2026 Conduit Placement Confirmed Completed.</text>
  </threadedComment>
  <threadedComment ref="U55" dT="2026-03-13T16:59:37.37" personId="{79160F3F-A2CD-4B5D-ACD4-80E02EA51DFF}" id="{178DF994-8FFA-4A54-A9BA-D143C5B2F1F6}">
    <text>3-13-2026 Confirmed Actual Completed Footage.</text>
  </threadedComment>
  <threadedComment ref="V55" dT="2026-03-13T17:00:08.26" personId="{79160F3F-A2CD-4B5D-ACD4-80E02EA51DFF}" id="{9ECEB679-095B-472D-8C2B-8780DF0E4AB3}">
    <text>3-13-2026 Conduit Placement Confirmed Completed.</text>
  </threadedComment>
  <threadedComment ref="U56" dT="2025-10-16T20:15:34.98" personId="{79160F3F-A2CD-4B5D-ACD4-80E02EA51DFF}" id="{2151D9D3-27E8-4CFD-8002-AECAD0289A20}">
    <text>10-16-2025 Project Was Re-Designed New Footage Will Be 117' Total.</text>
  </threadedComment>
  <threadedComment ref="U56" dT="2025-10-16T20:18:14.93" personId="{79160F3F-A2CD-4B5D-ACD4-80E02EA51DFF}" id="{B55019D8-0044-4973-AEB0-223D54267A62}" parentId="{2151D9D3-27E8-4CFD-8002-AECAD0289A20}">
    <text>10-16-2025 Confirmed Actual Completed Footage.</text>
  </threadedComment>
  <threadedComment ref="V56" dT="2025-10-16T20:18:37.76" personId="{79160F3F-A2CD-4B5D-ACD4-80E02EA51DFF}" id="{EE22C9DB-2550-4C8B-8FC4-DA85613F414E}">
    <text>10-16-2025 Conduit Placement Confirmed Completed.</text>
  </threadedComment>
  <threadedComment ref="U57" dT="2026-04-08T15:22:55.53" personId="{79160F3F-A2CD-4B5D-ACD4-80E02EA51DFF}" id="{EA34F3C1-1ECC-4C0D-9F93-46BFFF41A93E}">
    <text>2-16-2026 Confirmed Actual Completed Footage.</text>
  </threadedComment>
  <threadedComment ref="V57" dT="2026-04-08T15:23:35.83" personId="{79160F3F-A2CD-4B5D-ACD4-80E02EA51DFF}" id="{532B8067-AEE0-4B5B-8DC6-A15DE491A5A5}">
    <text>2-16-2026 Conduit Placement Confirmed Completed.</text>
  </threadedComment>
  <threadedComment ref="U58" dT="2026-06-19T14:16:09.44" personId="{0ACB7AE2-DC9C-472E-9FC6-297A00E2FF13}" id="{55389611-000D-4DA8-9754-F81607D52EEB}">
    <text>6-19-2026 Confirmed Actual Completed Footage.</text>
  </threadedComment>
  <threadedComment ref="U58" dT="2026-07-06T14:41:44.12" personId="{0ACB7AE2-DC9C-472E-9FC6-297A00E2FF13}" id="{EAFC7D6D-CEAE-4713-9F94-58B28D67AEC9}" parentId="{55389611-000D-4DA8-9754-F81607D52EEB}">
    <text>6-11-2026 Final Footage Completed 7,623'--SiteTracker number is wrong.</text>
  </threadedComment>
  <threadedComment ref="V58" dT="2026-06-19T14:16:36.33" personId="{0ACB7AE2-DC9C-472E-9FC6-297A00E2FF13}" id="{2B10EE82-A3B0-42D7-AE42-96FAA772B9B4}">
    <text>6-19-2026 Conduit Placement Confirmed Completed.</text>
  </threadedComment>
  <threadedComment ref="U59" dT="2026-07-06T14:43:00.08" personId="{0ACB7AE2-DC9C-472E-9FC6-297A00E2FF13}" id="{D5DB8625-BAC2-4EE9-9E08-96AC21BEBB53}">
    <text>6-26-2026 Final Footage Completed 11,264'--SiteTracker number is wrong.</text>
  </threadedComment>
  <threadedComment ref="U59" dT="2026-07-29T16:52:40.66" personId="{0ACB7AE2-DC9C-472E-9FC6-297A00E2FF13}" id="{C447C6F9-D653-4E3F-A122-F0E14B70C4E8}" parentId="{D5DB8625-BAC2-4EE9-9E08-96AC21BEBB53}">
    <text>7-29-2026 Confirmed Actual Completed Footage.</text>
  </threadedComment>
  <threadedComment ref="V59" dT="2026-07-29T16:53:17.40" personId="{0ACB7AE2-DC9C-472E-9FC6-297A00E2FF13}" id="{8AFCB571-0E70-41FE-9096-6930DC0E145E}">
    <text>7-29-2026 Conduit Placement Confirmed Completed.</text>
  </threadedComment>
  <threadedComment ref="U60" dT="2026-07-06T14:43:36.06" personId="{0ACB7AE2-DC9C-472E-9FC6-297A00E2FF13}" id="{9471FC24-2DFA-4074-BC8A-0E0C3F214904}">
    <text>7-2-2026 Final Footage Completed 9,211'--SiteTracker number is wrong.</text>
  </threadedComment>
  <threadedComment ref="U60" dT="2026-08-04T16:45:24.63" personId="{0ACB7AE2-DC9C-472E-9FC6-297A00E2FF13}" id="{836F553C-A374-417E-90DD-DEB73957CBBA}" parentId="{9471FC24-2DFA-4074-BC8A-0E0C3F214904}">
    <text>8-4-2026 Confirmed Actual Completed Footage.</text>
  </threadedComment>
  <threadedComment ref="V60" dT="2026-08-04T16:45:59.69" personId="{0ACB7AE2-DC9C-472E-9FC6-297A00E2FF13}" id="{3E3E4FB1-2CDB-443B-85E3-AFC0762B6A47}">
    <text>8-4-2026 Conduit Placement Confirmed Completed.</text>
  </threadedComment>
  <threadedComment ref="U61" dT="2026-07-06T14:39:35.01" personId="{0ACB7AE2-DC9C-472E-9FC6-297A00E2FF13}" id="{4C0918E9-91EC-49AF-8B09-817AAF6C4A5A}">
    <text>7-1-2026 Final Footage Completed 7,505'--SiteTracker number is wrong.</text>
  </threadedComment>
  <threadedComment ref="U61" dT="2026-08-04T16:53:06.35" personId="{0ACB7AE2-DC9C-472E-9FC6-297A00E2FF13}" id="{B3182B28-33BA-4A0A-85F3-E3D889FDFE10}" parentId="{4C0918E9-91EC-49AF-8B09-817AAF6C4A5A}">
    <text>8-4-2026 Confirmed Actual Completed Footage.</text>
  </threadedComment>
  <threadedComment ref="V61" dT="2026-08-04T16:53:28.26" personId="{0ACB7AE2-DC9C-472E-9FC6-297A00E2FF13}" id="{47C5C213-1003-4261-AF50-EC0D8FFDCA98}">
    <text>8-4-2026 Conduit Placement Confirmed Completed.</text>
  </threadedComment>
  <threadedComment ref="U62" dT="2026-08-03T18:12:23.19" personId="{0ACB7AE2-DC9C-472E-9FC6-297A00E2FF13}" id="{B7429A44-EB71-47FC-9105-4E1412028F71}">
    <text>8-3-2026 Confirmed Actual Completed Footage.</text>
  </threadedComment>
  <threadedComment ref="V62" dT="2026-08-03T18:12:59.30" personId="{0ACB7AE2-DC9C-472E-9FC6-297A00E2FF13}" id="{2C805F89-4562-47D0-9008-017BB5DA287D}">
    <text>8-3-2026 Conduit Placement Confirmed Completed.</text>
  </threadedComment>
  <threadedComment ref="U63" dT="2025-06-03T17:09:58.75" personId="{79160F3F-A2CD-4B5D-ACD4-80E02EA51DFF}" id="{40343B54-D8B2-47CA-B6AB-101278650AC1}">
    <text>6-3-2025 Approx. 100' Added For Tie In To D-HWP701.</text>
  </threadedComment>
  <threadedComment ref="U63" dT="2025-10-13T11:56:19.56" personId="{79160F3F-A2CD-4B5D-ACD4-80E02EA51DFF}" id="{56D2478F-AE65-4D70-95F8-22BA56A60113}" parentId="{40343B54-D8B2-47CA-B6AB-101278650AC1}">
    <text>5-20-2025 Confirmed Actual Completed Footage.</text>
  </threadedComment>
  <threadedComment ref="V63" dT="2025-06-03T17:10:36.27" personId="{79160F3F-A2CD-4B5D-ACD4-80E02EA51DFF}" id="{2AF21A2F-B6B2-49FF-B99E-41A24B7862D0}">
    <text>6-3-2025 Conduit Placement Confirmed Completed.</text>
  </threadedComment>
  <threadedComment ref="V63" dT="2025-06-03T17:11:39.01" personId="{79160F3F-A2CD-4B5D-ACD4-80E02EA51DFF}" id="{2D473E16-394A-4EF6-BC7E-DECAAC80D1E5}" parentId="{2AF21A2F-B6B2-49FF-B99E-41A24B7862D0}">
    <text>6-3-2025 Approx. 100' Added For Tie In To D-HWP701.</text>
  </threadedComment>
  <threadedComment ref="U64" dT="2025-10-13T11:57:58.06" personId="{79160F3F-A2CD-4B5D-ACD4-80E02EA51DFF}" id="{42750299-9342-4F35-9BC4-47BA8A1B69DA}">
    <text>4-14-2025 Confirmed Actual Completed Footage.</text>
  </threadedComment>
  <threadedComment ref="V64" dT="2025-10-13T11:56:54.09" personId="{79160F3F-A2CD-4B5D-ACD4-80E02EA51DFF}" id="{2B53E856-E309-4D53-9B5A-6036D751714D}">
    <text>4-14-2025 Conduit Placement Confirmed Completed.</text>
  </threadedComment>
  <threadedComment ref="U65" dT="2025-07-10T19:53:32.05" personId="{79160F3F-A2CD-4B5D-ACD4-80E02EA51DFF}" id="{1B97E829-4F8D-4845-B1AF-5858428474A4}">
    <text xml:space="preserve">7-10-2025 Confirmed Actual Completed Footage. </text>
  </threadedComment>
  <threadedComment ref="V65" dT="2025-07-10T19:54:01.33" personId="{79160F3F-A2CD-4B5D-ACD4-80E02EA51DFF}" id="{0DDEFB14-9217-4280-A2A4-2EFF521E6E3C}">
    <text>7-10-2025 Conduit Placement Confirmed Completed.</text>
  </threadedComment>
  <threadedComment ref="U66" dT="2025-10-31T18:52:58.95" personId="{79160F3F-A2CD-4B5D-ACD4-80E02EA51DFF}" id="{0163B805-352F-453C-BF2C-7E3EEA7357DB}">
    <text>10-31-2025 Confirmed Actual Completed Footage.</text>
  </threadedComment>
  <threadedComment ref="U66" dT="2026-02-04T15:26:41.42" personId="{79160F3F-A2CD-4B5D-ACD4-80E02EA51DFF}" id="{159D0545-267F-41E7-AA84-0BF0C007A008}" parentId="{0163B805-352F-453C-BF2C-7E3EEA7357DB}">
    <text>Updated Footage On 2-5-2026.</text>
  </threadedComment>
  <threadedComment ref="V66" dT="2025-10-31T18:53:27.65" personId="{79160F3F-A2CD-4B5D-ACD4-80E02EA51DFF}" id="{90DC184C-BFA3-4CFD-981A-E4E21273524C}">
    <text>10-31-2025 Conduit Placement Confirmed Completed.</text>
  </threadedComment>
  <threadedComment ref="V66" dT="2026-02-04T15:26:57.27" personId="{79160F3F-A2CD-4B5D-ACD4-80E02EA51DFF}" id="{5FBEC098-49CD-403B-B694-1A8F9D55CCE4}" parentId="{90DC184C-BFA3-4CFD-981A-E4E21273524C}">
    <text>Updated Footage On 2-5-2026.</text>
  </threadedComment>
  <threadedComment ref="U67" dT="2025-06-18T17:58:09.94" personId="{79160F3F-A2CD-4B5D-ACD4-80E02EA51DFF}" id="{F6CA4C13-066A-498B-9D3B-B5606C3F7E92}">
    <text xml:space="preserve">6-18-2025 Confirmed Actual Completed Footage. </text>
  </threadedComment>
  <threadedComment ref="V67" dT="2025-06-18T17:58:59.38" personId="{79160F3F-A2CD-4B5D-ACD4-80E02EA51DFF}" id="{0168C5F2-B672-458D-A7FF-2A14395C6677}">
    <text>6-18-2025 Conduit Placement Confirmed Completed.</text>
  </threadedComment>
  <threadedComment ref="U68" dT="2025-10-20T16:49:49.06" personId="{79160F3F-A2CD-4B5D-ACD4-80E02EA51DFF}" id="{F5167F24-7782-4595-8940-2A52B2F162BF}">
    <text>10-20-2025 Confirmed Actual Completed Footage.</text>
  </threadedComment>
  <threadedComment ref="V68" dT="2025-10-20T16:50:15.30" personId="{79160F3F-A2CD-4B5D-ACD4-80E02EA51DFF}" id="{C9CC65D7-01B3-45F6-BE63-3750AFA3BA9D}">
    <text>10-20-2025 Conduit Placement Confirmed Completed.</text>
  </threadedComment>
  <threadedComment ref="J69" dT="2025-02-21T18:25:35.42" personId="{79160F3F-A2CD-4B5D-ACD4-80E02EA51DFF}" id="{8A382ED8-9241-406C-9889-993873894611}">
    <text>2-20-2025 Only the FDOT Permit Has Been Received--City Permit to Follow.</text>
  </threadedComment>
  <threadedComment ref="J69" dT="2025-03-10T12:26:00.81" personId="{79160F3F-A2CD-4B5D-ACD4-80E02EA51DFF}" id="{1755B3E1-DFF7-4943-BA71-05F0E78EB1DA}" parentId="{8A382ED8-9241-406C-9889-993873894611}">
    <text>3-11-2025 City of Lakeland Permit Added to the Folder.</text>
  </threadedComment>
  <threadedComment ref="J69" dT="2025-03-10T14:13:34.58" personId="{79160F3F-A2CD-4B5D-ACD4-80E02EA51DFF}" id="{9417D121-BDCD-4D5C-8C9F-8CDD809C5B0B}" parentId="{8A382ED8-9241-406C-9889-993873894611}">
    <text>3-11-2025 City of Lakeland Permit Is Only the Cover Page.</text>
  </threadedComment>
  <threadedComment ref="U69" dT="2025-03-31T14:47:03.79" personId="{79160F3F-A2CD-4B5D-ACD4-80E02EA51DFF}" id="{D7B0F75C-664D-4C44-B701-E46D9512E4CD}">
    <text>3-31-2025 Drill Footage Changed. Project Completed</text>
  </threadedComment>
  <threadedComment ref="U69" dT="2025-04-10T12:02:42.91" personId="{79160F3F-A2CD-4B5D-ACD4-80E02EA51DFF}" id="{F72052F5-B728-4D93-B0A8-DC1ED739AC58}" parentId="{D7B0F75C-664D-4C44-B701-E46D9512E4CD}">
    <text>4-9-2025 Confirmed Actual Completed Footage.</text>
  </threadedComment>
  <threadedComment ref="V69" dT="2025-04-11T12:45:58.52" personId="{79160F3F-A2CD-4B5D-ACD4-80E02EA51DFF}" id="{9FAE20EF-9C27-42AC-A2D2-D1F79D5C481F}">
    <text>4-10-2025 Conduit Placement Confirmed Completed.</text>
  </threadedComment>
  <threadedComment ref="U70" dT="2025-11-05T14:08:42.18" personId="{79160F3F-A2CD-4B5D-ACD4-80E02EA51DFF}" id="{F12EBEC0-3CA6-40F6-8AAA-E5B925084020}">
    <text>11-5-2025 Confirmed Actual Completed Footage.</text>
  </threadedComment>
  <threadedComment ref="V70" dT="2025-11-05T14:09:16.41" personId="{79160F3F-A2CD-4B5D-ACD4-80E02EA51DFF}" id="{D7730C75-E9EB-405E-93C1-6D90995F80AC}">
    <text>11-5-2025 Conduit Placement Confirmed Completed.</text>
  </threadedComment>
  <threadedComment ref="U71" dT="2025-10-04T19:31:25.41" personId="{79160F3F-A2CD-4B5D-ACD4-80E02EA51DFF}" id="{1F40A3C5-D483-47E8-806C-08C65300C34E}">
    <text>10-3-2025 Confirmed Actual Completed Footage.</text>
  </threadedComment>
  <threadedComment ref="V71" dT="2025-10-04T19:32:00.19" personId="{79160F3F-A2CD-4B5D-ACD4-80E02EA51DFF}" id="{73D2D275-601D-438F-BA88-F701D047AFE1}">
    <text>10-3-2025 Conduit Placement Confirmed Completed.</text>
  </threadedComment>
  <threadedComment ref="U72" dT="2025-10-15T15:52:51.54" personId="{79160F3F-A2CD-4B5D-ACD4-80E02EA51DFF}" id="{7E20C1D6-F0DC-4FEE-8229-0D98DCCB94E6}">
    <text>10-15-2025 Confirmed Actual Completed Footage.</text>
  </threadedComment>
  <threadedComment ref="V72" dT="2025-10-15T15:59:52.73" personId="{79160F3F-A2CD-4B5D-ACD4-80E02EA51DFF}" id="{AFFE3509-8434-4998-AA27-6BC67D7F09AA}">
    <text>10-15-2025 Conduit Placement Confirmed Completed.</text>
  </threadedComment>
  <threadedComment ref="U73" dT="2025-12-16T15:58:09.38" personId="{79160F3F-A2CD-4B5D-ACD4-80E02EA51DFF}" id="{A0B77582-CA47-4C95-A64C-E95016D5E64A}">
    <text>12-16-2025 Confirmed Actual Completed Footage. Change Order Submitted For Additional Footage Added To Project--Approved By Tillman.</text>
  </threadedComment>
  <threadedComment ref="V73" dT="2025-12-16T15:58:42.46" personId="{79160F3F-A2CD-4B5D-ACD4-80E02EA51DFF}" id="{188CDFB0-CA93-4591-A6C2-9D2D78005806}">
    <text>12-16-2025 Conduit Placement Confirmed Completed.</text>
  </threadedComment>
  <threadedComment ref="U74" dT="2026-02-12T19:04:40.66" personId="{79160F3F-A2CD-4B5D-ACD4-80E02EA51DFF}" id="{2ED95B12-FC0F-425E-815A-9BF49DF4CF34}">
    <text>2-12-2026 Confirmed Actual Completed Footage.</text>
  </threadedComment>
  <threadedComment ref="V74" dT="2026-02-12T19:05:12.05" personId="{79160F3F-A2CD-4B5D-ACD4-80E02EA51DFF}" id="{04A1E394-4B10-42DF-B878-CD59DB066AF7}">
    <text>2-12-2026 Conduit Placement Confirmed Completed.</text>
  </threadedComment>
  <threadedComment ref="R75" dT="2025-02-05T18:32:10.24" personId="{79160F3F-A2CD-4B5D-ACD4-80E02EA51DFF}" id="{DBBDC5DB-88D3-4BA8-81CE-BD04F9C5E305}">
    <text>Assigned To FDC On 2-5-2025.</text>
  </threadedComment>
  <threadedComment ref="U75" dT="2025-04-10T16:48:07.09" personId="{79160F3F-A2CD-4B5D-ACD4-80E02EA51DFF}" id="{FE35B967-C772-473C-AACF-201D040C2E22}">
    <text>4-10-2025 Confirmed Actual Completed Footage.</text>
  </threadedComment>
  <threadedComment ref="V75" dT="2025-04-10T16:48:28.53" personId="{79160F3F-A2CD-4B5D-ACD4-80E02EA51DFF}" id="{F319343A-0FAD-4D18-8201-9FB6F3D5A89D}">
    <text>4-10-2025 Conduit Placement Confirmed Completed.</text>
  </threadedComment>
  <threadedComment ref="R76" dT="2025-01-29T22:16:27.08" personId="{79160F3F-A2CD-4B5D-ACD4-80E02EA51DFF}" id="{E29B3197-BB94-4029-BFEA-4A4C1DC73D74}">
    <text>Assigned To Barlett Fiber Per Curtis On 1/29/2025.</text>
  </threadedComment>
  <threadedComment ref="U76" dT="2025-04-11T18:07:25.37" personId="{79160F3F-A2CD-4B5D-ACD4-80E02EA51DFF}" id="{2BEF26C4-0CD0-4C94-AA90-CAD272EC18F7}">
    <text>4-11-2025 Confirmed Actual Completed Footage.</text>
  </threadedComment>
  <threadedComment ref="V76" dT="2025-04-11T18:16:58.16" personId="{79160F3F-A2CD-4B5D-ACD4-80E02EA51DFF}" id="{399FED4B-7B8E-4398-80E5-102F0DD21DC1}">
    <text>4-11-2025 Conduit Placement Confirmed Completed.</text>
  </threadedComment>
  <threadedComment ref="U77" dT="2025-04-14T18:04:23.68" personId="{79160F3F-A2CD-4B5D-ACD4-80E02EA51DFF}" id="{21F2B5B5-7FD9-42AD-8882-D594CA67A7D3}">
    <text>4-14-2025 Confirmed Actual Completed Footage.</text>
  </threadedComment>
  <threadedComment ref="V77" dT="2025-04-14T18:04:54.58" personId="{79160F3F-A2CD-4B5D-ACD4-80E02EA51DFF}" id="{420DE243-6045-4B70-95C6-1F826765CDAF}">
    <text>4-14-2025 Conduit Placement Confirmed Completed.</text>
  </threadedComment>
  <threadedComment ref="U78" dT="2026-03-25T15:35:54.76" personId="{79160F3F-A2CD-4B5D-ACD4-80E02EA51DFF}" id="{C2D1F097-573B-4CA9-BC20-0C35972AAE29}">
    <text>3-25-2026 Confirmed Actual Completed Footage.</text>
  </threadedComment>
  <threadedComment ref="V78" dT="2026-03-25T15:36:20.97" personId="{79160F3F-A2CD-4B5D-ACD4-80E02EA51DFF}" id="{F3AC5D29-B9B7-4125-939F-74EA19602603}">
    <text>3-25-2026 Conduit Placement Confirmed Completed.</text>
  </threadedComment>
  <threadedComment ref="U79" dT="2026-03-13T17:04:56.98" personId="{79160F3F-A2CD-4B5D-ACD4-80E02EA51DFF}" id="{BA34D892-475B-4EFA-9ED8-ADA459624909}">
    <text>3-13-2026 Confirmed Actual Completed Footage.</text>
  </threadedComment>
  <threadedComment ref="V79" dT="2026-03-13T17:05:18.93" personId="{79160F3F-A2CD-4B5D-ACD4-80E02EA51DFF}" id="{5C40625F-FEE9-4181-BFD6-048F4847B704}">
    <text>3-13-2026 Conduit Placement Confirmed Completed.</text>
  </threadedComment>
  <threadedComment ref="U80" dT="2026-03-23T11:53:30.64" personId="{79160F3F-A2CD-4B5D-ACD4-80E02EA51DFF}" id="{D5EB76EC-56D7-4D68-82F0-CD1ACD508FC7}">
    <text>3-23-2026 Confirmed Actual Completed Footage.</text>
  </threadedComment>
  <threadedComment ref="V80" dT="2026-03-23T11:54:33.03" personId="{79160F3F-A2CD-4B5D-ACD4-80E02EA51DFF}" id="{25BDB850-934C-493E-B04B-3A0BB201569B}">
    <text>3-23-2026 Conduit Placement Confirmed Completed.</text>
  </threadedComment>
  <threadedComment ref="T81" dT="2026-03-06T12:48:29.42" personId="{79160F3F-A2CD-4B5D-ACD4-80E02EA51DFF}" id="{13F114B0-F875-4563-89E7-C23630B6DFCD}">
    <text>2-23-2026 Footage Changed Due To Adding 150' Of Additional Conduit To The Project.</text>
  </threadedComment>
  <threadedComment ref="U81" dT="2026-03-06T12:45:42.96" personId="{79160F3F-A2CD-4B5D-ACD4-80E02EA51DFF}" id="{C3C3C483-2BB8-4B52-8914-528CBCC2460B}">
    <text>3-6-2026 Confirmed Actual Completed Footage.</text>
  </threadedComment>
  <threadedComment ref="V81" dT="2026-03-06T12:46:13.58" personId="{79160F3F-A2CD-4B5D-ACD4-80E02EA51DFF}" id="{DDFE651E-2D84-4AD8-B0E5-198DD1BC61F4}">
    <text>3-6-2026 Conduit Placement Confirmed Completed.</text>
  </threadedComment>
  <threadedComment ref="U82" dT="2026-03-23T11:53:58.86" personId="{79160F3F-A2CD-4B5D-ACD4-80E02EA51DFF}" id="{F0FEDCC3-D841-4DF8-8A2E-0A7CB95E882A}">
    <text>3-23-2026 Confirmed Actual Completed Footage.</text>
  </threadedComment>
  <threadedComment ref="V82" dT="2026-03-23T11:55:14.52" personId="{79160F3F-A2CD-4B5D-ACD4-80E02EA51DFF}" id="{4E084305-7909-4C4B-B606-3ABF3FC7BC8E}">
    <text>3-23-2026 Conduit Placement Confirmed Completed.</text>
  </threadedComment>
  <threadedComment ref="U83" dT="2025-04-14T12:13:08.43" personId="{79160F3F-A2CD-4B5D-ACD4-80E02EA51DFF}" id="{ECD3A857-C27D-42D7-87C3-D13D47DA5473}">
    <text>4-14-2025 Confirmed Actual Completed Footage.</text>
  </threadedComment>
  <threadedComment ref="V83" dT="2025-04-14T12:13:51.38" personId="{79160F3F-A2CD-4B5D-ACD4-80E02EA51DFF}" id="{86B44389-35D9-4E3D-B86E-B8F5889E0D7D}">
    <text>4-14-2025 Conduit Placement Confirmed Completed.</text>
  </threadedComment>
  <threadedComment ref="U84" dT="2025-04-11T16:55:29.44" personId="{79160F3F-A2CD-4B5D-ACD4-80E02EA51DFF}" id="{79FB3A3C-7B7D-4AD0-9C66-AAA649AEEFFB}">
    <text>4-11-2025 Confirmed Actual Completed Footage.</text>
  </threadedComment>
  <threadedComment ref="V84" dT="2025-04-11T16:56:00.22" personId="{79160F3F-A2CD-4B5D-ACD4-80E02EA51DFF}" id="{E633E3DD-3579-4532-9897-3EC7D9B156D5}">
    <text>4-11-2025 Conduit Placement Confirmed Completed.</text>
  </threadedComment>
  <threadedComment ref="R85" dT="2025-02-03T21:32:45.17" personId="{79160F3F-A2CD-4B5D-ACD4-80E02EA51DFF}" id="{CE68F104-0C72-4B37-9815-B41D7816B33A}">
    <text>Project Completed As Per Brothers On 2-3-2025.</text>
  </threadedComment>
  <threadedComment ref="U85" dT="2025-04-11T12:43:19.47" personId="{79160F3F-A2CD-4B5D-ACD4-80E02EA51DFF}" id="{BDCABCBE-DF5C-41C6-9B19-584BAAB40306}">
    <text>4-11-2025 Confirmed Actual Completed Footage.</text>
  </threadedComment>
  <threadedComment ref="V85" dT="2025-04-11T12:44:04.92" personId="{79160F3F-A2CD-4B5D-ACD4-80E02EA51DFF}" id="{0B89C843-BFBB-43B8-9E6A-E1CA5334F658}">
    <text>4-11-2025 Conduit Placement Confirmed Completed.</text>
  </threadedComment>
  <threadedComment ref="U86" dT="2025-04-15T19:35:10.16" personId="{79160F3F-A2CD-4B5D-ACD4-80E02EA51DFF}" id="{0FBBF978-BEEC-4AEB-9464-1283FCD03554}">
    <text>4-15-2025 Confirmed Actual Completed Footage.</text>
  </threadedComment>
  <threadedComment ref="V86" dT="2025-04-15T19:35:46.38" personId="{79160F3F-A2CD-4B5D-ACD4-80E02EA51DFF}" id="{472929E2-1E0C-4637-8735-930194C370D0}">
    <text>4-15-2025 Conduit Placement Confirmed Completed.</text>
  </threadedComment>
  <threadedComment ref="U87" dT="2025-04-11T18:27:42.66" personId="{79160F3F-A2CD-4B5D-ACD4-80E02EA51DFF}" id="{3FA55F1D-F04C-4776-B947-CAC9FEE6B7A9}">
    <text>4-11-2025 Confirmed Actual Completed Footage.</text>
  </threadedComment>
  <threadedComment ref="V87" dT="2025-04-11T18:29:26.41" personId="{79160F3F-A2CD-4B5D-ACD4-80E02EA51DFF}" id="{68110DE2-CB8A-4AC2-A0B7-C984B4E1339B}">
    <text>4-11-2025 Conduit Placement Confirmed Completed.</text>
  </threadedComment>
  <threadedComment ref="R88" dT="2025-02-05T18:07:06.76" personId="{79160F3F-A2CD-4B5D-ACD4-80E02EA51DFF}" id="{F53CE28D-603F-45F0-90A8-12766FAD8A96}">
    <text>Assigned To Brothers As Per Tom On 2-3-2025. Locates To Be Called In On 2-6-2025.</text>
  </threadedComment>
  <threadedComment ref="U88" dT="2025-04-10T16:41:42.35" personId="{79160F3F-A2CD-4B5D-ACD4-80E02EA51DFF}" id="{3D9B7B41-5EA6-4B0F-B236-A5795A72367F}">
    <text>4-10-2025 Confirmed Actual Completed Footage.</text>
  </threadedComment>
  <threadedComment ref="V88" dT="2025-04-10T16:41:15.79" personId="{79160F3F-A2CD-4B5D-ACD4-80E02EA51DFF}" id="{E6DC54A9-6994-4909-AB3D-722A758DC7BD}">
    <text>4-10-2025 Conduit Placement Confirmed Completed.</text>
  </threadedComment>
  <threadedComment ref="U89" dT="2025-04-09T19:10:28.64" personId="{79160F3F-A2CD-4B5D-ACD4-80E02EA51DFF}" id="{85795B72-457D-4F47-8E97-F034B2084962}">
    <text>4-9-2025 Confirmed Actual Completed Footage.</text>
  </threadedComment>
  <threadedComment ref="V89" dT="2025-04-10T12:48:45.37" personId="{79160F3F-A2CD-4B5D-ACD4-80E02EA51DFF}" id="{A5517846-4341-455E-B93E-2E9B2955F7B5}">
    <text>4-9-2025 Conduit Placement Confirmed Completed.</text>
  </threadedComment>
  <threadedComment ref="U90" dT="2025-04-23T17:30:53.34" personId="{79160F3F-A2CD-4B5D-ACD4-80E02EA51DFF}" id="{4D44D8A4-BEC4-4399-9F3A-2FB877E19773}">
    <text>4-23-2025 Confirmed Actual Completed Footage.</text>
  </threadedComment>
  <threadedComment ref="V90" dT="2025-04-23T17:31:55.16" personId="{79160F3F-A2CD-4B5D-ACD4-80E02EA51DFF}" id="{CF30E5BA-2B9A-4CF2-970D-4BEE5B306658}">
    <text>4-23-2025 Conduit Placement Confirmed Completed.</text>
  </threadedComment>
  <threadedComment ref="U91" dT="2025-04-09T19:07:27.47" personId="{79160F3F-A2CD-4B5D-ACD4-80E02EA51DFF}" id="{212AA3E8-7373-4EF7-84C8-190E662DC3C0}">
    <text>4-9-2025 Confirmed Actual Completed Footage.</text>
  </threadedComment>
  <threadedComment ref="V91" dT="2025-04-10T12:49:12.26" personId="{79160F3F-A2CD-4B5D-ACD4-80E02EA51DFF}" id="{7753545C-D8C1-49F1-965A-EFA63604E08A}">
    <text>4-9-2025 Conduit Placement Confirmed Completed.</text>
  </threadedComment>
  <threadedComment ref="T92" dT="2025-04-17T13:49:58.68" personId="{79160F3F-A2CD-4B5D-ACD4-80E02EA51DFF}" id="{A06C4EA0-F925-44E9-A541-DB87B405133C}">
    <text>4-17-2025 SiteTracker Footage Has 4,123'.</text>
  </threadedComment>
  <threadedComment ref="U92" dT="2025-04-17T13:50:34.39" personId="{79160F3F-A2CD-4B5D-ACD4-80E02EA51DFF}" id="{D334CD67-902D-4423-904F-18435E3EEB7E}">
    <text>4-17-2025 Confirmed Actual Completed Footage.</text>
  </threadedComment>
  <threadedComment ref="V92" dT="2025-04-17T13:51:45.16" personId="{79160F3F-A2CD-4B5D-ACD4-80E02EA51DFF}" id="{3F94F920-FA6A-4443-ADA6-995AAA9C7221}">
    <text>4-17-2025 Conduit Placement Confirmed Completed.</text>
  </threadedComment>
  <threadedComment ref="U93" dT="2025-04-10T16:32:56.80" personId="{79160F3F-A2CD-4B5D-ACD4-80E02EA51DFF}" id="{59EFE1F4-B698-4527-B5BB-B358A5E198E9}">
    <text>4-10-2025 Confirmed Actual Completed Footage.</text>
  </threadedComment>
  <threadedComment ref="V93" dT="2025-04-10T16:33:19.64" personId="{79160F3F-A2CD-4B5D-ACD4-80E02EA51DFF}" id="{E5BB0490-F0AD-46A7-A598-060619792EC9}">
    <text>4-10-2025 Conduit Placement Confirmed Completed.</text>
  </threadedComment>
  <threadedComment ref="R94" dT="2025-02-05T18:06:51.46" personId="{79160F3F-A2CD-4B5D-ACD4-80E02EA51DFF}" id="{EDD592A8-9F22-4015-8129-D74B5C7F2FBB}">
    <text>Assigned To Brothers As Per Tom On 2-3-2025. Locates To Be Called In On 2-6-2025.</text>
  </threadedComment>
  <threadedComment ref="U94" dT="2025-04-10T12:23:27.69" personId="{79160F3F-A2CD-4B5D-ACD4-80E02EA51DFF}" id="{69648F2D-B417-41F3-8F5F-E4075C94DD8C}">
    <text>4-10-2025 Confirmed Actual Completed Footage.</text>
  </threadedComment>
  <threadedComment ref="V94" dT="2025-04-10T12:49:26.11" personId="{79160F3F-A2CD-4B5D-ACD4-80E02EA51DFF}" id="{5947898B-BE2B-4D08-B272-2860B82A9D17}">
    <text>4-10-2025 Conduit Placement Confirmed Completed.</text>
  </threadedComment>
  <threadedComment ref="A95" dT="2025-08-20T12:29:15.44" personId="{79160F3F-A2CD-4B5D-ACD4-80E02EA51DFF}" id="{3B5ED29E-E21B-4A8F-95BF-BC794B997AF4}">
    <text>8-20-2025 Pending SiteTracker Change By Tillman.</text>
  </threadedComment>
  <threadedComment ref="U95" dT="2025-07-09T12:46:05.12" personId="{79160F3F-A2CD-4B5D-ACD4-80E02EA51DFF}" id="{1F039E80-9414-4940-9FC9-127179B1D0E6}">
    <text>7-9-2025 Confirmed Actual Completed Footage.</text>
  </threadedComment>
  <threadedComment ref="V95" dT="2025-07-09T12:46:34.67" personId="{79160F3F-A2CD-4B5D-ACD4-80E02EA51DFF}" id="{60CBCF6B-FA94-4D6A-AEF0-B34C13390827}">
    <text>7-9-2025 Conduit Placement Confirmed Completed.</text>
  </threadedComment>
  <threadedComment ref="U96" dT="2025-12-29T14:19:45.20" personId="{79160F3F-A2CD-4B5D-ACD4-80E02EA51DFF}" id="{6E0EB163-2B5B-48F0-BDC8-4279A51FB630}">
    <text>12-29-2025 Confirmed Actual Completed Footage.</text>
  </threadedComment>
  <threadedComment ref="V96" dT="2025-12-29T14:20:08.94" personId="{79160F3F-A2CD-4B5D-ACD4-80E02EA51DFF}" id="{558766B7-B26B-4CF7-BBFB-B871AA4BFA7A}">
    <text>12-29-2025 Conduit Placement Confirmed Completed.</text>
  </threadedComment>
  <threadedComment ref="U97" dT="2025-09-17T18:26:37.12" personId="{79160F3F-A2CD-4B5D-ACD4-80E02EA51DFF}" id="{5E3EC54B-6484-4C47-8F50-6CE6E5CE2656}">
    <text>9-17-2025 673' Was Removed From The Project As Per Travis.</text>
  </threadedComment>
  <threadedComment ref="U97" dT="2025-10-15T15:55:24.97" personId="{79160F3F-A2CD-4B5D-ACD4-80E02EA51DFF}" id="{D28A4668-E39A-4D33-BD57-C3F3666B6352}" parentId="{5E3EC54B-6484-4C47-8F50-6CE6E5CE2656}">
    <text>10-15-2025 Confirmed Actual Completed Footage.</text>
  </threadedComment>
  <threadedComment ref="V97" dT="2025-10-15T15:57:07.60" personId="{79160F3F-A2CD-4B5D-ACD4-80E02EA51DFF}" id="{702B8923-7C3C-490A-A34D-7522242C7DB2}">
    <text>10-15-2025 Conduit Placement Confirmed Completed.</text>
  </threadedComment>
  <threadedComment ref="U98" dT="2025-10-21T16:40:00.37" personId="{79160F3F-A2CD-4B5D-ACD4-80E02EA51DFF}" id="{721B6CF0-A470-4FE7-B195-5A455B5404DC}">
    <text/>
  </threadedComment>
  <threadedComment ref="U98" dT="2025-10-21T16:42:18.92" personId="{79160F3F-A2CD-4B5D-ACD4-80E02EA51DFF}" id="{E9D8C281-D78B-4A70-9270-AD31295CEE34}" parentId="{721B6CF0-A470-4FE7-B195-5A455B5404DC}">
    <text>10-21-2025 Project omitted the below path(need 12way) going south and also west from the SW corner of Patterson and South Blvd. </text>
  </threadedComment>
  <threadedComment ref="U98" dT="2025-10-21T16:43:01.14" personId="{79160F3F-A2CD-4B5D-ACD4-80E02EA51DFF}" id="{C79F5CC6-861D-4ED3-A477-EAE8696A3260}" parentId="{721B6CF0-A470-4FE7-B195-5A455B5404DC}">
    <text>10-21-2025 Confirmed Actual Completed Footage.</text>
  </threadedComment>
  <threadedComment ref="V98" dT="2025-10-21T16:40:24.93" personId="{79160F3F-A2CD-4B5D-ACD4-80E02EA51DFF}" id="{2442D0B1-F398-4E31-AFE2-615D8922C1A7}">
    <text>10-21-2025 Conduit Placement Confirmed Completed.</text>
  </threadedComment>
  <threadedComment ref="U99" dT="2025-11-04T15:22:18.46" personId="{79160F3F-A2CD-4B5D-ACD4-80E02EA51DFF}" id="{3F649566-4D9F-4225-9BF6-30DD410A63E1}">
    <text>11-4-2025 Confirmed Actual Completed Footage.</text>
  </threadedComment>
  <threadedComment ref="V99" dT="2025-11-04T15:23:03.54" personId="{79160F3F-A2CD-4B5D-ACD4-80E02EA51DFF}" id="{B737F387-0476-4D1C-BE8B-47E5DF41CB16}">
    <text>11-4-2025 Conduit Placement Confirmed Completed.</text>
  </threadedComment>
  <threadedComment ref="U100" dT="2025-10-06T18:32:53.65" personId="{79160F3F-A2CD-4B5D-ACD4-80E02EA51DFF}" id="{CE0343C7-29A3-49F4-A8D5-386F0FA23011}">
    <text>10-6-2025 Confirmed Actual Completed Footage.</text>
  </threadedComment>
  <threadedComment ref="V100" dT="2025-10-06T18:33:24.56" personId="{79160F3F-A2CD-4B5D-ACD4-80E02EA51DFF}" id="{5B5FAA8D-330D-4783-B769-DBFEE5302BA4}">
    <text>10-6-2025 Conduit Placement Confirmed Completed.</text>
  </threadedComment>
  <threadedComment ref="T101" dT="2025-09-24T17:11:42.69" personId="{79160F3F-A2CD-4B5D-ACD4-80E02EA51DFF}" id="{95EEAED7-54BC-4048-B2D1-A5705A4B8EA3}">
    <text>9-24-2025 Design Change--Part of The Footage On Project D-HWP811 Was Removed And Changed To Project D-HWP808. Approx 1000' As Per Anthony.</text>
  </threadedComment>
  <threadedComment ref="U101" dT="2025-11-04T20:32:41.97" personId="{79160F3F-A2CD-4B5D-ACD4-80E02EA51DFF}" id="{3C5558F0-4D01-4716-9C5B-E7DB1D28EC12}">
    <text>11-4-2025 Confirmed Actual Completed Footage.</text>
  </threadedComment>
  <threadedComment ref="V101" dT="2025-11-04T20:33:14.19" personId="{79160F3F-A2CD-4B5D-ACD4-80E02EA51DFF}" id="{9FC90446-0B0F-4559-8C8F-760239A23FB6}">
    <text>11-4-2025 Conduit Placement Confirmed Completed.</text>
  </threadedComment>
  <threadedComment ref="U102" dT="2025-08-08T17:57:58.72" personId="{79160F3F-A2CD-4B5D-ACD4-80E02EA51DFF}" id="{B08AC84A-6163-4EFB-B6A1-0B3790DE07DB}">
    <text>8-8-2025 Confirmed Actual Completed Footage.</text>
  </threadedComment>
  <threadedComment ref="V102" dT="2025-08-08T17:58:28.64" personId="{79160F3F-A2CD-4B5D-ACD4-80E02EA51DFF}" id="{0FDEAFC7-62E1-4D52-8D27-4E3D69B63078}">
    <text>8-8-2025 Conduit Placement Confirmed Completed.</text>
  </threadedComment>
  <threadedComment ref="U103" dT="2025-10-10T20:59:40.76" personId="{79160F3F-A2CD-4B5D-ACD4-80E02EA51DFF}" id="{6471A576-87A0-44DA-BC69-8C1EA7BE0E57}">
    <text>10-10-2025 Confirmed Actual Completed Footage.</text>
  </threadedComment>
  <threadedComment ref="V103" dT="2025-10-10T21:00:08.32" personId="{79160F3F-A2CD-4B5D-ACD4-80E02EA51DFF}" id="{EC3D6AAA-9A17-4719-BF7C-CBE9368C67E1}">
    <text>10-10-2025 Conduit Placement Confirmed Completed.</text>
  </threadedComment>
  <threadedComment ref="U104" dT="2025-08-26T18:31:57.78" personId="{79160F3F-A2CD-4B5D-ACD4-80E02EA51DFF}" id="{B5F2525C-350F-4205-8E5E-DE7B8798B6FE}">
    <text xml:space="preserve">8-26-2025 Confirmed Actual Completed Footage. </text>
  </threadedComment>
  <threadedComment ref="V104" dT="2025-08-26T18:33:13.22" personId="{79160F3F-A2CD-4B5D-ACD4-80E02EA51DFF}" id="{FF158BAF-8FB5-4CA3-A052-EC971EDA8EEA}">
    <text>8-26-2025 Conduit Placement Confirmed Completed.</text>
  </threadedComment>
  <threadedComment ref="U105" dT="2025-08-08T19:37:20.53" personId="{79160F3F-A2CD-4B5D-ACD4-80E02EA51DFF}" id="{099A5C6D-926C-4BC2-8191-C5CF4FD72724}">
    <text>8-8-2025 Confirmed Actual Completed Footage.</text>
  </threadedComment>
  <threadedComment ref="V105" dT="2025-08-08T19:37:56.57" personId="{79160F3F-A2CD-4B5D-ACD4-80E02EA51DFF}" id="{68EC9C50-22C8-41EA-A0B7-C08FCBC711FB}">
    <text>8-8-2025 Conduit Placement Confirmed Completed.</text>
  </threadedComment>
  <threadedComment ref="U106" dT="2025-10-20T15:59:58.58" personId="{79160F3F-A2CD-4B5D-ACD4-80E02EA51DFF}" id="{75A8A171-61F3-4481-8A8A-F349E975D827}">
    <text>10-20-2025 Confirmed Actual Completed Footage.</text>
  </threadedComment>
  <threadedComment ref="V106" dT="2025-10-20T16:00:52.25" personId="{79160F3F-A2CD-4B5D-ACD4-80E02EA51DFF}" id="{879531EF-DEA2-4AA0-87B1-8BB538343DD3}">
    <text>10-20-2025 Conduit Placement Confirmed Completed.</text>
  </threadedComment>
  <threadedComment ref="U107" dT="2026-01-02T17:13:00.98" personId="{79160F3F-A2CD-4B5D-ACD4-80E02EA51DFF}" id="{F2D44D36-3847-44F6-BAB8-AD331D5B8C23}">
    <text>1-2-2025 Confirmed Actual Completed Footage.</text>
  </threadedComment>
  <threadedComment ref="V107" dT="2026-01-02T17:13:29.00" personId="{79160F3F-A2CD-4B5D-ACD4-80E02EA51DFF}" id="{B39099BD-BB8A-47F1-A019-8919C505D40E}">
    <text>1-2-2025 Conduit Placement Confirmed Completed.</text>
  </threadedComment>
  <threadedComment ref="U108" dT="2025-10-16T16:11:16.13" personId="{79160F3F-A2CD-4B5D-ACD4-80E02EA51DFF}" id="{B3897EE0-D19A-478D-8367-4F73FBAAC7A6}">
    <text>10-15-2025 Confirmed Actual Completed Footage.</text>
  </threadedComment>
  <threadedComment ref="V108" dT="2025-10-16T16:11:40.35" personId="{79160F3F-A2CD-4B5D-ACD4-80E02EA51DFF}" id="{828643D3-E5EA-4361-AB73-163BD1B5287C}">
    <text>10-15-2025 Conduit Placement Confirmed Completed.</text>
  </threadedComment>
  <threadedComment ref="U109" dT="2025-12-31T16:30:26.27" personId="{79160F3F-A2CD-4B5D-ACD4-80E02EA51DFF}" id="{35CF59F7-44A4-45FC-89E2-AC9A06E79F40}">
    <text>12-31-2025 Confirmed Actual Completed Footage.</text>
  </threadedComment>
  <threadedComment ref="V109" dT="2025-12-31T16:30:51.66" personId="{79160F3F-A2CD-4B5D-ACD4-80E02EA51DFF}" id="{4F567BEE-6F85-4F79-A8FF-4F2C18CF045C}">
    <text>12-31-2025 Conduit Placement Confirmed Completed.</text>
  </threadedComment>
  <threadedComment ref="U110" dT="2026-01-02T14:23:09.06" personId="{79160F3F-A2CD-4B5D-ACD4-80E02EA51DFF}" id="{3B136B8D-DBBB-4EF6-9474-8A581875965E}">
    <text>1-2-2025 Confirmed Actual Completed Footage.</text>
  </threadedComment>
  <threadedComment ref="V110" dT="2026-01-02T14:23:35.69" personId="{79160F3F-A2CD-4B5D-ACD4-80E02EA51DFF}" id="{C4DF35E9-08F5-4300-B197-4CF9C1FDCF1B}">
    <text>1-2-2025 Conduit Placement Confirmed Completed.</text>
  </threadedComment>
  <threadedComment ref="U111" dT="2025-12-12T20:31:52.80" personId="{79160F3F-A2CD-4B5D-ACD4-80E02EA51DFF}" id="{3E364F60-27BE-4724-96C7-71A6E76BF635}">
    <text>12-12-2025 Confirmed Actual Completed Footage.</text>
  </threadedComment>
  <threadedComment ref="V111" dT="2025-12-12T20:32:21.21" personId="{79160F3F-A2CD-4B5D-ACD4-80E02EA51DFF}" id="{2A240D32-E9AB-42A7-9B6B-F1A0E2F4567B}">
    <text>12-12-2025 Conduit Placement Confirmed Completed.</text>
  </threadedComment>
  <threadedComment ref="U112" dT="2025-09-16T14:48:46.40" personId="{79160F3F-A2CD-4B5D-ACD4-80E02EA51DFF}" id="{DA9BFCB2-DBAC-46C0-9C23-1695654D3A46}">
    <text>9-16-2025 Confirmed Actual Completed Footage.</text>
  </threadedComment>
  <threadedComment ref="V112" dT="2025-09-16T14:49:22.12" personId="{79160F3F-A2CD-4B5D-ACD4-80E02EA51DFF}" id="{63CE3849-F50B-4441-89B3-90B1B2239DCB}">
    <text>9-16-2025 Conduit Placement Confirmed Completed.</text>
  </threadedComment>
  <threadedComment ref="U113" dT="2025-10-10T18:00:01.74" personId="{79160F3F-A2CD-4B5D-ACD4-80E02EA51DFF}" id="{68C3204C-C2EE-41E6-B015-7AF11BDEAD2C}">
    <text>10-10-2025 Confirmed Actual Completed Footage.</text>
  </threadedComment>
  <threadedComment ref="V113" dT="2025-10-10T18:00:31.66" personId="{79160F3F-A2CD-4B5D-ACD4-80E02EA51DFF}" id="{24B82FCD-F4B1-4D04-B582-EF01D9764122}">
    <text>10-10-2025 Conduit Placement Confirmed Completed.</text>
  </threadedComment>
  <threadedComment ref="U114" dT="2025-10-10T18:08:57.01" personId="{79160F3F-A2CD-4B5D-ACD4-80E02EA51DFF}" id="{EBEAA5E4-D404-417D-877C-F4418B0A3F20}">
    <text>10-10-2025 Confirmed Actual Completed Footage.</text>
  </threadedComment>
  <threadedComment ref="V114" dT="2025-10-10T18:09:19.55" personId="{79160F3F-A2CD-4B5D-ACD4-80E02EA51DFF}" id="{996E2229-74AF-4C7F-8F42-47037141EAA5}">
    <text>10-10-2025 Conduit Placement Confirmed Completed.</text>
  </threadedComment>
  <threadedComment ref="U115" dT="2025-09-11T18:39:09.67" personId="{79160F3F-A2CD-4B5D-ACD4-80E02EA51DFF}" id="{48FBF448-2981-493E-9132-3CE07F98E31B}">
    <text>9-11-2025 As Per Anthony Part Of The Project Was Removed By Tillman--Approved By Jessie.</text>
  </threadedComment>
  <threadedComment ref="U115" dT="2025-10-13T18:52:15.22" personId="{79160F3F-A2CD-4B5D-ACD4-80E02EA51DFF}" id="{D68A9A4E-494D-493E-AEC5-34C86A52C342}" parentId="{48FBF448-2981-493E-9132-3CE07F98E31B}">
    <text>10-13-2025 Confirmed Actual Completed Footage.</text>
  </threadedComment>
  <threadedComment ref="V115" dT="2025-10-13T18:52:39.58" personId="{79160F3F-A2CD-4B5D-ACD4-80E02EA51DFF}" id="{1DDF2DC7-986E-458C-B43D-F631EEFF392E}">
    <text>10-13-2025 Conduit Placement Confirmed Completed.</text>
  </threadedComment>
  <threadedComment ref="U116" dT="2026-01-20T19:43:15.51" personId="{79160F3F-A2CD-4B5D-ACD4-80E02EA51DFF}" id="{3D21F3DE-FDD4-4856-A05F-400D7FE5F00E}">
    <text>10-23-2025 Confirmed Actual Completed Footage.</text>
  </threadedComment>
  <threadedComment ref="V116" dT="2026-01-20T19:43:47.83" personId="{79160F3F-A2CD-4B5D-ACD4-80E02EA51DFF}" id="{E97F057E-B6C6-44AB-85A3-BC141315D908}">
    <text>10-23-2025 Conduit Placement Confirmed Completed.</text>
  </threadedComment>
  <threadedComment ref="U117" dT="2025-09-18T15:27:55.61" personId="{79160F3F-A2CD-4B5D-ACD4-80E02EA51DFF}" id="{59B1D57C-E355-42AE-AC84-4553D2159F6B}">
    <text>9-18-2025 Additional Conduit Placement Has Been Added Due To Existing Utility Conflicts, This Additional Conduit Placement Has Been Approved By Tillman As Per Anthony.</text>
  </threadedComment>
  <threadedComment ref="U117" dT="2025-10-09T19:35:45.28" personId="{79160F3F-A2CD-4B5D-ACD4-80E02EA51DFF}" id="{086A45B1-69C7-45AC-AE5D-D727A1DB185C}" parentId="{59B1D57C-E355-42AE-AC84-4553D2159F6B}">
    <text>10-9-2025 Confirmed Actual Completed Footage.</text>
  </threadedComment>
  <threadedComment ref="V117" dT="2025-10-09T19:36:15.10" personId="{79160F3F-A2CD-4B5D-ACD4-80E02EA51DFF}" id="{C6E45596-8333-4363-905E-F40BC9435A9B}">
    <text>10-9-2025 Conduit Placement Confirmed Completed.</text>
  </threadedComment>
  <threadedComment ref="U118" dT="2025-12-30T19:50:11.83" personId="{79160F3F-A2CD-4B5D-ACD4-80E02EA51DFF}" id="{B120B1CA-ACAC-4A52-9C6D-AB09412940CB}">
    <text>12-30-2025 Confirmed Actual Completed Footage.</text>
  </threadedComment>
  <threadedComment ref="V118" dT="2025-12-30T19:50:40.82" personId="{79160F3F-A2CD-4B5D-ACD4-80E02EA51DFF}" id="{FA3F68DE-7D1E-40AA-96B9-8306E906B94F}">
    <text>12-30-2025 Conduit Placement Confirmed Completed.</text>
  </threadedComment>
  <threadedComment ref="U119" dT="2025-06-05T11:56:32.63" personId="{79160F3F-A2CD-4B5D-ACD4-80E02EA51DFF}" id="{28849541-6870-4CAC-BEC9-0735FF966567}">
    <text>6-5-2025 Confirmed Actual Completed Footage.</text>
  </threadedComment>
  <threadedComment ref="V119" dT="2025-06-05T11:58:04.69" personId="{79160F3F-A2CD-4B5D-ACD4-80E02EA51DFF}" id="{A33692D2-C2F6-4EA3-865F-94B171D505F9}">
    <text>6-5-2025 Conduit Placement Confirmed Completed.</text>
  </threadedComment>
  <threadedComment ref="U120" dT="2025-05-19T15:33:44.05" personId="{79160F3F-A2CD-4B5D-ACD4-80E02EA51DFF}" id="{CC64C597-726B-4ABC-B74C-08208068C6EC}">
    <text>5-19-2025 Confirmed Actual Completed Footage.</text>
  </threadedComment>
  <threadedComment ref="V120" dT="2025-05-19T15:34:56.15" personId="{79160F3F-A2CD-4B5D-ACD4-80E02EA51DFF}" id="{695A66FE-D8C4-4C55-A820-51F090FEB240}">
    <text>5-19-2025 Conduit Placement Confirmed Completed.</text>
  </threadedComment>
  <threadedComment ref="R121" dT="2025-02-05T18:06:51.46" personId="{79160F3F-A2CD-4B5D-ACD4-80E02EA51DFF}" id="{34B1B24D-0B1A-4011-8EA4-14E395FC0DC4}">
    <text>Assigned To Brothers As Per Tom On 2-3-2025. Locates To Be Called In On 2-6-2025.</text>
  </threadedComment>
  <threadedComment ref="U121" dT="2025-05-16T13:12:44.13" personId="{79160F3F-A2CD-4B5D-ACD4-80E02EA51DFF}" id="{7D7AB3CB-62DD-4C27-8426-228C8BA15157}">
    <text>5-16-2025 Confirmed Actual Completed Footage.</text>
  </threadedComment>
  <threadedComment ref="V121" dT="2025-05-16T13:13:33.91" personId="{79160F3F-A2CD-4B5D-ACD4-80E02EA51DFF}" id="{0660EC26-84B7-42BF-BE09-181C4E2ECEE9}">
    <text>5-16-2025 Conduit Placement Confirmed Completed.</text>
  </threadedComment>
  <threadedComment ref="U122" dT="2025-10-13T11:58:37.03" personId="{79160F3F-A2CD-4B5D-ACD4-80E02EA51DFF}" id="{213574C7-F9A0-4D97-ADFE-307F6BDAA40E}">
    <text>6-16-2025 Confirmed Actual Completed Footage.</text>
  </threadedComment>
  <threadedComment ref="V122" dT="2025-10-13T12:08:50.21" personId="{79160F3F-A2CD-4B5D-ACD4-80E02EA51DFF}" id="{F786086C-654F-4FAA-AA4B-1424FDDEC757}">
    <text>6-16-2025 Conduit Placement Confirmed Completed.</text>
  </threadedComment>
  <threadedComment ref="U123" dT="2025-12-15T18:59:44.76" personId="{79160F3F-A2CD-4B5D-ACD4-80E02EA51DFF}" id="{B240D625-4470-48CA-B2A2-F9AF71930105}">
    <text>12-15-2025 Confirmed Actual Completed Footage.</text>
  </threadedComment>
  <threadedComment ref="V123" dT="2025-12-15T19:00:15.51" personId="{79160F3F-A2CD-4B5D-ACD4-80E02EA51DFF}" id="{66249DCC-FDDC-46F4-BB0F-222E54BF0C56}">
    <text>12-15-2025 Conduit Placement Confirmed Completed.</text>
  </threadedComment>
  <threadedComment ref="U124" dT="2026-01-20T19:40:17.56" personId="{79160F3F-A2CD-4B5D-ACD4-80E02EA51DFF}" id="{EA5A9EFC-F11C-4F35-BA03-124F12394284}">
    <text>1-20-2026 Confirmed Actual Completed Footage.</text>
  </threadedComment>
  <threadedComment ref="V124" dT="2026-01-20T19:41:04.85" personId="{79160F3F-A2CD-4B5D-ACD4-80E02EA51DFF}" id="{EF65854E-FEFA-45B3-A2A9-F0A3A534C57A}">
    <text>1-20-202 6Conduit Placement Confirmed Completed.</text>
  </threadedComment>
  <threadedComment ref="U125" dT="2025-10-14T18:46:54.81" personId="{79160F3F-A2CD-4B5D-ACD4-80E02EA51DFF}" id="{734223E3-A042-40B1-93ED-2335DBE30EDE}">
    <text>10-14-2025 Confirmed Actual Completed Footage.</text>
  </threadedComment>
  <threadedComment ref="V125" dT="2025-10-14T18:47:19.81" personId="{79160F3F-A2CD-4B5D-ACD4-80E02EA51DFF}" id="{5E96B71D-09AD-45E7-A1BB-CC91CE414FCB}">
    <text>10-14-2025 Conduit Placement Confirmed Completed.</text>
  </threadedComment>
  <threadedComment ref="U126" dT="2025-11-04T15:25:39.81" personId="{79160F3F-A2CD-4B5D-ACD4-80E02EA51DFF}" id="{4E50FB0B-F8CD-474A-B4CE-7664360EF0B7}">
    <text>11-4-2025 Confirmed Actual Completed Footage.</text>
  </threadedComment>
  <threadedComment ref="V126" dT="2025-11-04T15:26:16.40" personId="{79160F3F-A2CD-4B5D-ACD4-80E02EA51DFF}" id="{211FE031-56ED-4E32-B6D1-50208BE11541}">
    <text>11-4-2025 Conduit Placement Confirmed Completed.</text>
  </threadedComment>
  <threadedComment ref="T127" dT="2025-10-08T18:55:54.99" personId="{79160F3F-A2CD-4B5D-ACD4-80E02EA51DFF}" id="{11DA83E6-3A21-406D-AAB7-04DF8EA3E26D}">
    <text>10-8-2025 As Per Anthony Footage Removed Per Mike Garrison.</text>
  </threadedComment>
  <threadedComment ref="U127" dT="2025-10-20T16:00:09.66" personId="{79160F3F-A2CD-4B5D-ACD4-80E02EA51DFF}" id="{78B98A70-8788-476F-A5A3-D4A13B1243FF}">
    <text>10-20-2025 Confirmed Actual Completed Footage.</text>
  </threadedComment>
  <threadedComment ref="V127" dT="2025-10-20T16:01:05.27" personId="{79160F3F-A2CD-4B5D-ACD4-80E02EA51DFF}" id="{AC0C8252-ACF3-410D-8DB1-FFB791059D25}">
    <text>10-20-2025 Conduit Placement Confirmed Completed.</text>
  </threadedComment>
  <threadedComment ref="U128" dT="2025-11-05T20:12:31.63" personId="{79160F3F-A2CD-4B5D-ACD4-80E02EA51DFF}" id="{DB537554-0711-4614-8162-CB74004C7048}">
    <text>11-5-2025 Confirmed Actual Completed Footage.</text>
  </threadedComment>
  <threadedComment ref="V128" dT="2025-11-05T20:12:59.59" personId="{79160F3F-A2CD-4B5D-ACD4-80E02EA51DFF}" id="{F0403E7A-FA49-404A-AF06-A44B50EDCFEC}">
    <text>11-5-2025 Conduit Placement Confirmed Completed.</text>
  </threadedComment>
  <threadedComment ref="U129" dT="2025-11-03T17:47:02.16" personId="{79160F3F-A2CD-4B5D-ACD4-80E02EA51DFF}" id="{610D18D0-C436-4958-9D79-7B671477220B}">
    <text>11-3-2025 Confirmed Actual Completed Footage.</text>
  </threadedComment>
  <threadedComment ref="V129" dT="2025-11-03T17:47:34.04" personId="{79160F3F-A2CD-4B5D-ACD4-80E02EA51DFF}" id="{FF9F06F4-4A53-49E8-A57B-045F6291B083}">
    <text>11-3-2025 Conduit Placement Confirmed Completed.</text>
  </threadedComment>
  <threadedComment ref="U130" dT="2025-11-06T18:58:43.52" personId="{79160F3F-A2CD-4B5D-ACD4-80E02EA51DFF}" id="{1AA11FAE-CF00-4BA7-8408-DF74BF335E37}">
    <text>11-6-2025 Confirmed Actual Completed Footage.</text>
  </threadedComment>
  <threadedComment ref="V130" dT="2025-11-06T18:59:15.96" personId="{79160F3F-A2CD-4B5D-ACD4-80E02EA51DFF}" id="{3844E1CB-370D-43BD-B480-3238299E0664}">
    <text>11-6-2025 Conduit Placement Confirmed Completed.</text>
  </threadedComment>
  <threadedComment ref="U131" dT="2025-11-10T17:32:48.98" personId="{79160F3F-A2CD-4B5D-ACD4-80E02EA51DFF}" id="{11BD7707-9044-4E78-98C0-279738F41EF5}">
    <text>11-10-2025 Confirmed Actual Completed Footage.</text>
  </threadedComment>
  <threadedComment ref="V131" dT="2025-11-10T17:33:14.99" personId="{79160F3F-A2CD-4B5D-ACD4-80E02EA51DFF}" id="{66BCB729-3AC0-47CE-8917-C10FC2680ACC}">
    <text>11-10-2025 Conduit Placement Confirmed Completed.</text>
  </threadedComment>
  <threadedComment ref="U132" dT="2025-11-07T20:17:18.61" personId="{79160F3F-A2CD-4B5D-ACD4-80E02EA51DFF}" id="{80C533E3-945C-4DF2-849D-54BDFD48E952}">
    <text>11-7-2025 Confirmed Actual Completed Footage.</text>
  </threadedComment>
  <threadedComment ref="V132" dT="2025-11-07T20:17:44.48" personId="{79160F3F-A2CD-4B5D-ACD4-80E02EA51DFF}" id="{14EF7CB3-07F3-422C-8707-DEFC259468A0}">
    <text>11-7-2025 Conduit Placement Confirmed Completed.</text>
  </threadedComment>
  <threadedComment ref="U133" dT="2025-12-04T19:26:30.80" personId="{79160F3F-A2CD-4B5D-ACD4-80E02EA51DFF}" id="{8AB3D5D0-9ABA-4099-937E-2DCB940A8A70}">
    <text>12-4-2025 Confirmed Actual Completed Footage.</text>
  </threadedComment>
  <threadedComment ref="V133" dT="2025-12-04T19:27:03.17" personId="{79160F3F-A2CD-4B5D-ACD4-80E02EA51DFF}" id="{80A1C06A-AC90-4C31-905C-B156A268788A}">
    <text>12-4-2025 Conduit Placement Confirmed Completed.</text>
  </threadedComment>
  <threadedComment ref="U134" dT="2026-02-12T18:58:35.50" personId="{79160F3F-A2CD-4B5D-ACD4-80E02EA51DFF}" id="{9642328E-2E6B-4520-AD1B-5F74B3CE212C}">
    <text>2-12-2026 Confirmed Actual Completed Footage.</text>
  </threadedComment>
  <threadedComment ref="V134" dT="2026-02-12T18:59:03.25" personId="{79160F3F-A2CD-4B5D-ACD4-80E02EA51DFF}" id="{9BA32001-B3ED-4824-A66F-F0DBD3CDC29C}">
    <text>2-12-2026 Conduit Placement Confirmed Completed.</text>
  </threadedComment>
  <threadedComment ref="U135" dT="2025-11-28T18:51:56.92" personId="{79160F3F-A2CD-4B5D-ACD4-80E02EA51DFF}" id="{A3587522-B544-40E4-BA45-CD7314C09A2E}">
    <text>12-4-2025 Confirmed Actual Completed Footage.</text>
  </threadedComment>
  <threadedComment ref="V135" dT="2025-11-28T18:52:25.95" personId="{79160F3F-A2CD-4B5D-ACD4-80E02EA51DFF}" id="{B9EF62D5-04E8-4EA6-BAB8-B5075B6BCFFF}">
    <text>12-4-2025 Conduit Placement Confirmed Completed.</text>
  </threadedComment>
  <threadedComment ref="U136" dT="2026-04-13T18:57:28.01" personId="{79160F3F-A2CD-4B5D-ACD4-80E02EA51DFF}" id="{A735367D-E7EA-4EFB-AC7B-D5643472925D}">
    <text>4-13-2026 Confirmed Actual Completed Footage.</text>
  </threadedComment>
  <threadedComment ref="V136" dT="2026-04-13T18:57:55.77" personId="{79160F3F-A2CD-4B5D-ACD4-80E02EA51DFF}" id="{53065803-5C59-4DE1-AD70-61023B139D3A}">
    <text>4-13-2026 Conduit Placement Confirmed Completed.</text>
  </threadedComment>
  <threadedComment ref="U137" dT="2026-01-28T21:12:36.58" personId="{79160F3F-A2CD-4B5D-ACD4-80E02EA51DFF}" id="{E4F767F1-BE42-460C-AF38-B5357148EC53}">
    <text>1-28-2026 Confirmed Actual Completed Footage.</text>
  </threadedComment>
  <threadedComment ref="V137" dT="2026-01-28T21:13:02.53" personId="{79160F3F-A2CD-4B5D-ACD4-80E02EA51DFF}" id="{1634A14F-46B5-4B3E-B8B5-066D3D3C0CC9}">
    <text>1-28-2026 Conduit Placement Confirmed Completed.</text>
  </threadedComment>
  <threadedComment ref="U138" dT="2026-01-22T18:19:23.59" personId="{79160F3F-A2CD-4B5D-ACD4-80E02EA51DFF}" id="{9B58C99D-7B25-43F0-9A3E-8F00F456D176}">
    <text>1-22-2026 Confirmed Actual Completed Footage.</text>
  </threadedComment>
  <threadedComment ref="V138" dT="2026-01-22T18:20:00.75" personId="{79160F3F-A2CD-4B5D-ACD4-80E02EA51DFF}" id="{B3C3FE0E-00E9-4AFC-BBB6-DEACC2B1FDB3}">
    <text>1-22-2026 Conduit Placement Confirmed Completed.</text>
  </threadedComment>
  <threadedComment ref="U139" dT="2026-02-04T16:34:00.32" personId="{79160F3F-A2CD-4B5D-ACD4-80E02EA51DFF}" id="{2B31EF3E-CC02-4547-8DDD-3B5B5A67544E}">
    <text>2-3-2026 Confirmed Actual Completed Footage.</text>
  </threadedComment>
  <threadedComment ref="V139" dT="2026-02-04T16:34:30.05" personId="{79160F3F-A2CD-4B5D-ACD4-80E02EA51DFF}" id="{9D41D3FB-E634-4135-8016-728252345E5D}">
    <text>2-3-2026 Conduit Placement Confirmed Completed.</text>
  </threadedComment>
  <threadedComment ref="U140" dT="2026-02-06T14:01:46.03" personId="{79160F3F-A2CD-4B5D-ACD4-80E02EA51DFF}" id="{AD5C485F-A258-4727-97D3-07E63CE576A2}">
    <text>2-5-2026 Confirmed Actual Completed Footage.</text>
  </threadedComment>
  <threadedComment ref="V140" dT="2026-02-06T14:02:16.28" personId="{79160F3F-A2CD-4B5D-ACD4-80E02EA51DFF}" id="{B03AB5E3-25AF-4315-B53A-951530DBD3DF}">
    <text>2-5-2026 Conduit Placement Confirmed Completed.</text>
  </threadedComment>
  <threadedComment ref="U141" dT="2026-02-04T16:41:11.64" personId="{79160F3F-A2CD-4B5D-ACD4-80E02EA51DFF}" id="{B77B511D-EE53-4B5A-8472-379DEBD96552}">
    <text>2-3-2026 Confirmed Actual Completed Footage.</text>
  </threadedComment>
  <threadedComment ref="V141" dT="2026-02-04T16:41:37.21" personId="{79160F3F-A2CD-4B5D-ACD4-80E02EA51DFF}" id="{FE771502-F8BC-46B8-B4B7-F7646D117A77}">
    <text>2-3-2026 Conduit Placement Confirmed Completed.</text>
  </threadedComment>
  <threadedComment ref="U142" dT="2026-04-14T12:52:10.08" personId="{79160F3F-A2CD-4B5D-ACD4-80E02EA51DFF}" id="{6114583A-3C34-4D69-92A0-A22F40DA31E2}">
    <text>4-14-2026 Confirmed Actual Completed Footage.</text>
  </threadedComment>
  <threadedComment ref="V142" dT="2026-04-14T12:52:34.35" personId="{79160F3F-A2CD-4B5D-ACD4-80E02EA51DFF}" id="{8A63DDE1-778C-48CC-BB92-A9DF9A786D56}">
    <text>4-14-2026 Conduit Placement Confirmed Completed.</text>
  </threadedComment>
  <threadedComment ref="U143" dT="2025-05-15T13:47:36.82" personId="{79160F3F-A2CD-4B5D-ACD4-80E02EA51DFF}" id="{93550E37-D9F5-410E-918A-10BDEFA369F3}">
    <text>5-15-2025 Confirmed Actual Completed Footage.</text>
  </threadedComment>
  <threadedComment ref="V143" dT="2025-05-15T13:48:06.82" personId="{79160F3F-A2CD-4B5D-ACD4-80E02EA51DFF}" id="{0B47372D-F8A4-4269-ADAD-61A416F63DFE}">
    <text>5-15-2025 Conduit Placement Confirmed Completed.</text>
  </threadedComment>
  <threadedComment ref="U144" dT="2025-06-04T15:39:45.87" personId="{79160F3F-A2CD-4B5D-ACD4-80E02EA51DFF}" id="{19E2DE73-DE3C-437E-8951-1CCBF81B737D}">
    <text>6-4-2025 Confirmed Actual Completed Footage.</text>
  </threadedComment>
  <threadedComment ref="V144" dT="2025-06-04T15:41:13.87" personId="{79160F3F-A2CD-4B5D-ACD4-80E02EA51DFF}" id="{7F4CE606-7CDE-421D-BF38-DA3658CB5AEF}">
    <text>6-4-2025 Conduit Placement Confirmed Completed.</text>
  </threadedComment>
  <threadedComment ref="U145" dT="2025-11-28T18:58:22.35" personId="{79160F3F-A2CD-4B5D-ACD4-80E02EA51DFF}" id="{29580D0C-08FD-4010-9FB2-AA75C7A71056}">
    <text>1-20-2025 Confirmed Actual Completed Footage.</text>
  </threadedComment>
  <threadedComment ref="V145" dT="2025-11-28T18:58:44.10" personId="{79160F3F-A2CD-4B5D-ACD4-80E02EA51DFF}" id="{E5D40BAD-134C-4962-9D16-B914F4A0B804}">
    <text>1-20-2025 Conduit Placement Confirmed Completed.</text>
  </threadedComment>
  <threadedComment ref="U146" dT="2025-05-05T13:53:04.62" personId="{79160F3F-A2CD-4B5D-ACD4-80E02EA51DFF}" id="{871FF307-8EA7-4854-A816-B10DE464F7B9}">
    <text>5-5-2025 Confirmed Actual Completed Footage.</text>
  </threadedComment>
  <threadedComment ref="V146" dT="2025-05-05T13:54:36.67" personId="{79160F3F-A2CD-4B5D-ACD4-80E02EA51DFF}" id="{80E35ABE-825C-43BB-947A-67AE7DD8C17D}">
    <text>5-5-2025 Conduit Placement Confirmed Completed.</text>
  </threadedComment>
  <threadedComment ref="U147" dT="2025-09-17T17:53:40.58" personId="{79160F3F-A2CD-4B5D-ACD4-80E02EA51DFF}" id="{8D318A13-71F0-4390-A9A6-71A3EF209EE5}">
    <text>9-17-2025 Footage Changed Due To Adding Additional Conduit To Project BHZD-FWP-13-W.</text>
  </threadedComment>
  <threadedComment ref="U147" dT="2025-09-30T23:13:29.53" personId="{79160F3F-A2CD-4B5D-ACD4-80E02EA51DFF}" id="{1E20BCEC-39B1-440E-AFC7-36D76ED0816E}" parentId="{8D318A13-71F0-4390-A9A6-71A3EF209EE5}">
    <text>9-30-2025 Confirmed Actual Completed Footage.</text>
  </threadedComment>
  <threadedComment ref="V147" dT="2025-09-30T23:12:28.65" personId="{79160F3F-A2CD-4B5D-ACD4-80E02EA51DFF}" id="{0AEBBCB9-5758-4AB9-8454-C9E3F9AE1D2E}">
    <text>9-30-2025 Conduit Placement Confirmed Completed.</text>
  </threadedComment>
  <threadedComment ref="U148" dT="2025-12-16T15:47:09.70" personId="{79160F3F-A2CD-4B5D-ACD4-80E02EA51DFF}" id="{A77B638E-B041-49A4-AF9E-569572D33E4F}">
    <text>12-16-2025 Confirmed Actual Completed Footage.</text>
  </threadedComment>
  <threadedComment ref="V148" dT="2025-12-16T15:47:35.16" personId="{79160F3F-A2CD-4B5D-ACD4-80E02EA51DFF}" id="{4135E2B5-54FF-464B-BEBD-4FE81EC486B3}">
    <text>12-16-2025 Conduit Placement Confirmed Completed.</text>
  </threadedComment>
  <threadedComment ref="U149" dT="2025-12-16T17:15:51.97" personId="{79160F3F-A2CD-4B5D-ACD4-80E02EA51DFF}" id="{DE6701EF-E609-43B0-BAAA-C9DD808B2B17}">
    <text>12-16-2025 Confirmed Actual Completed Footage.</text>
  </threadedComment>
  <threadedComment ref="V149" dT="2025-12-16T17:16:16.21" personId="{79160F3F-A2CD-4B5D-ACD4-80E02EA51DFF}" id="{B02B7AE0-3C10-4F75-AD25-343C18329B29}">
    <text>12-16-2025 Conduit Placement Confirmed Completed.</text>
  </threadedComment>
  <threadedComment ref="U150" dT="2026-02-11T18:12:30.06" personId="{79160F3F-A2CD-4B5D-ACD4-80E02EA51DFF}" id="{E35C08AA-23CC-41D1-BD91-66600F995ABB}">
    <text>2-11-2026 Confirmed Actual Completed Footage.</text>
  </threadedComment>
  <threadedComment ref="V150" dT="2026-02-11T18:12:58.37" personId="{79160F3F-A2CD-4B5D-ACD4-80E02EA51DFF}" id="{528883EE-D8EE-42DE-B570-84F26D1EF47A}">
    <text>2-11-2026 Conduit Placement Confirmed Completed.</text>
  </threadedComment>
  <threadedComment ref="U151" dT="2025-12-12T19:42:03.57" personId="{79160F3F-A2CD-4B5D-ACD4-80E02EA51DFF}" id="{EF4010C9-34E9-4D8F-B51C-ABCA98099614}">
    <text>12-12-2025 Confirmed Actual Completed Footage.</text>
  </threadedComment>
  <threadedComment ref="V151" dT="2025-12-12T19:42:25.87" personId="{79160F3F-A2CD-4B5D-ACD4-80E02EA51DFF}" id="{C1F45353-46C3-406E-B298-F817B1E4D00F}">
    <text>12-12-2025 Conduit Placement Confirmed Completed.</text>
  </threadedComment>
  <threadedComment ref="U152" dT="2026-02-11T12:50:03.95" personId="{79160F3F-A2CD-4B5D-ACD4-80E02EA51DFF}" id="{B862482D-8254-4C3A-B373-EDA3803FD838}">
    <text>2-11-2026 Confirmed Actual Completed Footage.</text>
  </threadedComment>
  <threadedComment ref="V152" dT="2026-02-11T12:50:44.47" personId="{79160F3F-A2CD-4B5D-ACD4-80E02EA51DFF}" id="{0D956119-46F8-4F73-8A92-B3751807DF29}">
    <text>2-11-2026 Conduit Placement Confirmed Completed.</text>
  </threadedComment>
  <threadedComment ref="U153" dT="2026-01-02T16:54:27.94" personId="{79160F3F-A2CD-4B5D-ACD4-80E02EA51DFF}" id="{1AAC3112-5F0D-443D-9D52-E7035F938B0A}">
    <text>1-2-2026 Confirmed Actual Completed Footage.</text>
  </threadedComment>
  <threadedComment ref="V153" dT="2026-01-02T16:54:54.19" personId="{79160F3F-A2CD-4B5D-ACD4-80E02EA51DFF}" id="{C44775ED-D5C0-4C9E-95EB-9C27943B6D18}">
    <text>1-2-2026 Conduit Placement Confirmed Completed.</text>
  </threadedComment>
  <threadedComment ref="T154" dT="2025-12-29T20:55:01.56" personId="{79160F3F-A2CD-4B5D-ACD4-80E02EA51DFF}" id="{445BD3E2-B6D0-4CCE-B2B7-8EAEBA25F44C}">
    <text>12-29-2025 Sheet 9 and Sheet 10 Were Captured Under A Previous Project.</text>
  </threadedComment>
  <threadedComment ref="U154" dT="2026-01-02T18:43:10.39" personId="{79160F3F-A2CD-4B5D-ACD4-80E02EA51DFF}" id="{B818C233-BA94-4C2D-B19B-BD6BFFB32B22}">
    <text>1-2-2026 Confirmed Actual Completed Footage.</text>
  </threadedComment>
  <threadedComment ref="V154" dT="2026-01-02T18:43:31.50" personId="{79160F3F-A2CD-4B5D-ACD4-80E02EA51DFF}" id="{6D6A1FF4-3938-40FD-8C95-A2461FD3CE29}">
    <text>1-2-2026 Conduit Placement Confirmed Completed.</text>
  </threadedComment>
  <threadedComment ref="T155" dT="2025-04-11T13:29:43.58" personId="{79160F3F-A2CD-4B5D-ACD4-80E02EA51DFF}" id="{6AA91C58-15D7-4699-9E0C-6DFF6BD08203}">
    <text>4-11-2025 Partial Project, Most Of The Drilling Was Completed By Circet Prior To Lightspeed Receiving The Project.</text>
  </threadedComment>
  <threadedComment ref="U155" dT="2025-04-11T13:27:38.70" personId="{79160F3F-A2CD-4B5D-ACD4-80E02EA51DFF}" id="{DA729E1F-8DAC-4C6D-AC86-A88346E9DFED}">
    <text>4-11-2025 Confirmed Actual Completed Footage.</text>
  </threadedComment>
  <threadedComment ref="V155" dT="2025-04-11T13:28:29.90" personId="{79160F3F-A2CD-4B5D-ACD4-80E02EA51DFF}" id="{2E650756-CA36-4EA7-809F-203A5EA1C242}">
    <text>4-11-2025 Conduit Placement Confirmed Completed.</text>
  </threadedComment>
  <threadedComment ref="U156" dT="2025-12-12T20:34:51.75" personId="{79160F3F-A2CD-4B5D-ACD4-80E02EA51DFF}" id="{C37CBD1E-09E2-4C64-9A06-650A9330EC62}">
    <text>8-7-2025 Confirmed Actual Completed Footage.</text>
  </threadedComment>
  <threadedComment ref="V156" dT="2025-12-12T20:35:23.33" personId="{79160F3F-A2CD-4B5D-ACD4-80E02EA51DFF}" id="{16C2DB47-6381-4AD3-8558-E3165DC6AA0D}">
    <text>8-7-2025 Conduit Placement Confirmed Completed.</text>
  </threadedComment>
  <threadedComment ref="A157" dT="2025-08-29T14:54:16.45" personId="{79160F3F-A2CD-4B5D-ACD4-80E02EA51DFF}" id="{DE1B5648-571B-4027-B090-76774E99E3A8}">
    <text>8-29-2025 Fiber Splicing Completed.</text>
  </threadedComment>
  <threadedComment ref="U157" dT="2025-09-05T17:35:52.29" personId="{79160F3F-A2CD-4B5D-ACD4-80E02EA51DFF}" id="{0B11CBD5-DD8A-45E9-B785-4D996AF81F26}">
    <text>9-4-2025 Confirmed Actual Completed Footage.</text>
  </threadedComment>
  <threadedComment ref="V157" dT="2025-09-05T17:38:14.87" personId="{79160F3F-A2CD-4B5D-ACD4-80E02EA51DFF}" id="{848E4AEA-5691-4731-B784-27C647876FD2}">
    <text>9-4-2025 Conduit Placement Confirmed Completed.</text>
  </threadedComment>
  <threadedComment ref="U158" dT="2026-02-11T15:36:42.32" personId="{79160F3F-A2CD-4B5D-ACD4-80E02EA51DFF}" id="{32B39701-46CF-4017-A5D5-A6CAFB51C032}">
    <text>2-11-2026 Confirmed Actual Completed Footage.</text>
  </threadedComment>
  <threadedComment ref="V158" dT="2026-02-11T15:37:29.80" personId="{79160F3F-A2CD-4B5D-ACD4-80E02EA51DFF}" id="{D65ECBA8-D397-4FCB-86E3-5EB71DD472C2}">
    <text>2-11-2026 Conduit Placement Confirmed Completed.</text>
  </threadedComment>
  <threadedComment ref="A159" dT="2025-08-26T18:35:30.41" personId="{79160F3F-A2CD-4B5D-ACD4-80E02EA51DFF}" id="{540CECB4-4351-4877-9D42-F555B28953DE}">
    <text xml:space="preserve">8-5-2025 Project Cancelled By Tillman After Lightspeed GPR Location. Lightspeed To Submit Invoice For GPR. </text>
  </threadedComment>
  <threadedComment ref="U159" dT="2025-12-12T20:36:08.08" personId="{79160F3F-A2CD-4B5D-ACD4-80E02EA51DFF}" id="{41EBAC6C-D02F-41EB-B518-047E2D79D694}">
    <text>8-26-2025 Confirmed Actual Completed Footage.</text>
  </threadedComment>
  <threadedComment ref="V159" dT="2025-12-12T20:36:31.05" personId="{79160F3F-A2CD-4B5D-ACD4-80E02EA51DFF}" id="{F81ED621-D9F4-470E-802E-275813EDF1DF}">
    <text>8-26-2025 Conduit Placement Confirmed Completed.</text>
  </threadedComment>
  <threadedComment ref="U160" dT="2026-05-26T16:15:49.59" personId="{79160F3F-A2CD-4B5D-ACD4-80E02EA51DFF}" id="{22BF9EFC-B734-45F8-8F80-545181690CE8}">
    <text>5-26-2026 Confirmed Actual Completed Footage.</text>
  </threadedComment>
  <threadedComment ref="V160" dT="2026-05-26T16:16:19.54" personId="{79160F3F-A2CD-4B5D-ACD4-80E02EA51DFF}" id="{A02500E9-5325-4F85-98F3-D2F719D39520}">
    <text>5-26-2026 Conduit Placement Confirmed Completed.</text>
  </threadedComment>
  <threadedComment ref="U161" dT="2025-10-10T15:05:39.13" personId="{79160F3F-A2CD-4B5D-ACD4-80E02EA51DFF}" id="{7D2BD6DE-2A17-4A8B-8422-45A93BC9547A}">
    <text>10-10-2025 Confirmed Actual Completed Footage.</text>
  </threadedComment>
  <threadedComment ref="V161" dT="2025-10-10T15:06:03.69" personId="{79160F3F-A2CD-4B5D-ACD4-80E02EA51DFF}" id="{18682E5A-2F88-4FAE-8954-794C4FB0B1DF}">
    <text>10-10-2025 Conduit Placement Confirmed Completed.</text>
  </threadedComment>
  <threadedComment ref="A162" dT="2025-08-28T16:50:10.46" personId="{79160F3F-A2CD-4B5D-ACD4-80E02EA51DFF}" id="{D45232F6-B0C2-4813-93A9-ABE868A4B3C8}">
    <text>8-28-2025 Fiber Splicing Completed.</text>
  </threadedComment>
  <threadedComment ref="U162" dT="2025-12-12T20:37:35.05" personId="{79160F3F-A2CD-4B5D-ACD4-80E02EA51DFF}" id="{2CFE59A9-612E-40DC-87CB-791225AB953F}">
    <text>9-26-2025 Confirmed Actual Completed Footage.</text>
  </threadedComment>
  <threadedComment ref="V162" dT="2025-12-12T20:38:05.97" personId="{79160F3F-A2CD-4B5D-ACD4-80E02EA51DFF}" id="{02D17534-391D-4458-9DBA-A328F052E3F7}">
    <text>9-26-2025 Conduit Placement Confirmed Completed.</text>
  </threadedComment>
  <threadedComment ref="U163" dT="2026-01-05T17:42:24.87" personId="{74F12554-A315-4F9B-B137-457CC8B8B285}" id="{28C03179-56B1-4278-8BCA-A3923748A4C8}">
    <text>1-5-2026 Confirmed Actual Completed Footage.</text>
  </threadedComment>
  <threadedComment ref="V163" dT="2026-02-13T15:30:13.47" personId="{79160F3F-A2CD-4B5D-ACD4-80E02EA51DFF}" id="{BD6685BE-9536-4516-9040-40EA10399C0F}">
    <text>1-5-2026 Conduit Placement Confirmed Completed.</text>
  </threadedComment>
  <threadedComment ref="U164" dT="2026-02-10T14:04:40.36" personId="{79160F3F-A2CD-4B5D-ACD4-80E02EA51DFF}" id="{EAAC1464-C359-4220-A9B2-4E3E507588E0}">
    <text>2-10-2025 Confirmed Actual Completed Footage.</text>
  </threadedComment>
  <threadedComment ref="V164" dT="2026-02-10T14:05:18.14" personId="{79160F3F-A2CD-4B5D-ACD4-80E02EA51DFF}" id="{F0816334-9FF6-4057-A236-7B60104D68F5}">
    <text>2-10-2026 Conduit Placement Confirmed Completed.</text>
  </threadedComment>
  <threadedComment ref="U165" dT="2025-08-20T12:34:18.41" personId="{79160F3F-A2CD-4B5D-ACD4-80E02EA51DFF}" id="{A075A4E6-634D-4456-AB5E-B7FBFAEB1EB8}">
    <text>8-20-2025 Confirmed Actual Completed Footage.</text>
  </threadedComment>
  <threadedComment ref="V165" dT="2025-08-20T12:34:55.56" personId="{79160F3F-A2CD-4B5D-ACD4-80E02EA51DFF}" id="{F5C6B76B-9528-4DB6-A6B4-EA31EA0A7644}">
    <text>8-20-2025 Conduit Placement Confirmed Completed.</text>
  </threadedComment>
  <threadedComment ref="A166" dT="2025-08-28T16:50:16.98" personId="{79160F3F-A2CD-4B5D-ACD4-80E02EA51DFF}" id="{FC738FD0-1B28-4708-A39C-40CCA0FC20C2}">
    <text>8-28-2025 Fiber Splicing Completed.</text>
  </threadedComment>
  <threadedComment ref="U166" dT="2025-12-12T20:39:31.29" personId="{79160F3F-A2CD-4B5D-ACD4-80E02EA51DFF}" id="{A3B5BD90-9113-40D3-AC21-85E597838F3F}">
    <text>9-26-2025 Confirmed Actual Completed Footage.</text>
  </threadedComment>
  <threadedComment ref="V166" dT="2025-12-12T20:39:52.01" personId="{79160F3F-A2CD-4B5D-ACD4-80E02EA51DFF}" id="{702DEE99-AE2D-4B64-8B9D-AB373147BA51}">
    <text>9-26-2025 Conduit Placement Confirmed Completed.</text>
  </threadedComment>
  <threadedComment ref="U167" dT="2025-09-08T16:57:51.38" personId="{79160F3F-A2CD-4B5D-ACD4-80E02EA51DFF}" id="{A11E46A0-D08A-481C-94AD-D0B0EE54B7DE}">
    <text>9-8-2025 Confirmed Actual Completed Footage.</text>
  </threadedComment>
  <threadedComment ref="V167" dT="2025-09-08T16:58:27.55" personId="{79160F3F-A2CD-4B5D-ACD4-80E02EA51DFF}" id="{DDB49657-FFD8-4BDA-B351-2B05DEE4EF2D}">
    <text>9-8-2025 Conduit Placement Confirmed Completed.</text>
  </threadedComment>
  <threadedComment ref="U168" dT="2025-09-02T21:15:59.59" personId="{79160F3F-A2CD-4B5D-ACD4-80E02EA51DFF}" id="{B8A019DA-6CAE-4147-A120-71304A33E1D7}">
    <text>9-2-2025 Change Order Submitted For Addition Conduit Placement---New Total Is 5,776'.</text>
  </threadedComment>
  <threadedComment ref="U168" dT="2026-01-18T16:50:08.01" personId="{79160F3F-A2CD-4B5D-ACD4-80E02EA51DFF}" id="{989CFAC1-AFF7-4782-A8A1-88B8FB7BFD85}" parentId="{B8A019DA-6CAE-4147-A120-71304A33E1D7}">
    <text>10-26-2025 Confirmed Actual Completed Footage.</text>
  </threadedComment>
  <threadedComment ref="V168" dT="2026-01-18T16:50:53.74" personId="{79160F3F-A2CD-4B5D-ACD4-80E02EA51DFF}" id="{2338836D-E34F-45FC-9AAE-5193B46F9C60}">
    <text>10-26-2025 Conduit Placement Confirmed Completed.</text>
  </threadedComment>
  <threadedComment ref="U169" dT="2025-12-12T20:40:26.93" personId="{79160F3F-A2CD-4B5D-ACD4-80E02EA51DFF}" id="{BDA2A17A-5E70-4EFD-9A8C-DDFDCEAF96A1}">
    <text>9-9-2025 Confirmed Actual Completed Footage.</text>
  </threadedComment>
  <threadedComment ref="V169" dT="2025-12-12T20:40:48.94" personId="{79160F3F-A2CD-4B5D-ACD4-80E02EA51DFF}" id="{76E0B9BF-8FFE-43B8-8E2E-F4DA27DBE78D}">
    <text>9-9-2025 Conduit Placement Confirmed Completed.</text>
  </threadedComment>
  <threadedComment ref="U170" dT="2025-09-05T18:04:20.64" personId="{79160F3F-A2CD-4B5D-ACD4-80E02EA51DFF}" id="{A94DAC0D-6B33-4C2B-99C8-85C34A2F8FB0}">
    <text>9-4-2025 Confirmed Actual Completed Footage.</text>
  </threadedComment>
  <threadedComment ref="V170" dT="2025-09-05T18:04:56.31" personId="{79160F3F-A2CD-4B5D-ACD4-80E02EA51DFF}" id="{BC34FE9A-222E-41AD-8DAD-64AFB9AF6F31}">
    <text>9-4-2025 Conduit Placement Confirmed Completed.</text>
  </threadedComment>
  <threadedComment ref="U171" dT="2026-05-01T11:11:12.17" personId="{79160F3F-A2CD-4B5D-ACD4-80E02EA51DFF}" id="{53672964-1DDF-4F95-AF4A-923690757434}">
    <text>5-1-2026 Confirmed Actual Completed Footage.</text>
  </threadedComment>
  <threadedComment ref="V171" dT="2026-05-01T11:11:57.86" personId="{79160F3F-A2CD-4B5D-ACD4-80E02EA51DFF}" id="{D8CBCA04-AFAA-4C5C-A065-9D5E2D7E7A6C}">
    <text>5-1-2026 Conduit Placement Confirmed Completed.</text>
  </threadedComment>
  <threadedComment ref="S172" dT="2026-02-03T15:40:54.00" personId="{41D27A88-FE57-433E-B587-9A1422D8FFF3}" id="{A9D21F1A-868C-402A-861D-F8CD922F85FA}">
    <text>originals called 12-4</text>
  </threadedComment>
  <threadedComment ref="S172" dT="2026-04-16T13:00:20.31" personId="{79160F3F-A2CD-4B5D-ACD4-80E02EA51DFF}" id="{038FEE59-8D8A-4C2D-8916-D8E8EECD5D56}" parentId="{A9D21F1A-868C-402A-861D-F8CD922F85FA}">
    <text>Second Tickets Called In On 2/3/2026.</text>
  </threadedComment>
  <threadedComment ref="T172" dT="2026-04-30T16:19:18.53" personId="{79160F3F-A2CD-4B5D-ACD4-80E02EA51DFF}" id="{B9B838EB-8758-4257-B400-0AE216A1386F}">
    <text>4-30-2026 Design Change Removed 403' From SOW.</text>
  </threadedComment>
  <threadedComment ref="U172" dT="2026-05-04T13:47:58.84" personId="{79160F3F-A2CD-4B5D-ACD4-80E02EA51DFF}" id="{96C12C79-633C-4ED4-9B77-46BCCC4487A6}">
    <text>5-4-2026 Confirmed Actual Completed Footage.</text>
  </threadedComment>
  <threadedComment ref="V172" dT="2026-05-04T13:48:23.95" personId="{79160F3F-A2CD-4B5D-ACD4-80E02EA51DFF}" id="{2182D406-2ACB-4E39-88CB-F2260B0E70AF}">
    <text>5-4-2026 Conduit Placement Confirmed Completed.</text>
  </threadedComment>
  <threadedComment ref="U173" dT="2025-12-31T15:56:15.15" personId="{79160F3F-A2CD-4B5D-ACD4-80E02EA51DFF}" id="{144BD513-115F-4533-811B-AD48093D95D7}">
    <text>12-31-2025 Confirmed Actual Completed Footage.</text>
  </threadedComment>
  <threadedComment ref="V173" dT="2025-12-31T15:56:43.54" personId="{79160F3F-A2CD-4B5D-ACD4-80E02EA51DFF}" id="{72F9C060-2AE2-4A5A-AC60-31DBB269563A}">
    <text>12-31-2025 Conduit Placement Confirmed Completed.</text>
  </threadedComment>
  <threadedComment ref="U174" dT="2025-12-31T16:04:00.28" personId="{79160F3F-A2CD-4B5D-ACD4-80E02EA51DFF}" id="{8EA313CE-3E6B-44FF-AD07-A8A5226CF1BA}">
    <text>12-31-2025 Confirmed Actual Completed Footage.</text>
  </threadedComment>
  <threadedComment ref="V174" dT="2025-12-31T16:04:21.24" personId="{79160F3F-A2CD-4B5D-ACD4-80E02EA51DFF}" id="{E8C5E193-C072-4A62-A674-05DFF239A5A6}">
    <text>12-31-2025 Conduit Placement Confirmed Completed.</text>
  </threadedComment>
  <threadedComment ref="U175" dT="2025-12-11T16:48:58.81" personId="{79160F3F-A2CD-4B5D-ACD4-80E02EA51DFF}" id="{4C318B19-3556-4398-90B6-B2B768158BD1}">
    <text>12-11-2025 Confirmed Actual Completed Footage.</text>
  </threadedComment>
  <threadedComment ref="V175" dT="2025-12-11T16:49:23.39" personId="{79160F3F-A2CD-4B5D-ACD4-80E02EA51DFF}" id="{4F3B2A7B-AECC-42CE-8F4F-067289F6F450}">
    <text>12-11-2025 Conduit Placement Confirmed Completed.</text>
  </threadedComment>
  <threadedComment ref="U176" dT="2025-08-26T18:32:04.75" personId="{79160F3F-A2CD-4B5D-ACD4-80E02EA51DFF}" id="{2A8A883F-19C2-4D91-9E03-180D50D7C9E3}">
    <text xml:space="preserve">8-26-2025 Confirmed Actual Completed Footage. </text>
  </threadedComment>
  <threadedComment ref="V176" dT="2025-08-26T18:32:46.53" personId="{79160F3F-A2CD-4B5D-ACD4-80E02EA51DFF}" id="{1C81E10F-51D6-4804-885B-3EC614260BC6}">
    <text>8-26-2025 Conduit Placement Confirmed Completed.</text>
  </threadedComment>
  <threadedComment ref="U177" dT="2025-10-20T19:03:52.91" personId="{79160F3F-A2CD-4B5D-ACD4-80E02EA51DFF}" id="{868E2616-BD1A-4105-B793-ED73BF8D81A0}">
    <text>10-20-2025 Confirmed Actual Completed Footage.</text>
  </threadedComment>
  <threadedComment ref="V177" dT="2025-10-20T19:04:13.71" personId="{79160F3F-A2CD-4B5D-ACD4-80E02EA51DFF}" id="{0AD57226-15A8-44AD-BF94-8E9D0F4D3400}">
    <text>10-20-2025 Conduit Placement Confirmed Completed.</text>
  </threadedComment>
  <threadedComment ref="U178" dT="2025-12-12T20:41:45.71" personId="{79160F3F-A2CD-4B5D-ACD4-80E02EA51DFF}" id="{DE3F2701-9B83-4FFB-9A8F-7F998C46129B}">
    <text>9-23-2025 Confirmed Actual Completed Footage.</text>
  </threadedComment>
  <threadedComment ref="V178" dT="2025-12-12T20:42:08.20" personId="{79160F3F-A2CD-4B5D-ACD4-80E02EA51DFF}" id="{FFF81AE6-DE2B-4413-A3B7-3CDA5B772C18}">
    <text>9-23-2025 Conduit Placement Confirmed Completed.</text>
  </threadedComment>
  <threadedComment ref="U179" dT="2026-07-20T13:11:40.56" personId="{0ACB7AE2-DC9C-472E-9FC6-297A00E2FF13}" id="{B88BDD64-660C-43DC-8201-AAD1F891E4D9}">
    <text>7-20-2026 Confirmed Actual Completed Footage.</text>
  </threadedComment>
  <threadedComment ref="V179" dT="2026-07-20T13:12:12.14" personId="{0ACB7AE2-DC9C-472E-9FC6-297A00E2FF13}" id="{3F215B9C-7EAF-4AB7-B4B9-8C9292417C68}">
    <text>7-20-2026 Conduit Placement Confirmed Completed.</text>
  </threadedComment>
  <threadedComment ref="U180" dT="2025-09-25T16:58:01.72" personId="{79160F3F-A2CD-4B5D-ACD4-80E02EA51DFF}" id="{066A3AB4-DEC3-4A55-A91B-71E8CDE27E8F}">
    <text>9-25-2025 Confirmed Actual Completed Footage.</text>
  </threadedComment>
  <threadedComment ref="V180" dT="2025-09-25T16:58:39.99" personId="{79160F3F-A2CD-4B5D-ACD4-80E02EA51DFF}" id="{B3CF3F86-D6B2-4970-A90F-8B8C5A001131}">
    <text>9-25-2025 Conduit Placement Confirmed Completed.</text>
  </threadedComment>
  <threadedComment ref="U181" dT="2025-12-12T20:42:44.09" personId="{79160F3F-A2CD-4B5D-ACD4-80E02EA51DFF}" id="{68350EC2-FE54-40D2-BCFD-AC54A7E43016}">
    <text>8-7-2025 Confirmed Actual Completed Footage.</text>
  </threadedComment>
  <threadedComment ref="V181" dT="2025-12-12T20:43:05.38" personId="{79160F3F-A2CD-4B5D-ACD4-80E02EA51DFF}" id="{73EB13E5-A398-4D1E-BA48-B13ABC562B61}">
    <text>8-7-2025 Conduit Placement Confirmed Completed.</text>
  </threadedComment>
  <threadedComment ref="U182" dT="2025-12-12T20:43:48.04" personId="{79160F3F-A2CD-4B5D-ACD4-80E02EA51DFF}" id="{7F69A5A2-E35A-448C-BF22-2522F0A96179}">
    <text>9-8-2025 Confirmed Actual Completed Footage.</text>
  </threadedComment>
  <threadedComment ref="V182" dT="2025-12-12T20:44:17.64" personId="{79160F3F-A2CD-4B5D-ACD4-80E02EA51DFF}" id="{C9900EF0-58E0-483F-9773-A4FFA4A9975E}">
    <text>9-8-2025 Conduit Placement Confirmed Completed.</text>
  </threadedComment>
  <threadedComment ref="U183" dT="2025-09-09T16:26:11.32" personId="{79160F3F-A2CD-4B5D-ACD4-80E02EA51DFF}" id="{3A84B167-1A82-4469-B002-49488E2DC903}">
    <text>9-9-2025 Confirmed Actual Completed Footage.</text>
  </threadedComment>
  <threadedComment ref="V183" dT="2025-09-09T16:26:42.69" personId="{79160F3F-A2CD-4B5D-ACD4-80E02EA51DFF}" id="{5DB41179-23C2-433E-BE02-C71092EE89C6}">
    <text>9-9-2025 Conduit Placement Confirmed Completed.</text>
  </threadedComment>
  <threadedComment ref="U184" dT="2026-02-12T15:16:56.93" personId="{79160F3F-A2CD-4B5D-ACD4-80E02EA51DFF}" id="{8D128E48-6FCE-4002-992C-12E59D347EC6}">
    <text>2-12-2026 Confirmed Actual Completed Footage.</text>
  </threadedComment>
  <threadedComment ref="V184" dT="2026-02-12T15:17:31.34" personId="{79160F3F-A2CD-4B5D-ACD4-80E02EA51DFF}" id="{8DA7A533-84C4-4DEE-8A0F-DC2F56068CBF}">
    <text>2-12-2026 Conduit Placement Confirmed Completed.</text>
  </threadedComment>
  <threadedComment ref="U185" dT="2025-12-03T15:59:39.85" personId="{79160F3F-A2CD-4B5D-ACD4-80E02EA51DFF}" id="{CB785819-3F3B-41ED-BFC4-C9E429C16D85}">
    <text>12-3-2025 Confirmed Actual Completed Footage.</text>
  </threadedComment>
  <threadedComment ref="V185" dT="2025-12-03T16:00:26.65" personId="{79160F3F-A2CD-4B5D-ACD4-80E02EA51DFF}" id="{A626020D-A1B5-4992-90ED-80E6BE9D0810}">
    <text>12-3-2025 Conduit Placement Confirmed Completed.</text>
  </threadedComment>
  <threadedComment ref="U186" dT="2025-04-10T13:10:32.50" personId="{79160F3F-A2CD-4B5D-ACD4-80E02EA51DFF}" id="{16BD6B61-0568-4775-965B-E0D5DCD5736B}">
    <text>4-10-2025 Confirmed Actual Completed Footage.</text>
  </threadedComment>
  <threadedComment ref="V186" dT="2025-04-10T13:09:31.12" personId="{79160F3F-A2CD-4B5D-ACD4-80E02EA51DFF}" id="{8678D32F-EAB3-4ED2-AA74-8FED50F0813D}">
    <text>4-10-2025 Conduit Placement Confirmed Completed.</text>
  </threadedComment>
  <threadedComment ref="U187" dT="2026-02-12T19:12:13.25" personId="{79160F3F-A2CD-4B5D-ACD4-80E02EA51DFF}" id="{A9BFF571-E13F-4906-BA7D-F9F11BB70F63}">
    <text>2-12-2026 Confirmed Actual Completed Footage.</text>
  </threadedComment>
  <threadedComment ref="V187" dT="2026-02-12T19:13:06.70" personId="{79160F3F-A2CD-4B5D-ACD4-80E02EA51DFF}" id="{852772AC-4A37-4C30-AE3C-E4A104042B5F}">
    <text>2-12-2026 Conduit Placement Confirmed Completed.</text>
  </threadedComment>
  <threadedComment ref="U188" dT="2025-07-10T16:29:36.06" personId="{79160F3F-A2CD-4B5D-ACD4-80E02EA51DFF}" id="{3BE7E649-5F51-4928-9C42-DDAA23C732DE}">
    <text>7-10-2025 Confirmed Actual Completed Footage. This Project Called For A Design Change--Approved By Tillman.</text>
  </threadedComment>
  <threadedComment ref="V188" dT="2025-07-10T16:30:18.62" personId="{79160F3F-A2CD-4B5D-ACD4-80E02EA51DFF}" id="{93D6966F-A849-445B-8ACF-7EFE68D283F1}">
    <text>7-10-2025 Conduit Placement Confirmed Completed. This Project Called For A Design Change--Approved By Tillman.</text>
  </threadedComment>
  <threadedComment ref="U189" dT="2026-01-30T19:46:43.53" personId="{79160F3F-A2CD-4B5D-ACD4-80E02EA51DFF}" id="{6D3928C0-66C8-407C-BACE-34D446F01C5C}">
    <text>1-30-2026 Confirmed Actual Completed Footage.</text>
  </threadedComment>
  <threadedComment ref="V189" dT="2026-01-30T19:47:19.30" personId="{79160F3F-A2CD-4B5D-ACD4-80E02EA51DFF}" id="{DADAFF1F-AFCA-4188-8FEF-1C138AF6BC87}">
    <text>1-30-2026 Conduit Placement Confirmed Completed.</text>
  </threadedComment>
  <threadedComment ref="U190" dT="2026-02-13T13:20:15.60" personId="{79160F3F-A2CD-4B5D-ACD4-80E02EA51DFF}" id="{D10332D4-D344-4F20-954E-7366426D89DF}">
    <text>2-13-2026 Confirmed Actual Completed Footage.</text>
  </threadedComment>
  <threadedComment ref="V190" dT="2026-02-13T13:20:47.41" personId="{79160F3F-A2CD-4B5D-ACD4-80E02EA51DFF}" id="{357682EB-A3A7-46E8-B1FD-EFA2B6658167}">
    <text>2-13-2026 Conduit Placement Confirmed Completed.</text>
  </threadedComment>
  <threadedComment ref="U191" dT="2025-04-10T12:09:03.51" personId="{79160F3F-A2CD-4B5D-ACD4-80E02EA51DFF}" id="{EF0475C2-5948-486E-B1A4-908DE8E2B105}">
    <text>4-9-2025 Confirmed Actual Completed Footage.</text>
  </threadedComment>
  <threadedComment ref="V191" dT="2025-05-20T20:40:45.00" personId="{79160F3F-A2CD-4B5D-ACD4-80E02EA51DFF}" id="{825EB505-F716-4364-96F3-0F723660F9E3}">
    <text>4-9-2025 Conduit Placement Confirmed Completed.</text>
  </threadedComment>
  <threadedComment ref="U192" dT="2026-01-02T16:57:06.87" personId="{79160F3F-A2CD-4B5D-ACD4-80E02EA51DFF}" id="{5152F952-0F36-4695-9AE7-3F67CF67A479}">
    <text>1-2-2025 Confirmed Actual Completed Footage.</text>
  </threadedComment>
  <threadedComment ref="V192" dT="2026-01-02T16:57:28.34" personId="{79160F3F-A2CD-4B5D-ACD4-80E02EA51DFF}" id="{402E5796-9DBC-4F7B-A180-040724DED9E0}">
    <text>1-2-2025 Conduit Placement Confirmed Completed.</text>
  </threadedComment>
  <threadedComment ref="U193" dT="2025-10-16T19:26:29.89" personId="{79160F3F-A2CD-4B5D-ACD4-80E02EA51DFF}" id="{153129F9-6F05-46C7-BA7C-0896DC2C3A7C}">
    <text>10-16-2025 Confirmed Actual Completed Footage.</text>
  </threadedComment>
  <threadedComment ref="U193" dT="2026-02-04T18:59:08.58" personId="{79160F3F-A2CD-4B5D-ACD4-80E02EA51DFF}" id="{6229E45A-8A37-4747-85CA-6929536435B4}" parentId="{153129F9-6F05-46C7-BA7C-0896DC2C3A7C}">
    <text>Updated Footage On 2-4-2026.</text>
  </threadedComment>
  <threadedComment ref="V193" dT="2026-02-04T18:59:44.83" personId="{79160F3F-A2CD-4B5D-ACD4-80E02EA51DFF}" id="{CA363DF5-FFA2-4C5D-98E4-8D85664425B3}">
    <text>10-16-2025 Conduit Placement Confirmed Completed.</text>
  </threadedComment>
  <threadedComment ref="V193" dT="2026-02-04T19:01:24.29" personId="{79160F3F-A2CD-4B5D-ACD4-80E02EA51DFF}" id="{93778EF2-832C-43F4-99CA-D65392E348BE}" parentId="{CA363DF5-FFA2-4C5D-98E4-8D85664425B3}">
    <text>Updated Footage On 2-4-2026.</text>
  </threadedComment>
  <threadedComment ref="U194" dT="2025-11-03T17:53:22.59" personId="{79160F3F-A2CD-4B5D-ACD4-80E02EA51DFF}" id="{6E4F006F-70AC-491F-80BE-93AE08CAFE00}">
    <text>11-3-2025 Confirmed Actual Completed Footage.</text>
  </threadedComment>
  <threadedComment ref="V194" dT="2025-11-03T17:53:44.56" personId="{79160F3F-A2CD-4B5D-ACD4-80E02EA51DFF}" id="{6F99D2E0-5343-46DC-93C8-E38DEAB3FB89}">
    <text>11-3-2025 Conduit Placement Confirmed Completed.</text>
  </threadedComment>
  <threadedComment ref="U195" dT="2025-09-11T12:41:43.39" personId="{79160F3F-A2CD-4B5D-ACD4-80E02EA51DFF}" id="{B1F2D23F-6F8A-4959-9209-E470AB86D30D}">
    <text>9-11-2025 Confirmed Actual Completed Footage.</text>
  </threadedComment>
  <threadedComment ref="V195" dT="2025-09-11T12:42:10.74" personId="{79160F3F-A2CD-4B5D-ACD4-80E02EA51DFF}" id="{3AB9DAC4-5A66-4EDA-B132-E25F54A8CA10}">
    <text>9-11-2025 Conduit Placement Confirmed Completed.</text>
  </threadedComment>
  <threadedComment ref="U196" dT="2025-09-25T13:43:53.24" personId="{79160F3F-A2CD-4B5D-ACD4-80E02EA51DFF}" id="{2934CD32-69EA-4416-8BED-6601D42D2C58}">
    <text>9-25-2025 All Rear Easement Toby Boxes Were Changed To Front Yard As Per Tillman And Skyview Management As Per Anthony.</text>
  </threadedComment>
  <threadedComment ref="U196" dT="2025-10-13T15:56:20.84" personId="{79160F3F-A2CD-4B5D-ACD4-80E02EA51DFF}" id="{4349B308-670B-4881-A158-594B2A769559}" parentId="{2934CD32-69EA-4416-8BED-6601D42D2C58}">
    <text>10-13-2025 Confirmed Actual Completed Footage.</text>
  </threadedComment>
  <threadedComment ref="V196" dT="2025-10-13T15:56:51.25" personId="{79160F3F-A2CD-4B5D-ACD4-80E02EA51DFF}" id="{6B5D1E3C-1F25-42D2-AEE9-EFE8B54CD8A5}">
    <text>10-13-2025 Conduit Placement Confirmed Completed.</text>
  </threadedComment>
  <threadedComment ref="U197" dT="2026-07-15T20:34:24.12" personId="{0ACB7AE2-DC9C-472E-9FC6-297A00E2FF13}" id="{9E0A7E54-3B76-407B-AFC9-4032623DED93}">
    <text>7-27-2026 Final Footage Completed 4,496'--SiteTracker number is wrong.</text>
  </threadedComment>
  <threadedComment ref="U197" dT="2026-08-04T16:20:42.72" personId="{0ACB7AE2-DC9C-472E-9FC6-297A00E2FF13}" id="{006E9C78-F25B-45AC-87AA-098FE43EB964}" parentId="{9E0A7E54-3B76-407B-AFC9-4032623DED93}">
    <text>8-4-2026 Confirmed Actual Completed Footage.</text>
  </threadedComment>
  <threadedComment ref="V197" dT="2026-08-04T16:21:13.44" personId="{0ACB7AE2-DC9C-472E-9FC6-297A00E2FF13}" id="{31F6D713-08EF-42CD-9226-73D220CC66E4}">
    <text>8-4-2026 Conduit Placement Confirmed Completed.</text>
  </threadedComment>
  <threadedComment ref="U198" dT="2026-03-26T12:43:21.39" personId="{79160F3F-A2CD-4B5D-ACD4-80E02EA51DFF}" id="{B211A637-2188-4144-A775-CE55FB4C72BA}">
    <text>3-26-2026 HandHole Was Only 7' Not 47' As Per The SOW/PO.</text>
  </threadedComment>
  <threadedComment ref="U198" dT="2026-04-14T21:14:32.22" personId="{79160F3F-A2CD-4B5D-ACD4-80E02EA51DFF}" id="{05DD1FC2-A065-4BE2-9626-B92EE4C26989}" parentId="{B211A637-2188-4144-A775-CE55FB4C72BA}">
    <text>4-14-2026 Confirmed Actual Completed Footage.</text>
  </threadedComment>
  <threadedComment ref="V198" dT="2026-04-14T21:15:00.31" personId="{79160F3F-A2CD-4B5D-ACD4-80E02EA51DFF}" id="{9DCB877B-2AE7-4D4C-9FF2-EF060510A03E}">
    <text>4-14-2026 Conduit Placement Confirmed Completed.</text>
  </threadedComment>
  <threadedComment ref="U199" dT="2026-04-27T17:15:08.54" personId="{79160F3F-A2CD-4B5D-ACD4-80E02EA51DFF}" id="{1CB0BE46-1DA0-40D9-9C42-DF4AD610B39A}">
    <text>5-4-2026 Confirmed Actual Completed Footage.</text>
  </threadedComment>
  <threadedComment ref="V199" dT="2026-04-27T17:15:39.46" personId="{79160F3F-A2CD-4B5D-ACD4-80E02EA51DFF}" id="{AF956988-E61E-448B-9F51-54CDA692D9CC}">
    <text>5-4-2026 Conduit Placement Confirmed Completed.</text>
  </threadedComment>
  <threadedComment ref="U201" dT="2026-06-25T14:40:42.46" personId="{0ACB7AE2-DC9C-472E-9FC6-297A00E2FF13}" id="{B91CE5F5-FA39-45B2-88DC-3DF528BF7AF1}">
    <text>6-25-2026 Confirmed Actual Completed Footage.</text>
  </threadedComment>
  <threadedComment ref="V201" dT="2026-06-25T14:41:12.01" personId="{0ACB7AE2-DC9C-472E-9FC6-297A00E2FF13}" id="{C6D17BB3-0174-4ED6-B373-4BA3FFC93996}">
    <text>6-25-2026 Conduit Placement Confirmed Completed.</text>
  </threadedComment>
  <threadedComment ref="T202" dT="2026-05-14T19:34:00.76" personId="{79160F3F-A2CD-4B5D-ACD4-80E02EA51DFF}" id="{2D585979-70F3-487E-AC9F-D9B97E64EFEC}">
    <text>5-14-2026 Additional 110' Added To Project As Per Tillman John Morrelli.</text>
  </threadedComment>
  <threadedComment ref="U202" dT="2026-07-14T14:16:25.13" personId="{0ACB7AE2-DC9C-472E-9FC6-297A00E2FF13}" id="{256FB67B-8B59-4170-A884-BA9E402F9AB4}">
    <text>7-14-2026 Confirmed Actual Completed Footage.</text>
  </threadedComment>
  <threadedComment ref="V202" dT="2026-07-14T14:16:56.82" personId="{0ACB7AE2-DC9C-472E-9FC6-297A00E2FF13}" id="{DBDEB844-B151-4BAD-8154-39D5EEEF5D7E}">
    <text>7-14-2026 Conduit Placement Confirmed Completed.</text>
  </threadedComment>
  <threadedComment ref="U203" dT="2026-06-23T14:14:37.42" personId="{0ACB7AE2-DC9C-472E-9FC6-297A00E2FF13}" id="{BB389B2B-E095-40E8-BCBA-BD0093AFB0C6}">
    <text>6-23-2026 Confirmed Actual Completed Footage.</text>
  </threadedComment>
  <threadedComment ref="V203" dT="2026-06-23T14:15:27.77" personId="{0ACB7AE2-DC9C-472E-9FC6-297A00E2FF13}" id="{7B078E90-3062-4267-8E7C-A4AB804B6976}">
    <text>6-23-2026 Conduit Placement Confirmed Completed.</text>
  </threadedComment>
  <threadedComment ref="U204" dT="2026-06-23T14:15:01.60" personId="{0ACB7AE2-DC9C-472E-9FC6-297A00E2FF13}" id="{C6F7DC6C-C523-4E2C-8424-F5037636840F}">
    <text>6-23-2026 Confirmed Actual Completed Footage.</text>
  </threadedComment>
  <threadedComment ref="V204" dT="2026-06-23T14:16:02.38" personId="{0ACB7AE2-DC9C-472E-9FC6-297A00E2FF13}" id="{F6CBF74B-2DA2-44E6-8953-F2502CEC258E}">
    <text>6-23-2026 Conduit Placement Confirmed Completed.</text>
  </threadedComment>
  <threadedComment ref="U205" dT="2026-04-22T14:21:42.09" personId="{79160F3F-A2CD-4B5D-ACD4-80E02EA51DFF}" id="{9AE7C209-CAFA-4EB1-96E8-F70E4CFEC366}">
    <text>4-22-2026 Confirmed Actual Completed Footage.</text>
  </threadedComment>
  <threadedComment ref="V205" dT="2026-04-22T14:23:17.69" personId="{79160F3F-A2CD-4B5D-ACD4-80E02EA51DFF}" id="{9F706850-4BB5-4A0E-BCD0-69E001A04CC9}">
    <text>4-22-2026 Conduit Placement Confirmed Completed.</text>
  </threadedComment>
  <threadedComment ref="U206" dT="2026-04-22T14:21:49.28" personId="{79160F3F-A2CD-4B5D-ACD4-80E02EA51DFF}" id="{4C58AEF7-3C34-4892-98D0-940AB5097EAD}">
    <text>4-22-2026 Confirmed Actual Completed Footage.</text>
  </threadedComment>
  <threadedComment ref="V206" dT="2026-04-22T14:23:27.83" personId="{79160F3F-A2CD-4B5D-ACD4-80E02EA51DFF}" id="{D911E33D-D423-4FC3-A804-5ACE83BA2D2B}">
    <text>4-22-2026 Conduit Placement Confirmed Completed.</text>
  </threadedComment>
  <threadedComment ref="AA206" dT="2026-05-26T11:45:23.33" personId="{79160F3F-A2CD-4B5D-ACD4-80E02EA51DFF}" id="{5C984945-1230-4B75-80E5-BD71DF7C31CA}">
    <text>4-20-2026 QC Walkout Scheduled In SiteTracker.</text>
  </threadedComment>
  <threadedComment ref="AB206" dT="2026-05-26T11:45:23.33" personId="{79160F3F-A2CD-4B5D-ACD4-80E02EA51DFF}" id="{6DECD2BF-D1A8-46EA-855B-3FE276ED07F2}">
    <text>4-20-2026 QC Walkout Scheduled In SiteTracker.</text>
  </threadedComment>
  <threadedComment ref="U207" dT="2026-04-17T13:06:54.15" personId="{79160F3F-A2CD-4B5D-ACD4-80E02EA51DFF}" id="{DAB51662-48E3-4D3E-9BBF-870DB7CFA16D}">
    <text>4-17-2026 Confirmed Actual Completed Footage.</text>
  </threadedComment>
  <threadedComment ref="V207" dT="2026-04-17T13:07:16.59" personId="{79160F3F-A2CD-4B5D-ACD4-80E02EA51DFF}" id="{61304BD7-0D03-4F51-B851-F6667F09EFAC}">
    <text>4-17-2026 Conduit Placement Confirmed Completed.</text>
  </threadedComment>
  <threadedComment ref="U208" dT="2026-04-17T13:08:23.39" personId="{79160F3F-A2CD-4B5D-ACD4-80E02EA51DFF}" id="{9D452F59-96DA-4D7B-AAAF-84392D9F8228}">
    <text>4-17-2026 Confirmed Actual Completed Footage.</text>
  </threadedComment>
  <threadedComment ref="V208" dT="2026-04-17T13:08:40.25" personId="{79160F3F-A2CD-4B5D-ACD4-80E02EA51DFF}" id="{8BAB9627-959A-4CD3-B89C-8E4AA6036CA8}">
    <text>4-17-2026 Conduit Placement Confirmed Completed.</text>
  </threadedComment>
  <threadedComment ref="AA208" dT="2026-05-26T11:45:34.41" personId="{79160F3F-A2CD-4B5D-ACD4-80E02EA51DFF}" id="{6D1B4B7E-95AC-4E2A-9CBE-4F67A0D5C75D}">
    <text>4-20-2026 QC Walkout Scheduled In SiteTracker.</text>
  </threadedComment>
  <threadedComment ref="U209" dT="2026-04-14T21:15:35.87" personId="{79160F3F-A2CD-4B5D-ACD4-80E02EA51DFF}" id="{F1494078-2289-4623-81BC-AEB37B9A0556}">
    <text>4-14-2026 Confirmed Actual Completed Footage.</text>
  </threadedComment>
  <threadedComment ref="V209" dT="2026-04-14T21:15:12.08" personId="{79160F3F-A2CD-4B5D-ACD4-80E02EA51DFF}" id="{C12A0058-E4AC-4B9C-9675-246C4B6CA743}">
    <text>4-14-2026 Conduit Placement Confirmed Completed.</text>
  </threadedComment>
  <threadedComment ref="U210" dT="2026-04-14T21:17:27.36" personId="{79160F3F-A2CD-4B5D-ACD4-80E02EA51DFF}" id="{C05DFD86-A70C-4EDD-BFCF-98C46853C26B}">
    <text>4-14-2026 Confirmed Actual Completed Footage.</text>
  </threadedComment>
  <threadedComment ref="V210" dT="2026-04-14T21:17:48.47" personId="{79160F3F-A2CD-4B5D-ACD4-80E02EA51DFF}" id="{86717D2F-B6B7-4409-BE68-4E106ACEA9DD}">
    <text>4-14-2026 Conduit Placement Confirmed Completed.</text>
  </threadedComment>
  <threadedComment ref="AA210" dT="2026-05-26T11:45:45.26" personId="{79160F3F-A2CD-4B5D-ACD4-80E02EA51DFF}" id="{311B753F-16F2-4142-ACD3-5F1DCA1F4DBC}">
    <text>4-20-2026 QC Walkout Scheduled In SiteTracker.</text>
  </threadedComment>
  <threadedComment ref="U211" dT="2026-04-17T15:03:40.70" personId="{79160F3F-A2CD-4B5D-ACD4-80E02EA51DFF}" id="{A3242794-1E5E-47DC-84BA-0C86C86C4183}">
    <text>4-17-2026 Confirmed Actual Completed Footage.</text>
  </threadedComment>
  <threadedComment ref="V211" dT="2026-04-17T15:04:06.88" personId="{79160F3F-A2CD-4B5D-ACD4-80E02EA51DFF}" id="{39DB006C-62D0-475B-8512-A39A68C2DF70}">
    <text>4-17-2026 Conduit Placement Confirmed Completed.</text>
  </threadedComment>
  <threadedComment ref="U212" dT="2026-04-20T14:59:06.86" personId="{79160F3F-A2CD-4B5D-ACD4-80E02EA51DFF}" id="{22647FF4-8C3B-404C-977E-B5D6AF6CED9A}">
    <text>4-20-2026 Confirmed Actual Completed Footage.</text>
  </threadedComment>
  <threadedComment ref="V212" dT="2026-04-20T14:59:28.97" personId="{79160F3F-A2CD-4B5D-ACD4-80E02EA51DFF}" id="{D60D3251-154E-4903-A150-0D36EC645225}">
    <text>4-20-2026 Conduit Placement Confirmed Completed.</text>
  </threadedComment>
  <threadedComment ref="U213" dT="2025-08-07T12:20:38.51" personId="{79160F3F-A2CD-4B5D-ACD4-80E02EA51DFF}" id="{9C489D17-FBF6-4C35-8068-F5C0B5808B7C}">
    <text xml:space="preserve">8-7-2025 Confirmed Actual Completed Footage. </text>
  </threadedComment>
  <threadedComment ref="V213" dT="2025-08-07T12:21:29.42" personId="{79160F3F-A2CD-4B5D-ACD4-80E02EA51DFF}" id="{39663F0F-50CD-4B91-9582-7343BEA6CDD8}">
    <text>8-7-2025 Conduit Placement Confirmed Completed.</text>
  </threadedComment>
  <threadedComment ref="U214" dT="2025-08-07T12:20:48.98" personId="{79160F3F-A2CD-4B5D-ACD4-80E02EA51DFF}" id="{500DA29B-7B97-4D3C-8CC5-40F0476B4AAE}">
    <text xml:space="preserve">8-7-2025 Confirmed Actual Completed Footage. </text>
  </threadedComment>
  <threadedComment ref="V214" dT="2025-08-07T12:21:39.22" personId="{79160F3F-A2CD-4B5D-ACD4-80E02EA51DFF}" id="{2C0CEE6E-83AB-4729-84EC-C8B3A2DDCFDA}">
    <text>8-7-2025 Conduit Placement Confirmed Completed.</text>
  </threadedComment>
  <threadedComment ref="R215" dT="2025-01-29T22:16:27.08" personId="{79160F3F-A2CD-4B5D-ACD4-80E02EA51DFF}" id="{19CDEA32-BD10-42CD-B1B9-7B2A2EDA1505}">
    <text>Assigned To Barlett Fiber Per Curtis On 1/29/2025.</text>
  </threadedComment>
  <threadedComment ref="U215" dT="2025-06-13T17:35:01.04" personId="{79160F3F-A2CD-4B5D-ACD4-80E02EA51DFF}" id="{1D49E96E-CEC9-4C45-BF55-C4BD88CD37C7}">
    <text xml:space="preserve">6-13-2025 Confirmed Actual Completed Footage. </text>
  </threadedComment>
  <threadedComment ref="V215" dT="2025-06-13T17:35:26.59" personId="{79160F3F-A2CD-4B5D-ACD4-80E02EA51DFF}" id="{9E72222E-A9B1-4C37-A767-ED016965F9BD}">
    <text>6-13-2025 Conduit Placement Confirmed Completed.</text>
  </threadedComment>
  <threadedComment ref="U216" dT="2025-04-10T12:47:09.73" personId="{79160F3F-A2CD-4B5D-ACD4-80E02EA51DFF}" id="{E63759E2-B389-496C-9A17-57621630640F}">
    <text>4-10-2025 Confirmed Actual Completed Footage.</text>
  </threadedComment>
  <threadedComment ref="V216" dT="2025-04-10T12:48:19.79" personId="{79160F3F-A2CD-4B5D-ACD4-80E02EA51DFF}" id="{87770A08-3DDC-4FB0-826F-CD8D3E166950}">
    <text>4-10-2025 Conduit Placement Confirmed Completed.</text>
  </threadedComment>
  <threadedComment ref="AC216" dT="2025-04-29T12:51:33.64" personId="{E0C4039D-7742-4BCA-831A-C8213442C8F7}" id="{7DBE1978-C9DC-4B5D-951B-E7CC88CF61C5}">
    <text>4/28 CREW WILL NO COME BACK TO RESTRO THIS JOB, SPOKE WITH CURTIS AND WILL NEED TO HAVE A LANDSCAPE CREW TO REST. HAS NOT PASSED TILLMAN WO</text>
  </threadedComment>
  <threadedComment ref="AC216" dT="2025-04-29T12:54:35.38" personId="{E0C4039D-7742-4BCA-831A-C8213442C8F7}" id="{9C069BA4-59F2-40A8-A159-4DDA470CB283}" parentId="{7DBE1978-C9DC-4B5D-951B-E7CC88CF61C5}">
    <text>SUBMITTED RESTORATION AS BUILT TO CURTIS 4/27/2025</text>
  </threadedComment>
  <threadedComment ref="U217" dT="2025-06-20T19:39:03.06" personId="{79160F3F-A2CD-4B5D-ACD4-80E02EA51DFF}" id="{D20F4E7B-3FF7-4837-8365-82D57233AFF9}">
    <text xml:space="preserve">6-20-2025 Confirmed Actual Completed Footage. </text>
  </threadedComment>
  <threadedComment ref="V217" dT="2025-06-20T19:39:32.58" personId="{79160F3F-A2CD-4B5D-ACD4-80E02EA51DFF}" id="{79AC0AE2-60A3-4A7C-824F-2A71B9FA4056}">
    <text>6-20-2025 Conduit Placement Confirmed Completed.</text>
  </threadedComment>
  <threadedComment ref="U218" dT="2025-10-13T11:59:15.08" personId="{79160F3F-A2CD-4B5D-ACD4-80E02EA51DFF}" id="{B05137B2-2DF7-4432-9991-337DC37A513C}">
    <text>6-23-2025 Confirmed Actual Completed Footage.</text>
  </threadedComment>
  <threadedComment ref="V218" dT="2025-10-13T12:08:29.73" personId="{79160F3F-A2CD-4B5D-ACD4-80E02EA51DFF}" id="{DA31CC40-B71D-4E04-AFB7-CEB38E9D0D41}">
    <text>6-23-2025 Conduit Placement Confirmed Completed.</text>
  </threadedComment>
  <threadedComment ref="T219" dT="2025-04-10T13:03:24.79" personId="{79160F3F-A2CD-4B5D-ACD4-80E02EA51DFF}" id="{A2EECA6F-E0A9-4DEF-8A42-8DA7A3064B91}">
    <text>Design Change Approved By Tillman.</text>
  </threadedComment>
  <threadedComment ref="U219" dT="2025-04-10T13:05:41.87" personId="{79160F3F-A2CD-4B5D-ACD4-80E02EA51DFF}" id="{4EDE1025-1DF2-4186-A81E-2550D8AAE0F2}">
    <text>4-10-2025 Confirmed Actual Completed Footage.</text>
  </threadedComment>
  <threadedComment ref="V219" dT="2025-04-10T13:07:14.89" personId="{79160F3F-A2CD-4B5D-ACD4-80E02EA51DFF}" id="{D63891D1-B63D-41FA-9049-C7FE6168AF6B}">
    <text>4-10-2025 Conduit Placement Confirmed Completed.</text>
  </threadedComment>
  <threadedComment ref="U220" dT="2025-10-14T17:33:08.90" personId="{79160F3F-A2CD-4B5D-ACD4-80E02EA51DFF}" id="{27101582-606C-4D40-8C5F-F881B9E288E8}">
    <text>10-14-2025 Confirmed Actual Completed Footage.</text>
  </threadedComment>
  <threadedComment ref="V220" dT="2025-10-14T17:33:44.26" personId="{79160F3F-A2CD-4B5D-ACD4-80E02EA51DFF}" id="{6121958F-4AD5-4F45-8470-7E0113D74377}">
    <text>10-14-2025 Conduit Placement Confirmed Completed.</text>
  </threadedComment>
  <threadedComment ref="AA220" dT="2026-03-23T20:43:06.41" personId="{79160F3F-A2CD-4B5D-ACD4-80E02EA51DFF}" id="{9B045565-25B4-450C-9333-D3351F71B785}">
    <text>3-23-2026 QC Date Entered In SiteTracker On 3/23/2026.</text>
  </threadedComment>
  <threadedComment ref="U221" dT="2025-04-15T17:33:25.48" personId="{79160F3F-A2CD-4B5D-ACD4-80E02EA51DFF}" id="{282D6673-B24A-455B-95E7-C871BAF406D5}">
    <text xml:space="preserve">6-6-2025 Confirmed Actual Completed Footage. </text>
  </threadedComment>
  <threadedComment ref="V221" dT="2025-04-15T17:34:25.28" personId="{79160F3F-A2CD-4B5D-ACD4-80E02EA51DFF}" id="{52D65CE4-8089-49DC-A51B-9D52CD0F4CC1}">
    <text>6-6-2025 Conduit Placement Confirmed Completed.</text>
  </threadedComment>
  <threadedComment ref="U222" dT="2025-10-14T20:26:45.59" personId="{79160F3F-A2CD-4B5D-ACD4-80E02EA51DFF}" id="{46993888-E949-4990-BED9-01FD3D02FDB4}">
    <text>10-14-2025 Confirmed Actual Completed Footage.</text>
  </threadedComment>
  <threadedComment ref="V222" dT="2025-10-14T20:26:23.39" personId="{79160F3F-A2CD-4B5D-ACD4-80E02EA51DFF}" id="{53731F7A-9650-4356-B0ED-3E1C748FAF84}">
    <text>10-14-2025 Conduit Placement Confirmed Completed.</text>
  </threadedComment>
  <threadedComment ref="AA222" dT="2026-03-23T20:42:48.25" personId="{79160F3F-A2CD-4B5D-ACD4-80E02EA51DFF}" id="{1A82032F-1CEE-4C20-836C-E000998C4602}">
    <text>3-23-2026 QC Date Entered In SiteTracker On 3/23/2026.</text>
  </threadedComment>
  <threadedComment ref="U223" dT="2025-06-06T20:06:56.78" personId="{79160F3F-A2CD-4B5D-ACD4-80E02EA51DFF}" id="{82D7BAD6-85F5-4968-B628-F0AC604AFE8E}">
    <text>6-6-2025 Confirmed Actual Completed Footage.</text>
  </threadedComment>
  <threadedComment ref="V223" dT="2025-06-06T20:07:33.99" personId="{79160F3F-A2CD-4B5D-ACD4-80E02EA51DFF}" id="{C62AF3CD-2024-4A2E-9FCE-BE19F815E1F9}">
    <text>6-6-2025 Conduit Placement Confirmed Completed.</text>
  </threadedComment>
  <threadedComment ref="R224" dT="2025-01-29T22:12:53.88" personId="{79160F3F-A2CD-4B5D-ACD4-80E02EA51DFF}" id="{F9A2FF9B-0517-4893-8367-531A68D0E5FA}">
    <text>Assigned To Barlett Fiber Per Curtis On 1/29/2025.</text>
  </threadedComment>
  <threadedComment ref="U224" dT="2025-07-02T15:20:11.02" personId="{79160F3F-A2CD-4B5D-ACD4-80E02EA51DFF}" id="{CF6EDA82-F7A1-443F-B4DD-A006A5E5CB9F}">
    <text xml:space="preserve">7-2-2025 Confirmed Actual Completed Footage. </text>
  </threadedComment>
  <threadedComment ref="V224" dT="2025-07-02T15:21:07.16" personId="{79160F3F-A2CD-4B5D-ACD4-80E02EA51DFF}" id="{E00BF302-F808-4EF3-BA61-D5D643F7EB7B}">
    <text>7-2-2025 Conduit Placement Confirmed Completed.</text>
  </threadedComment>
  <threadedComment ref="U225" dT="2025-10-13T11:59:43.88" personId="{79160F3F-A2CD-4B5D-ACD4-80E02EA51DFF}" id="{FD4DAAEF-3FAB-452B-9B10-5B23DFB5BC74}">
    <text>6-6-2025 Confirmed Actual Completed Footage.</text>
  </threadedComment>
  <threadedComment ref="V225" dT="2025-10-13T12:08:09.29" personId="{79160F3F-A2CD-4B5D-ACD4-80E02EA51DFF}" id="{791008E6-9476-437A-84C8-A62A9B68CEBA}">
    <text>6-6-2025 Conduit Placement Confirmed Completed.</text>
  </threadedComment>
  <threadedComment ref="U226" dT="2025-04-15T16:53:14.28" personId="{79160F3F-A2CD-4B5D-ACD4-80E02EA51DFF}" id="{AC418C3E-52EA-4D76-99A7-CC976CB570BD}">
    <text>4-15-2025 Confirmed Actual Completed Footage.</text>
  </threadedComment>
  <threadedComment ref="V226" dT="2025-04-15T16:54:27.53" personId="{79160F3F-A2CD-4B5D-ACD4-80E02EA51DFF}" id="{F3E7DAE6-5DD4-4110-9165-64B418750F86}">
    <text>4-15-2025 Conduit Placement Confirmed Completed.</text>
  </threadedComment>
  <threadedComment ref="U227" dT="2025-06-03T12:08:03.03" personId="{79160F3F-A2CD-4B5D-ACD4-80E02EA51DFF}" id="{ACCF6C79-3377-446E-88FA-74C95C28BE1A}">
    <text>6-2-2025 Confirmed Actual Completed Footage.</text>
  </threadedComment>
  <threadedComment ref="V227" dT="2025-06-03T12:08:42.40" personId="{79160F3F-A2CD-4B5D-ACD4-80E02EA51DFF}" id="{092EDBAE-2C72-4393-94BA-36E91AE338B5}">
    <text>6-2-2025 Conduit Placement Confirmed Completed.</text>
  </threadedComment>
  <threadedComment ref="AA227" dT="2026-03-23T20:42:29.20" personId="{79160F3F-A2CD-4B5D-ACD4-80E02EA51DFF}" id="{FA6E4B4C-7343-4857-A762-91F0762C1390}">
    <text>3-23-2026 QC Date Entered In SiteTracker On 3/23/2026.</text>
  </threadedComment>
  <threadedComment ref="R228" dT="2025-05-29T12:42:29.59" personId="{79160F3F-A2CD-4B5D-ACD4-80E02EA51DFF}" id="{118D55CE-7F3D-4CFB-BC55-8BBBFD5D354F}">
    <text>Partial Build Project Per Tillman On 2-10-2025.</text>
  </threadedComment>
  <threadedComment ref="T228" dT="2025-06-19T18:28:20.77" personId="{79160F3F-A2CD-4B5D-ACD4-80E02EA51DFF}" id="{208D2E71-1073-4D10-8F05-E6F182C8100B}">
    <text>6-19-2025 Drill Footage Based Off SiteTracker--5,325 Total</text>
  </threadedComment>
  <threadedComment ref="U228" dT="2025-05-29T12:33:23.04" personId="{79160F3F-A2CD-4B5D-ACD4-80E02EA51DFF}" id="{68C47C04-B1B7-4706-B5B3-D2BDF7CB0B19}">
    <text>Per Tillman on 2-10-2025 Job Is Completed Except 6 Crossings On 6th Ave. SOW Shows Total For The Entire Project.    </text>
  </threadedComment>
  <threadedComment ref="U228" dT="2025-06-19T18:29:07.53" personId="{79160F3F-A2CD-4B5D-ACD4-80E02EA51DFF}" id="{76F41C05-83B1-445B-9CE3-F9787474A9EC}" parentId="{68C47C04-B1B7-4706-B5B3-D2BDF7CB0B19}">
    <text>6-27-2025 Confirmed Actual Completed Footage.</text>
  </threadedComment>
  <threadedComment ref="V228" dT="2025-06-19T18:29:43.30" personId="{79160F3F-A2CD-4B5D-ACD4-80E02EA51DFF}" id="{DA4FFBC6-7B22-47AF-A9E5-A8A5E006F707}">
    <text>6-27-2025 Conduit Placement Confirmed Completed.</text>
  </threadedComment>
  <threadedComment ref="U229" dT="2025-10-17T15:44:10.85" personId="{79160F3F-A2CD-4B5D-ACD4-80E02EA51DFF}" id="{D854BB12-6E38-41D1-AFB1-6B93B2220C55}">
    <text>10-17-2025 Confirmed Actual Completed Footage.</text>
  </threadedComment>
  <threadedComment ref="V229" dT="2025-10-17T15:44:34.98" personId="{79160F3F-A2CD-4B5D-ACD4-80E02EA51DFF}" id="{76FADC8E-940C-49F0-A7B4-1B3A57674CB4}">
    <text>10-17-2025 Conduit Placement Confirmed Completed.</text>
  </threadedComment>
  <threadedComment ref="U230" dT="2025-06-13T17:26:25.69" personId="{79160F3F-A2CD-4B5D-ACD4-80E02EA51DFF}" id="{CE46A139-0E5C-4B8F-BFC8-1D2CA335E239}">
    <text>6-13-2025 Confirmed Actual Completed Footage.</text>
  </threadedComment>
  <threadedComment ref="V230" dT="2025-06-13T17:27:00.60" personId="{79160F3F-A2CD-4B5D-ACD4-80E02EA51DFF}" id="{B43DEA29-7A45-46FD-BBAD-AADB264A3190}">
    <text>6-13-2025 Conduit Placement Confirmed Completed.</text>
  </threadedComment>
  <threadedComment ref="U231" dT="2025-12-12T20:45:27.51" personId="{79160F3F-A2CD-4B5D-ACD4-80E02EA51DFF}" id="{2F269294-7CCD-481F-83C1-3479F2930F23}">
    <text>8-21-2025 Confirmed Actual Completed Footage.</text>
  </threadedComment>
  <threadedComment ref="V231" dT="2025-12-12T20:45:57.58" personId="{79160F3F-A2CD-4B5D-ACD4-80E02EA51DFF}" id="{A0FC9D92-1AD9-45F0-9CED-6C500F9877D1}">
    <text>8-21-2025 Conduit Placement Confirmed Completed.</text>
  </threadedComment>
  <threadedComment ref="AA231" dT="2026-03-23T20:38:32.59" personId="{79160F3F-A2CD-4B5D-ACD4-80E02EA51DFF}" id="{A3B1746C-00C1-4374-A9F9-709858B9453E}">
    <text xml:space="preserve">3-23-2026 QC Date Entered In SiteTracker On 3/23/2026.
</text>
  </threadedComment>
  <threadedComment ref="U232" dT="2025-12-12T20:46:37.37" personId="{79160F3F-A2CD-4B5D-ACD4-80E02EA51DFF}" id="{19A478AD-C828-4707-8A48-40B5886E2FCC}">
    <text>6-12-2025 Confirmed Actual Completed Footage.</text>
  </threadedComment>
  <threadedComment ref="V232" dT="2025-12-12T20:47:01.09" personId="{79160F3F-A2CD-4B5D-ACD4-80E02EA51DFF}" id="{023F2020-3EB2-48F0-BB96-724F7A9E63AF}">
    <text>6-12-2025 Conduit Placement Confirmed Completed.</text>
  </threadedComment>
  <threadedComment ref="U233" dT="2025-08-25T19:34:36.29" personId="{79160F3F-A2CD-4B5D-ACD4-80E02EA51DFF}" id="{4A698453-4111-43AF-951B-C747D72DA3D6}">
    <text>8-25-2025 Confirmed Actual Completed Footage.</text>
  </threadedComment>
  <threadedComment ref="V233" dT="2025-08-25T19:35:36.54" personId="{79160F3F-A2CD-4B5D-ACD4-80E02EA51DFF}" id="{B3E2B1BE-0B1A-4ED7-A353-583ED0A8E65E}">
    <text>8-25-2025 Conduit Placement Confirmed Completed.</text>
  </threadedComment>
  <threadedComment ref="U234" dT="2025-05-21T22:54:07.14" personId="{79160F3F-A2CD-4B5D-ACD4-80E02EA51DFF}" id="{57E0DC0F-F634-45A9-B5B7-67D12F3D76E5}">
    <text>5-21-2025 Confirmed Actual Completed Footage.</text>
  </threadedComment>
  <threadedComment ref="V234" dT="2025-05-21T22:54:42.22" personId="{79160F3F-A2CD-4B5D-ACD4-80E02EA51DFF}" id="{5C780074-DF5E-42A7-8E51-FC06BB9E174F}">
    <text>5-21-2025 Conduit Placement Confirmed Completed.</text>
  </threadedComment>
  <threadedComment ref="AA234" dT="2026-03-23T20:39:30.04" personId="{79160F3F-A2CD-4B5D-ACD4-80E02EA51DFF}" id="{59169606-1DDA-4E87-9574-BC563EA23737}">
    <text>3-23-2026 QC Date Entered In SiteTracker On 3/23/2026.</text>
  </threadedComment>
  <threadedComment ref="U235" dT="2025-12-12T20:47:50.47" personId="{79160F3F-A2CD-4B5D-ACD4-80E02EA51DFF}" id="{5BD504E7-498C-445F-9443-2553121065FC}">
    <text>5-27-2025 Confirmed Actual Completed Footage.</text>
  </threadedComment>
  <threadedComment ref="V235" dT="2025-12-12T20:48:18.00" personId="{79160F3F-A2CD-4B5D-ACD4-80E02EA51DFF}" id="{687431F3-8FF0-4476-B550-57254EF43102}">
    <text>5-27-2025 Conduit Placement Confirmed Completed.</text>
  </threadedComment>
  <threadedComment ref="AA235" dT="2026-03-23T20:38:59.00" personId="{79160F3F-A2CD-4B5D-ACD4-80E02EA51DFF}" id="{CCFCE156-A8C8-43CC-881A-C1695B6D4B0F}">
    <text>3-23-2026 QC Date Entered In SiteTracker On 3/23/2026.</text>
  </threadedComment>
  <threadedComment ref="U236" dT="2025-08-22T18:16:28.90" personId="{79160F3F-A2CD-4B5D-ACD4-80E02EA51DFF}" id="{E86FAA6B-1C9E-49B9-8ADF-F55A6158DF7E}">
    <text>8-22-2025 Confirmed Actual Completed Footage.</text>
  </threadedComment>
  <threadedComment ref="V236" dT="2025-08-22T18:17:06.18" personId="{79160F3F-A2CD-4B5D-ACD4-80E02EA51DFF}" id="{E485DB2A-5421-456E-B6A2-B750CC8DDF8A}">
    <text>8-22-2025 Conduit Placement Confirmed Completed.</text>
  </threadedComment>
  <threadedComment ref="R237" dT="2025-01-29T22:16:27.08" personId="{79160F3F-A2CD-4B5D-ACD4-80E02EA51DFF}" id="{360CFB38-FDC6-481C-87D5-DAA2D5C18EAC}">
    <text>Assigned To Barlett Fiber Per Curtis On 1/29/2025.</text>
  </threadedComment>
  <threadedComment ref="U237" dT="2025-04-16T12:12:21.36" personId="{79160F3F-A2CD-4B5D-ACD4-80E02EA51DFF}" id="{5BF9176E-6152-43DD-860F-43BBF7F502F1}">
    <text>4-16-2025 Confirmed Actual Completed Footage.</text>
  </threadedComment>
  <threadedComment ref="V237" dT="2025-04-16T12:13:03.12" personId="{79160F3F-A2CD-4B5D-ACD4-80E02EA51DFF}" id="{6D61EB58-6694-4F8D-A13D-D743469E4926}">
    <text>4-16-2025 Conduit Placement Confirmed Completed.</text>
  </threadedComment>
  <threadedComment ref="U238" dT="2025-05-14T13:57:40.89" personId="{79160F3F-A2CD-4B5D-ACD4-80E02EA51DFF}" id="{95A97733-8D19-4BA3-9734-A6A71CE51A52}">
    <text>5-14-2025 Confirmed Actual Completed Footage.</text>
  </threadedComment>
  <threadedComment ref="V238" dT="2025-05-14T13:58:26.26" personId="{79160F3F-A2CD-4B5D-ACD4-80E02EA51DFF}" id="{15F34D54-758C-4892-8C30-57F01CD19E30}">
    <text>5-14-2025 Conduit Placement Confirmed Completed.</text>
  </threadedComment>
  <threadedComment ref="U239" dT="2025-05-14T15:23:27.32" personId="{79160F3F-A2CD-4B5D-ACD4-80E02EA51DFF}" id="{01CDAA1E-E0F9-42B5-B097-A4AB1928A673}">
    <text>5-14-2025 Confirmed Actual Completed Footage.</text>
  </threadedComment>
  <threadedComment ref="V239" dT="2025-05-14T15:23:59.32" personId="{79160F3F-A2CD-4B5D-ACD4-80E02EA51DFF}" id="{6D5922F0-6B26-4ED9-99AA-2598B9753C96}">
    <text>5-14-2025 Conduit Placement Confirmed Completed.</text>
  </threadedComment>
  <threadedComment ref="U240" dT="2025-04-24T12:58:40.06" personId="{79160F3F-A2CD-4B5D-ACD4-80E02EA51DFF}" id="{3A162613-9BD8-46DC-BBE8-92E0560E4D6E}">
    <text>4-23-2025 Confirmed Actual Completed Footage.</text>
  </threadedComment>
  <threadedComment ref="V240" dT="2025-04-24T12:58:07.01" personId="{79160F3F-A2CD-4B5D-ACD4-80E02EA51DFF}" id="{75DA41FE-A23F-45BB-96B4-77F584D661DE}">
    <text>4-23-2025 Conduit Placement Confirmed Completed.</text>
  </threadedComment>
  <threadedComment ref="U241" dT="2025-06-06T13:04:31.74" personId="{79160F3F-A2CD-4B5D-ACD4-80E02EA51DFF}" id="{D723D86C-07D0-471E-BFA4-14EDC9295307}">
    <text>6-6-2025 Confirmed Actual Completed Footage.</text>
  </threadedComment>
  <threadedComment ref="V241" dT="2025-06-06T13:05:04.16" personId="{79160F3F-A2CD-4B5D-ACD4-80E02EA51DFF}" id="{554037E9-3245-4D32-AB97-8AF8411CC553}">
    <text>6-6-2025 Conduit Placement Confirmed Completed.</text>
  </threadedComment>
  <threadedComment ref="U242" dT="2025-10-13T12:00:15.38" personId="{79160F3F-A2CD-4B5D-ACD4-80E02EA51DFF}" id="{ED8A7839-34B9-49D7-A83E-D2440FFCDA05}">
    <text>5-30-2025 Confirmed Actual Completed Footage.</text>
  </threadedComment>
  <threadedComment ref="V242" dT="2025-10-13T12:07:47.90" personId="{79160F3F-A2CD-4B5D-ACD4-80E02EA51DFF}" id="{50E2BB35-0D07-4A0B-9A63-A1A21AF9ACA7}">
    <text>5-30-2025 Conduit Placement Confirmed Completed.</text>
  </threadedComment>
  <threadedComment ref="AA242" dT="2026-03-23T20:40:44.63" personId="{79160F3F-A2CD-4B5D-ACD4-80E02EA51DFF}" id="{9A83AA0E-3887-4D35-BC4F-3EE9BCB6755B}">
    <text>3-23-2026 QC Date Entered In SiteTracker On 3/23/2026.</text>
  </threadedComment>
  <threadedComment ref="U243" dT="2025-06-03T14:41:29.17" personId="{79160F3F-A2CD-4B5D-ACD4-80E02EA51DFF}" id="{50F356FD-8F80-4A11-AD68-F3D67CFB11E9}">
    <text>6-3-2025 Confirmed Actual Completed Footage.</text>
  </threadedComment>
  <threadedComment ref="V243" dT="2025-06-03T14:42:03.33" personId="{79160F3F-A2CD-4B5D-ACD4-80E02EA51DFF}" id="{B6848518-F250-495F-9FFF-E23B4F259B4C}">
    <text>6-3-2025 Conduit Placement Confirmed Completed.</text>
  </threadedComment>
  <threadedComment ref="U244" dT="2025-10-13T12:00:42.88" personId="{79160F3F-A2CD-4B5D-ACD4-80E02EA51DFF}" id="{C684C795-517E-47EE-B8F0-7F5445461DAA}">
    <text>6-2-2025 Confirmed Actual Completed Footage.</text>
  </threadedComment>
  <threadedComment ref="V244" dT="2025-10-13T12:07:23.43" personId="{79160F3F-A2CD-4B5D-ACD4-80E02EA51DFF}" id="{9092D2C9-A083-486A-9660-F12709874AAB}">
    <text>6-2-2025 Conduit Placement Confirmed Completed.</text>
  </threadedComment>
  <threadedComment ref="U245" dT="2025-10-13T12:01:03.96" personId="{79160F3F-A2CD-4B5D-ACD4-80E02EA51DFF}" id="{160FA930-1EDF-4F4A-8C0F-0834978AA273}">
    <text>6-5-2025 Confirmed Actual Completed Footage.</text>
  </threadedComment>
  <threadedComment ref="V245" dT="2025-10-13T12:07:08.57" personId="{79160F3F-A2CD-4B5D-ACD4-80E02EA51DFF}" id="{2ECF5A3A-0820-48C5-A5A7-7291058C6E23}">
    <text>6-5-2025 Conduit Placement Confirmed Completed.</text>
  </threadedComment>
  <threadedComment ref="U246" dT="2025-10-13T12:01:28.77" personId="{79160F3F-A2CD-4B5D-ACD4-80E02EA51DFF}" id="{72A6F3D6-24D6-4FDC-8B82-2C3D2D7CD0AD}">
    <text>6-3-2025 Confirmed Actual Completed Footage.</text>
  </threadedComment>
  <threadedComment ref="V246" dT="2025-10-13T12:06:49.59" personId="{79160F3F-A2CD-4B5D-ACD4-80E02EA51DFF}" id="{7D47EE29-CA9A-48B2-A150-B3D3E5550791}">
    <text>6-3-2025 Conduit Placement Confirmed Completed.</text>
  </threadedComment>
  <threadedComment ref="U247" dT="2025-12-12T20:49:25.50" personId="{79160F3F-A2CD-4B5D-ACD4-80E02EA51DFF}" id="{175F7794-298D-425E-8B08-02ECE53AAA6E}">
    <text>6-30-2025 Confirmed Actual Completed Footage.</text>
  </threadedComment>
  <threadedComment ref="V247" dT="2025-12-12T20:49:52.26" personId="{79160F3F-A2CD-4B5D-ACD4-80E02EA51DFF}" id="{77669EDC-0AB5-47E5-8653-DF23C48ED117}">
    <text>6-30-2025 Conduit Placement Confirmed Completed.</text>
  </threadedComment>
  <threadedComment ref="U248" dT="2025-04-25T15:04:38.93" personId="{79160F3F-A2CD-4B5D-ACD4-80E02EA51DFF}" id="{56413FE3-5AAE-4ADB-91B8-5060003CF925}">
    <text>4-25-2025 Confirmed Actual Completed Footage.</text>
  </threadedComment>
  <threadedComment ref="V248" dT="2025-04-25T15:05:23.14" personId="{79160F3F-A2CD-4B5D-ACD4-80E02EA51DFF}" id="{DCB1BDBA-70B7-453B-92AA-BE542DE04513}">
    <text>4-25-2025 Conduit Placement Confirmed Completed.</text>
  </threadedComment>
  <threadedComment ref="U249" dT="2025-10-13T12:01:56.47" personId="{79160F3F-A2CD-4B5D-ACD4-80E02EA51DFF}" id="{43F0DF9F-2F89-4995-BA61-2D46ED22BAEA}">
    <text>6-3-2025 Confirmed Actual Completed Footage.</text>
  </threadedComment>
  <threadedComment ref="V249" dT="2025-10-13T12:06:25.77" personId="{79160F3F-A2CD-4B5D-ACD4-80E02EA51DFF}" id="{A2B7280E-BBEF-432C-B84A-BCABE6529A43}">
    <text>6-3-2025 Conduit Placement Confirmed Completed.</text>
  </threadedComment>
  <threadedComment ref="AA249" dT="2026-03-23T20:41:33.30" personId="{79160F3F-A2CD-4B5D-ACD4-80E02EA51DFF}" id="{774A09C8-3B8D-4C3D-8E9A-7BFB862A8C90}">
    <text>3-23-2026 QC Date Entered In SiteTracker On 3/23/2026.</text>
  </threadedComment>
  <threadedComment ref="U250" dT="2025-06-06T14:32:00.42" personId="{79160F3F-A2CD-4B5D-ACD4-80E02EA51DFF}" id="{40CB1EB0-05ED-43D7-89CD-454F851A71EB}">
    <text>6-6-2025 Confirmed Actual Completed Footage.</text>
  </threadedComment>
  <threadedComment ref="V250" dT="2025-06-06T14:32:35.42" personId="{79160F3F-A2CD-4B5D-ACD4-80E02EA51DFF}" id="{5996C28E-EB3A-4457-8F20-F5186D237CAF}">
    <text>6-6-2025 Conduit Placement Confirmed Completed.</text>
  </threadedComment>
  <threadedComment ref="Y250" dT="2025-03-14T14:19:38.08" personId="{79160F3F-A2CD-4B5D-ACD4-80E02EA51DFF}" id="{77F10BA2-E740-4905-88CC-258BBA5A89C9}">
    <text>3-14-2025 Splicing Completed by Utilities One as Per Tillman.</text>
  </threadedComment>
  <threadedComment ref="U251" dT="2025-06-11T12:31:58.51" personId="{79160F3F-A2CD-4B5D-ACD4-80E02EA51DFF}" id="{04524F86-FC6D-4302-A9EE-628C4B59B9BC}">
    <text>6-11-2025 Confirmed Actual Completed Footage.</text>
  </threadedComment>
  <threadedComment ref="V251" dT="2025-06-11T12:32:43.63" personId="{79160F3F-A2CD-4B5D-ACD4-80E02EA51DFF}" id="{C6F290D9-52FA-4091-88E8-E73E5CB794B6}">
    <text>6-11-2025 Conduit Placement Confirmed Completed.</text>
  </threadedComment>
  <threadedComment ref="U252" dT="2025-06-04T13:56:33.69" personId="{79160F3F-A2CD-4B5D-ACD4-80E02EA51DFF}" id="{C1ED464D-F610-4351-9D06-08FE61930CCE}">
    <text>6-4-2025 Confirmed Actual Completed Footage.</text>
  </threadedComment>
  <threadedComment ref="V252" dT="2025-06-04T13:56:58.69" personId="{79160F3F-A2CD-4B5D-ACD4-80E02EA51DFF}" id="{8F482468-4398-457F-88FC-1F7518747DD6}">
    <text>6-4-2025 Conduit Placement Confirmed Completed.</text>
  </threadedComment>
  <threadedComment ref="U253" dT="2025-10-13T12:02:17.75" personId="{79160F3F-A2CD-4B5D-ACD4-80E02EA51DFF}" id="{B0179F44-1493-41C0-88C3-52E02D9E32F0}">
    <text>6-6-2025 Confirmed Actual Completed Footage.</text>
  </threadedComment>
  <threadedComment ref="V253" dT="2025-10-13T12:05:54.60" personId="{79160F3F-A2CD-4B5D-ACD4-80E02EA51DFF}" id="{AE87A053-617D-486C-B4D4-3150030E4F69}">
    <text>6-6-2025 Conduit Placement Confirmed Completed.</text>
  </threadedComment>
  <threadedComment ref="R254" dT="2025-02-06T22:56:44.92" personId="{B94EEAA7-0C12-4C40-83AA-0D04355A5C49}" id="{89650FE0-4AFB-4F1C-80A2-B5CB93B356CE}">
    <text>HDD 2-6</text>
  </threadedComment>
  <threadedComment ref="U254" dT="2025-05-21T19:21:35.41" personId="{79160F3F-A2CD-4B5D-ACD4-80E02EA51DFF}" id="{CE9386FF-FDF2-4927-92D7-865AF317155F}">
    <text>7-10-2025 Confirmed Actual Completed Footage.</text>
  </threadedComment>
  <threadedComment ref="V254" dT="2025-05-21T19:22:20.35" personId="{79160F3F-A2CD-4B5D-ACD4-80E02EA51DFF}" id="{E52EE323-BBE0-4E60-A03D-328D190E260D}">
    <text>7-10-2025 Conduit Placement Confirmed Completed.</text>
  </threadedComment>
  <threadedComment ref="R255" dT="2025-02-04T19:46:56.78" personId="{79160F3F-A2CD-4B5D-ACD4-80E02EA51DFF}" id="{46D902E2-FE43-45F8-8DBA-436DB5C68BA9}">
    <text>Assigned To Power Connect as Per Curtis on 2-4-2025.</text>
  </threadedComment>
  <threadedComment ref="U255" dT="2025-06-12T19:50:06.13" personId="{79160F3F-A2CD-4B5D-ACD4-80E02EA51DFF}" id="{846D0FAE-420F-47AB-BCEE-2CDA053C1A70}">
    <text>6-12-2025 Confirmed Actual Completed Footage.</text>
  </threadedComment>
  <threadedComment ref="V255" dT="2025-06-12T19:50:36.43" personId="{79160F3F-A2CD-4B5D-ACD4-80E02EA51DFF}" id="{8C073D29-1AEB-47AD-9BDD-2A134ED20A2B}">
    <text>6-12-2025 Conduit Placement Confirmed Completed.</text>
  </threadedComment>
  <threadedComment ref="U256" dT="2025-12-12T20:50:34.07" personId="{79160F3F-A2CD-4B5D-ACD4-80E02EA51DFF}" id="{1998610D-3EF6-49BB-964E-1166BF8C964B}">
    <text>6-17-2025 Confirmed Actual Completed Footage.</text>
  </threadedComment>
  <threadedComment ref="V256" dT="2025-12-12T20:51:00.24" personId="{79160F3F-A2CD-4B5D-ACD4-80E02EA51DFF}" id="{DEACD79A-7B39-484B-8640-E046A1EA2A4F}">
    <text>6-17-2025 Conduit Placement Confirmed Completed.</text>
  </threadedComment>
  <threadedComment ref="AA256" dT="2026-03-23T20:42:03.07" personId="{79160F3F-A2CD-4B5D-ACD4-80E02EA51DFF}" id="{E770824F-DF6D-477F-8C3D-0A26561873D6}">
    <text>3-23-2026 QC Date Entered In SiteTracker On 3/23/2026.</text>
  </threadedComment>
  <threadedComment ref="U257" dT="2025-06-06T18:18:57.78" personId="{79160F3F-A2CD-4B5D-ACD4-80E02EA51DFF}" id="{85498D14-D5E6-4596-B0FC-A88806092BB2}">
    <text>6-6-2025 Confirmed Actual Completed Footage.</text>
  </threadedComment>
  <threadedComment ref="V257" dT="2025-06-06T18:19:26.99" personId="{79160F3F-A2CD-4B5D-ACD4-80E02EA51DFF}" id="{7FE17918-1458-4EAB-9985-83BB176DA646}">
    <text>6-6-2025 Conduit Placement Confirmed Completed.</text>
  </threadedComment>
  <threadedComment ref="U258" dT="2025-04-16T17:03:55.21" personId="{79160F3F-A2CD-4B5D-ACD4-80E02EA51DFF}" id="{62C262AC-454C-45A9-91B8-96683D8A9855}">
    <text>4-16-2025 Confirmed Actual Completed Footage.</text>
  </threadedComment>
  <threadedComment ref="V258" dT="2025-04-16T17:04:28.29" personId="{79160F3F-A2CD-4B5D-ACD4-80E02EA51DFF}" id="{C4C9E95D-57CA-49AE-B627-3A029C7CED38}">
    <text>4-16-2025 Conduit Placement Confirmed Completed.</text>
  </threadedComment>
  <threadedComment ref="AA258" dT="2026-03-23T20:41:07.27" personId="{79160F3F-A2CD-4B5D-ACD4-80E02EA51DFF}" id="{85390593-5342-4455-91C6-8EC30EC7CD8A}">
    <text>3-23-2026 QC Date Entered In SiteTracker On 3/23/2026.</text>
  </threadedComment>
  <threadedComment ref="U259" dT="2025-04-17T13:09:04.10" personId="{79160F3F-A2CD-4B5D-ACD4-80E02EA51DFF}" id="{59BC3B04-8F3B-4FD8-A280-6DA196D444DA}">
    <text>4-17-2025 Confirmed Actual Completed Footage.</text>
  </threadedComment>
  <threadedComment ref="V259" dT="2025-04-17T13:09:27.88" personId="{79160F3F-A2CD-4B5D-ACD4-80E02EA51DFF}" id="{D2774464-7DB3-4189-9192-60D4DA75D48C}">
    <text>4-16-2025 Conduit Placement Confirmed Completed.</text>
  </threadedComment>
  <threadedComment ref="U260" dT="2025-10-13T12:02:41.49" personId="{79160F3F-A2CD-4B5D-ACD4-80E02EA51DFF}" id="{CB0758B4-428B-494F-8F8F-D59CC0037C51}">
    <text>6-11-2025 Confirmed Actual Completed Footage.</text>
  </threadedComment>
  <threadedComment ref="V260" dT="2025-10-13T12:05:26.05" personId="{79160F3F-A2CD-4B5D-ACD4-80E02EA51DFF}" id="{DEF50DC7-69F4-4C6E-ABD9-A4CD9963C270}">
    <text>6-11-2025 Conduit Placement Confirmed Completed.</text>
  </threadedComment>
  <threadedComment ref="U261" dT="2025-10-13T12:03:05.46" personId="{79160F3F-A2CD-4B5D-ACD4-80E02EA51DFF}" id="{2237F15A-2877-4628-8961-F6D9EF4CACB2}">
    <text>6-3-2025 Confirmed Actual Completed Footage.</text>
  </threadedComment>
  <threadedComment ref="V261" dT="2025-10-13T12:05:14.55" personId="{79160F3F-A2CD-4B5D-ACD4-80E02EA51DFF}" id="{E57DCA75-71D8-48DE-8A6B-E3D1EB00B56B}">
    <text>6-3-2025 Conduit Placement Confirmed Completed.</text>
  </threadedComment>
  <threadedComment ref="U262" dT="2025-10-17T13:31:43.96" personId="{79160F3F-A2CD-4B5D-ACD4-80E02EA51DFF}" id="{766A804C-6236-4D25-BE31-76A2D1167C61}">
    <text>10-17-2025 Confirmed Actual Completed Footage.</text>
  </threadedComment>
  <threadedComment ref="V262" dT="2025-10-17T13:32:09.39" personId="{79160F3F-A2CD-4B5D-ACD4-80E02EA51DFF}" id="{DFC3C9AD-ACD9-44C3-8DA5-F26FD76793BA}">
    <text>10-17-2025 Conduit Placement Confirmed Completed.</text>
  </threadedComment>
  <threadedComment ref="U263" dT="2025-08-19T21:49:32.35" personId="{79160F3F-A2CD-4B5D-ACD4-80E02EA51DFF}" id="{C62297E7-679C-42A9-989B-1041393525B1}">
    <text>8-19-2025 Confirmed Actual Completed Footage.</text>
  </threadedComment>
  <threadedComment ref="V263" dT="2025-08-19T21:50:07.34" personId="{79160F3F-A2CD-4B5D-ACD4-80E02EA51DFF}" id="{3FDCAE1E-4CD3-49C9-A42A-8877C75AE0D5}">
    <text>8-19-2025 Conduit Placement Confirmed Completed.</text>
  </threadedComment>
  <threadedComment ref="U264" dT="2025-12-12T20:51:48.26" personId="{79160F3F-A2CD-4B5D-ACD4-80E02EA51DFF}" id="{B07D8600-A27B-44B7-9CC8-34F3569B5525}">
    <text>5-14-2025 Confirmed Actual Completed Footage.</text>
  </threadedComment>
  <threadedComment ref="V264" dT="2025-12-12T20:52:16.62" personId="{79160F3F-A2CD-4B5D-ACD4-80E02EA51DFF}" id="{71D03D98-6DBE-438C-A67E-0B65DAAF341F}">
    <text>5-14-2025 Conduit Placement Confirmed Completed.</text>
  </threadedComment>
  <threadedComment ref="T265" dT="2025-03-19T12:01:28.73" personId="{79160F3F-A2CD-4B5D-ACD4-80E02EA51DFF}" id="{E332339B-7F40-4E57-A76A-93AD263997E9}">
    <text>3-19-2025 Project Completed-Re-Design on Project Changed the Footage.</text>
  </threadedComment>
  <threadedComment ref="U265" dT="2025-05-29T20:01:24.03" personId="{79160F3F-A2CD-4B5D-ACD4-80E02EA51DFF}" id="{AB876E59-95BA-4DFD-BFF5-D47013424731}">
    <text>5-29-2025 Confirmed Actual Completed Footage.</text>
  </threadedComment>
  <threadedComment ref="V265" dT="2025-05-29T20:02:15.64" personId="{79160F3F-A2CD-4B5D-ACD4-80E02EA51DFF}" id="{A7DE4E9F-CA1B-40C7-A32F-C29BF335970F}">
    <text>5-29-2025 Conduit Placement Confirmed Completed.</text>
  </threadedComment>
  <threadedComment ref="A266" dT="2025-06-03T12:39:54.33" personId="{79160F3F-A2CD-4B5D-ACD4-80E02EA51DFF}" id="{7FBEAE6E-BCF4-4190-A1E3-C1AE50A12C54}">
    <text>6-3-2025 As Per Theresa Only Construction Has Been Invoiced--Fiber To Follow.</text>
  </threadedComment>
  <threadedComment ref="R266" dT="2025-02-06T22:44:15.77" personId="{B94EEAA7-0C12-4C40-83AA-0D04355A5C49}" id="{A31C4915-9B2A-4466-81D2-F061A1AD2B0B}">
    <text>FCA</text>
  </threadedComment>
  <threadedComment ref="U266" dT="2025-05-13T19:59:24.00" personId="{79160F3F-A2CD-4B5D-ACD4-80E02EA51DFF}" id="{5886D154-48F9-4169-8D32-FF04E42A465C}">
    <text>5-13-2025 Confirmed Actual Completed Footage.</text>
  </threadedComment>
  <threadedComment ref="V266" dT="2025-05-13T20:00:30.30" personId="{79160F3F-A2CD-4B5D-ACD4-80E02EA51DFF}" id="{C803588A-D90C-4ABA-9B47-F05273A01B4A}">
    <text>5-13-2025 Conduit Placement Confirmed Completed.</text>
  </threadedComment>
  <threadedComment ref="U267" dT="2025-06-11T12:23:40.48" personId="{79160F3F-A2CD-4B5D-ACD4-80E02EA51DFF}" id="{6D3F2EB1-3368-4ADC-B57B-1874656DB15B}">
    <text>6-11-2025 Confirmed Actual Completed Footage.</text>
  </threadedComment>
  <threadedComment ref="V267" dT="2025-06-11T12:24:08.37" personId="{79160F3F-A2CD-4B5D-ACD4-80E02EA51DFF}" id="{D1BE0F44-91D7-423E-8F0B-F2E99C75D1A3}">
    <text>6-11-2025 Conduit Placement Confirmed Completed.</text>
  </threadedComment>
  <threadedComment ref="AA267" dT="2026-03-23T20:43:33.17" personId="{79160F3F-A2CD-4B5D-ACD4-80E02EA51DFF}" id="{411EC723-7CA5-476A-9717-06FEDBBC6B2A}">
    <text>3-23-2026 QC Date Entered In SiteTracker On 3/23/2026.</text>
  </threadedComment>
  <threadedComment ref="U268" dT="2025-08-21T14:12:49.82" personId="{79160F3F-A2CD-4B5D-ACD4-80E02EA51DFF}" id="{0EB6D28B-0662-4CD7-A7AD-967785D5254E}">
    <text>7-21-2025 Confirmed Actual Completed Footage.</text>
  </threadedComment>
  <threadedComment ref="V268" dT="2025-08-21T14:14:26.98" personId="{79160F3F-A2CD-4B5D-ACD4-80E02EA51DFF}" id="{0DC8A58F-2885-42D4-AC3A-120541BA92EC}">
    <text>7-21-2025 Conduit Placement Confirmed Completed.</text>
  </threadedComment>
  <threadedComment ref="U269" dT="2025-10-13T12:03:32.44" personId="{79160F3F-A2CD-4B5D-ACD4-80E02EA51DFF}" id="{3398BD66-3977-4B75-A489-2B4B31F8F2D0}">
    <text>6-9-2025 Confirmed Actual Completed Footage.</text>
  </threadedComment>
  <threadedComment ref="V269" dT="2025-10-13T12:04:39.60" personId="{79160F3F-A2CD-4B5D-ACD4-80E02EA51DFF}" id="{DA9F3A93-94DB-4551-AD1B-11F638EB4495}">
    <text>6-9-2025 Conduit Placement Confirmed Completed.</text>
  </threadedComment>
  <threadedComment ref="T270" dT="2025-06-06T14:03:06.67" personId="{79160F3F-A2CD-4B5D-ACD4-80E02EA51DFF}" id="{A118B744-27E3-45CC-AC17-66DEEA69D42C}">
    <text>6-6-2025 222' Of Additional 1 1/2 Conduit Was Placed On This Project.</text>
  </threadedComment>
  <threadedComment ref="U270" dT="2025-10-13T12:04:07.44" personId="{79160F3F-A2CD-4B5D-ACD4-80E02EA51DFF}" id="{93F11D5C-C5E3-4DD0-821B-B71EF5D628E4}">
    <text>6-6-2025 Confirmed Actual Completed Footage.</text>
  </threadedComment>
  <threadedComment ref="V270" dT="2025-10-13T12:04:57.55" personId="{79160F3F-A2CD-4B5D-ACD4-80E02EA51DFF}" id="{D80F00F6-71DC-4D2F-89EA-3A38FE98394B}">
    <text>6-6-2025 Conduit Placement Confirmed Completed.</text>
  </threadedComment>
  <threadedComment ref="U271" dT="2025-06-30T14:34:25.46" personId="{79160F3F-A2CD-4B5D-ACD4-80E02EA51DFF}" id="{13405531-94C7-4C8A-B853-7FB996BDC89E}">
    <text>6-30-2025 Confirmed Actual Completed Footage.</text>
  </threadedComment>
  <threadedComment ref="V271" dT="2025-06-30T14:34:59.56" personId="{79160F3F-A2CD-4B5D-ACD4-80E02EA51DFF}" id="{26F0574F-6AAE-4BE8-AB2A-31353AF91E1A}">
    <text>6-30-2025 Conduit Placement Confirmed Completed.</text>
  </threadedComment>
  <threadedComment ref="U272" dT="2025-10-10T12:51:57.72" personId="{79160F3F-A2CD-4B5D-ACD4-80E02EA51DFF}" id="{8023C05D-A327-4985-A4A4-7742922CE22A}">
    <text>10-10-2025 Confirmed Actual Completed Footage.</text>
  </threadedComment>
  <threadedComment ref="V272" dT="2025-10-10T12:52:24.47" personId="{79160F3F-A2CD-4B5D-ACD4-80E02EA51DFF}" id="{A039D815-78E0-4CBE-8D3D-B1622C6F0AD5}">
    <text>10-10-2025 Conduit Placement Confirmed Completed.</text>
  </threadedComment>
  <threadedComment ref="U273" dT="2025-10-04T19:39:46.57" personId="{79160F3F-A2CD-4B5D-ACD4-80E02EA51DFF}" id="{7F147FDC-8639-485A-812D-7381CDBA6AF5}">
    <text>10-3-2025 Confirmed Actual Completed Footage.</text>
  </threadedComment>
  <threadedComment ref="V273" dT="2025-10-04T19:32:00.19" personId="{79160F3F-A2CD-4B5D-ACD4-80E02EA51DFF}" id="{59045F98-7723-4A00-BC86-CE528FCF7A9E}">
    <text>10-3-2025 Conduit Placement Confirmed Completed.</text>
  </threadedComment>
  <threadedComment ref="U274" dT="2025-09-22T13:57:18.49" personId="{79160F3F-A2CD-4B5D-ACD4-80E02EA51DFF}" id="{DD53000F-7A13-4486-BBB1-7F709BB47B9B}">
    <text>9-19-2025 Confirmed Actual Completed Footage.</text>
  </threadedComment>
  <threadedComment ref="V274" dT="2025-09-22T13:57:42.91" personId="{79160F3F-A2CD-4B5D-ACD4-80E02EA51DFF}" id="{B3167108-F324-4E81-A670-DE57E84D9750}">
    <text>9-19-2025 Conduit Placement Confirmed Completed.</text>
  </threadedComment>
  <threadedComment ref="R275" dT="2025-01-29T22:16:27.08" personId="{79160F3F-A2CD-4B5D-ACD4-80E02EA51DFF}" id="{F5AD6C5D-7708-44FF-852F-ACEC90A9779D}">
    <text>Assigned To Barlett Fiber Per Curtis On 1/29/2025.</text>
  </threadedComment>
  <threadedComment ref="U275" dT="2025-07-16T16:35:21.42" personId="{79160F3F-A2CD-4B5D-ACD4-80E02EA51DFF}" id="{BF995F9F-64DF-47E1-9DD1-6A050C01830A}">
    <text>7-16-2025 Confirmed Actual Completed Footage.</text>
  </threadedComment>
  <threadedComment ref="V275" dT="2025-07-16T16:35:52.71" personId="{79160F3F-A2CD-4B5D-ACD4-80E02EA51DFF}" id="{508EEC17-8DA1-44C8-A3B8-56554B677021}">
    <text>7-16-2025 Conduit Placement Confirmed Completed.</text>
  </threadedComment>
  <threadedComment ref="U276" dT="2026-01-13T21:28:05.63" personId="{74F12554-A315-4F9B-B137-457CC8B8B285}" id="{AD469BF0-29C2-42B3-8E1C-600D1989881C}">
    <text>1-13-2025 Confirmed Actual Completed Footage.  Change Order Request Sent to Tillman.</text>
  </threadedComment>
  <threadedComment ref="V276" dT="2026-01-18T19:07:06.26" personId="{79160F3F-A2CD-4B5D-ACD4-80E02EA51DFF}" id="{068C5219-F573-46AA-9AAD-8585957A2E6F}">
    <text>1-7-2026 Conduit Placement Confirmed Completed.</text>
  </threadedComment>
  <threadedComment ref="U277" dT="2026-02-05T16:55:24.02" personId="{79160F3F-A2CD-4B5D-ACD4-80E02EA51DFF}" id="{AB2D6A59-1D07-45B4-AC66-FAF12613B127}">
    <text>2-5-2026 Confirmed Actual Completed Footage.</text>
  </threadedComment>
  <threadedComment ref="V277" dT="2026-02-05T16:56:02.66" personId="{79160F3F-A2CD-4B5D-ACD4-80E02EA51DFF}" id="{63A81181-88E8-4AC4-8D05-AA36D61F2366}">
    <text>2-5-2026 Conduit Placement Confirmed Completed.</text>
  </threadedComment>
  <threadedComment ref="U278" dT="2026-02-11T17:20:15.61" personId="{79160F3F-A2CD-4B5D-ACD4-80E02EA51DFF}" id="{BF81D8B1-FBE6-4DAF-8A74-84EB99904059}">
    <text>2-11-2026 Confirmed Actual Completed Footage.</text>
  </threadedComment>
  <threadedComment ref="V278" dT="2026-02-11T17:21:08.01" personId="{79160F3F-A2CD-4B5D-ACD4-80E02EA51DFF}" id="{9327A95B-2336-460A-996E-DC255068E0CF}">
    <text>2-11-2026 Conduit Placement Confirmed Completed.</text>
  </threadedComment>
  <threadedComment ref="U279" dT="2026-02-12T21:05:41.41" personId="{79160F3F-A2CD-4B5D-ACD4-80E02EA51DFF}" id="{B03C8C4E-F899-4B35-A7CF-D92466ED010E}">
    <text>2-12-2026 Confirmed Actual Completed Footage.</text>
  </threadedComment>
  <threadedComment ref="V279" dT="2026-02-12T21:06:06.02" personId="{79160F3F-A2CD-4B5D-ACD4-80E02EA51DFF}" id="{9902B4E1-7E2C-416E-862E-261E1C36158E}">
    <text>2-12-2026 Conduit Placement Confirmed Completed.</text>
  </threadedComment>
  <threadedComment ref="U280" dT="2026-02-12T19:32:43.48" personId="{79160F3F-A2CD-4B5D-ACD4-80E02EA51DFF}" id="{995A78C5-5128-478A-8AEB-95B101A9712D}">
    <text>2-12-2026 Confirmed Actual Completed Footage.</text>
  </threadedComment>
  <threadedComment ref="V280" dT="2026-02-12T19:33:08.78" personId="{79160F3F-A2CD-4B5D-ACD4-80E02EA51DFF}" id="{EC9DD3DD-E621-42AE-B003-6F26B6C3485A}">
    <text>2-12-2026 Conduit Placement Confirmed Completed.</text>
  </threadedComment>
  <threadedComment ref="U281" dT="2026-02-20T14:55:19.17" personId="{79160F3F-A2CD-4B5D-ACD4-80E02EA51DFF}" id="{C5D369C1-3D01-43C8-A015-DC7CCB95F9BF}">
    <text>2-20-2026 Confirmed Actual Completed Footage.</text>
  </threadedComment>
  <threadedComment ref="V281" dT="2026-02-20T14:55:46.10" personId="{79160F3F-A2CD-4B5D-ACD4-80E02EA51DFF}" id="{6DDF1A92-C809-4A5D-804F-7451170C07A9}">
    <text>2-20-2026 Conduit Placement Confirmed Completed.</text>
  </threadedComment>
  <threadedComment ref="U282" dT="2026-02-19T20:56:27.06" personId="{79160F3F-A2CD-4B5D-ACD4-80E02EA51DFF}" id="{5ABE0222-4493-43DE-A35C-1F34FEC91802}">
    <text>2-19-2026 Confirmed Actual Completed Footage.</text>
  </threadedComment>
  <threadedComment ref="V282" dT="2026-02-19T20:56:50.78" personId="{79160F3F-A2CD-4B5D-ACD4-80E02EA51DFF}" id="{488AA432-5D55-430D-9C2C-E714C92CB693}">
    <text>2-19-2026 Conduit Placement Confirmed Completed.</text>
  </threadedComment>
  <threadedComment ref="U283" dT="2026-02-20T17:01:14.41" personId="{79160F3F-A2CD-4B5D-ACD4-80E02EA51DFF}" id="{AB97C33D-7803-4514-9888-7A58A09B591A}">
    <text>2-20-2026 Confirmed Actual Completed Footage.</text>
  </threadedComment>
  <threadedComment ref="V283" dT="2026-02-20T17:01:41.28" personId="{79160F3F-A2CD-4B5D-ACD4-80E02EA51DFF}" id="{8F1086CB-5167-448F-9ADC-C825670B3D6E}">
    <text>2-20-2026 Conduit Placement Confirmed Completed.</text>
  </threadedComment>
  <threadedComment ref="U284" dT="2026-02-16T19:35:14.22" personId="{79160F3F-A2CD-4B5D-ACD4-80E02EA51DFF}" id="{8C7147F7-185A-4082-B1AF-A8CC3D2D3E4C}">
    <text>2-16-2026 Confirmed Actual Completed Footage.</text>
  </threadedComment>
  <threadedComment ref="V284" dT="2026-02-16T19:35:42.56" personId="{79160F3F-A2CD-4B5D-ACD4-80E02EA51DFF}" id="{895AEC29-CA16-4E37-B64D-6508E649DC6E}">
    <text>2-16-2026 Conduit Placement Confirmed Completed.</text>
  </threadedComment>
  <threadedComment ref="U285" dT="2026-02-16T19:35:22.00" personId="{79160F3F-A2CD-4B5D-ACD4-80E02EA51DFF}" id="{3F3769EB-D680-434C-9F76-DFEAD87DB39E}">
    <text>2-16-2026 Confirmed Actual Completed Footage.</text>
  </threadedComment>
  <threadedComment ref="V285" dT="2026-02-16T19:35:54.02" personId="{79160F3F-A2CD-4B5D-ACD4-80E02EA51DFF}" id="{8B13D483-B2B5-4FEC-885A-F844E3C10A66}">
    <text>2-16-2026 Conduit Placement Confirmed Completed.</text>
  </threadedComment>
  <threadedComment ref="U286" dT="2025-12-15T19:16:22.31" personId="{79160F3F-A2CD-4B5D-ACD4-80E02EA51DFF}" id="{BDB1FCA7-359C-4DBC-947B-DC929D7976B9}">
    <text>12-15-2025 Fiber Placement and Splicing.</text>
  </threadedComment>
  <threadedComment ref="V286" dT="2025-12-15T19:16:46.23" personId="{79160F3F-A2CD-4B5D-ACD4-80E02EA51DFF}" id="{685EACCF-3EB9-4167-BF52-123D04D7903B}">
    <text>12-15-2025 Fiber Placement and Splicing.</text>
  </threadedComment>
  <threadedComment ref="U287" dT="2025-12-15T19:16:33.59" personId="{79160F3F-A2CD-4B5D-ACD4-80E02EA51DFF}" id="{F64B272E-7B13-4FD6-BCE9-FD820524D28E}">
    <text>12-15-2025 Fiber Placement and Splicing.</text>
  </threadedComment>
  <threadedComment ref="V287" dT="2025-12-15T19:16:53.13" personId="{79160F3F-A2CD-4B5D-ACD4-80E02EA51DFF}" id="{4076130C-6EDC-4F8F-A624-74CA3E0B597D}">
    <text>12-15-2025 Fiber Placement and Splicing.</text>
  </threadedComment>
  <threadedComment ref="U288" dT="2026-02-18T20:05:05.58" personId="{79160F3F-A2CD-4B5D-ACD4-80E02EA51DFF}" id="{5E774A31-51C2-4247-8DEA-B9B88DC03389}">
    <text>2-18-2026 Confirmed Actual Completed Footage.</text>
  </threadedComment>
  <threadedComment ref="V288" dT="2026-02-18T20:05:56.81" personId="{79160F3F-A2CD-4B5D-ACD4-80E02EA51DFF}" id="{0F3EBEDC-08C2-4221-83DB-B7383E8CE360}">
    <text>2-18-2026 Conduit Placement Confirmed Completed.</text>
  </threadedComment>
  <threadedComment ref="U289" dT="2026-02-13T14:56:00.16" personId="{79160F3F-A2CD-4B5D-ACD4-80E02EA51DFF}" id="{B8ECA606-D604-4304-BAC1-E394E918804E}">
    <text>2-13-2026 Confirmed Actual Completed Footage.</text>
  </threadedComment>
  <threadedComment ref="V289" dT="2026-02-13T14:57:12.34" personId="{79160F3F-A2CD-4B5D-ACD4-80E02EA51DFF}" id="{24B30C5C-76C5-4A52-ADE5-E2913B8737FD}">
    <text>2-13-2025 Conduit Placement Confirmed Completed.</text>
  </threadedComment>
  <threadedComment ref="U290" dT="2026-03-02T15:57:56.06" personId="{79160F3F-A2CD-4B5D-ACD4-80E02EA51DFF}" id="{E3366DC4-1C8C-4013-9E62-D239A447097B}">
    <text>3-2-2026 Confirmed Actual Completed Footage.</text>
  </threadedComment>
  <threadedComment ref="V290" dT="2026-03-02T15:58:32.41" personId="{79160F3F-A2CD-4B5D-ACD4-80E02EA51DFF}" id="{A6FDFD07-2C32-40A2-A715-8E9D8A447DC0}">
    <text>3-2-2026 Conduit Placement Confirmed Completed.</text>
  </threadedComment>
  <threadedComment ref="U291" dT="2026-02-13T14:48:02.71" personId="{79160F3F-A2CD-4B5D-ACD4-80E02EA51DFF}" id="{4E2F4959-4849-4ED7-A622-C519C44B24AD}">
    <text>2-13-2025 Fiber Placement and Splicing.</text>
  </threadedComment>
  <threadedComment ref="V291" dT="2026-02-13T14:48:49.57" personId="{79160F3F-A2CD-4B5D-ACD4-80E02EA51DFF}" id="{CE459243-AED2-4D65-85E4-BF3FC1ADC2BC}">
    <text>2-13-2025 Fiber Placement and Splicing.</text>
  </threadedComment>
  <threadedComment ref="U292" dT="2026-01-18T21:07:30.30" personId="{79160F3F-A2CD-4B5D-ACD4-80E02EA51DFF}" id="{BC37ACF6-A409-4D62-BA9A-14A252835418}">
    <text>1-9-2026 Conduit Placement Confirmed Completed.</text>
  </threadedComment>
  <threadedComment ref="V292" dT="2026-01-18T21:07:59.91" personId="{79160F3F-A2CD-4B5D-ACD4-80E02EA51DFF}" id="{9FE77486-AAAC-4B1D-88F1-213E5801AB1C}">
    <text>1-9-2026 Fiber Placement and Splicing.</text>
  </threadedComment>
  <threadedComment ref="U293" dT="2026-01-19T15:11:19.18" personId="{79160F3F-A2CD-4B5D-ACD4-80E02EA51DFF}" id="{A832F4AC-18E4-48D6-9C2A-272575B9487E}">
    <text>1-13-2026 Confirmed Actual Completed Footage.</text>
  </threadedComment>
  <threadedComment ref="V293" dT="2026-01-19T15:10:45.83" personId="{79160F3F-A2CD-4B5D-ACD4-80E02EA51DFF}" id="{72453326-C165-43E4-8D3B-90371BBC5422}">
    <text>1-13-2026 Fiber Placement and Splicing.</text>
  </threadedComment>
  <threadedComment ref="U294" dT="2026-01-18T17:13:16.59" personId="{79160F3F-A2CD-4B5D-ACD4-80E02EA51DFF}" id="{399ECB90-B545-451A-B214-8FE6E5D3986E}">
    <text>1-6-2026 Confirmed Actual Completed Footage.</text>
  </threadedComment>
  <threadedComment ref="V294" dT="2026-01-18T17:14:54.24" personId="{79160F3F-A2CD-4B5D-ACD4-80E02EA51DFF}" id="{BF79736E-6CE2-4CB3-9043-6085ACD10427}">
    <text xml:space="preserve">1-6-2026 Fiber Placement and Splicing.
</text>
  </threadedComment>
  <threadedComment ref="U295" dT="2026-01-18T17:24:02.15" personId="{79160F3F-A2CD-4B5D-ACD4-80E02EA51DFF}" id="{93847D7D-307F-44A1-A69F-78C4B601EF78}">
    <text>1-6-2026 Confirmed Actual Completed Footage.</text>
  </threadedComment>
  <threadedComment ref="V295" dT="2026-01-18T17:23:40.73" personId="{79160F3F-A2CD-4B5D-ACD4-80E02EA51DFF}" id="{21A255CD-2C8D-41C7-8828-715D6A59A7BC}">
    <text>1-6-2026 Fiber Placement and Splicing.</text>
  </threadedComment>
  <threadedComment ref="U296" dT="2026-02-12T19:44:15.28" personId="{79160F3F-A2CD-4B5D-ACD4-80E02EA51DFF}" id="{8C8C9FBB-A0DE-4FD7-B538-6458C49A6B7D}">
    <text>2-12-2026 Confirmed Actual Completed Footage.</text>
  </threadedComment>
  <threadedComment ref="V296" dT="2026-02-12T19:44:45.56" personId="{79160F3F-A2CD-4B5D-ACD4-80E02EA51DFF}" id="{F4AB421A-15CD-41E4-B37C-C096E8ABBBB5}">
    <text>2-12-2026 Fiber Placement and Splicing.</text>
  </threadedComment>
  <threadedComment ref="U297" dT="2026-02-13T19:28:40.55" personId="{79160F3F-A2CD-4B5D-ACD4-80E02EA51DFF}" id="{E0BA9A4E-F173-4643-9678-CA32C85E127C}">
    <text>2-13-2026 Confirmed Actual Completed Footage.</text>
  </threadedComment>
  <threadedComment ref="V297" dT="2026-02-13T19:29:11.10" personId="{79160F3F-A2CD-4B5D-ACD4-80E02EA51DFF}" id="{13D4CD30-B6FF-4EA4-A913-8FE935D8B674}">
    <text>2-13-2026 Fiber Placement and Splicing.</text>
  </threadedComment>
  <threadedComment ref="U298" dT="2026-02-20T13:00:18.94" personId="{79160F3F-A2CD-4B5D-ACD4-80E02EA51DFF}" id="{2A9F0601-9629-4300-9593-24680139ABF3}">
    <text>2-19-2026 Confirmed Actual Completed Footage.</text>
  </threadedComment>
  <threadedComment ref="V298" dT="2026-02-20T13:00:45.23" personId="{79160F3F-A2CD-4B5D-ACD4-80E02EA51DFF}" id="{26B8D23F-3F20-4E6C-88BA-6B288C0D3F41}">
    <text>2-19-2026 Conduit Placement Confirmed Completed.</text>
  </threadedComment>
  <threadedComment ref="U299" dT="2026-02-18T14:14:07.56" personId="{79160F3F-A2CD-4B5D-ACD4-80E02EA51DFF}" id="{DF0A1CA1-227D-439C-A391-D23E2692670F}">
    <text>2-18-2026 Confirmed Actual Completed Footage.</text>
  </threadedComment>
  <threadedComment ref="V299" dT="2026-02-18T14:14:32.51" personId="{79160F3F-A2CD-4B5D-ACD4-80E02EA51DFF}" id="{E43C6088-5651-4666-AC87-193280EFAE04}">
    <text>2-18-2026 Conduit Placement Confirmed Completed.</text>
  </threadedComment>
  <threadedComment ref="U300" dT="2026-03-02T20:28:10.29" personId="{79160F3F-A2CD-4B5D-ACD4-80E02EA51DFF}" id="{C1314821-2C76-4D4C-A03F-A3FACE469D48}">
    <text>3-2-2026 Confirmed Actual Completed Footage.</text>
  </threadedComment>
  <threadedComment ref="V300" dT="2026-03-02T20:28:37.98" personId="{79160F3F-A2CD-4B5D-ACD4-80E02EA51DFF}" id="{3CFE59E3-BB3B-49DB-A1FF-3C43837E781B}">
    <text>3-2-2026 Conduit Placement Confirmed Completed.</text>
  </threadedComment>
  <threadedComment ref="U301" dT="2026-02-23T15:09:58.31" personId="{79160F3F-A2CD-4B5D-ACD4-80E02EA51DFF}" id="{3D91EA4E-186F-4E36-8CFA-69053263E685}">
    <text>2-23-2026 Confirmed Actual Completed Footage.</text>
  </threadedComment>
  <threadedComment ref="V301" dT="2026-02-23T15:10:25.61" personId="{79160F3F-A2CD-4B5D-ACD4-80E02EA51DFF}" id="{BF35D230-D9B8-4DB0-8E92-87A0B6DF2AA7}">
    <text>2-23-2026 Conduit Placement Confirmed Completed.</text>
  </threadedComment>
  <threadedComment ref="U302" dT="2026-02-24T15:22:45.23" personId="{79160F3F-A2CD-4B5D-ACD4-80E02EA51DFF}" id="{0125CF2B-B2B4-4E65-8946-519B16195692}">
    <text>2-24-2026 Confirmed Actual Completed Footage.</text>
  </threadedComment>
  <threadedComment ref="V302" dT="2026-02-24T15:23:17.31" personId="{79160F3F-A2CD-4B5D-ACD4-80E02EA51DFF}" id="{08A31716-8C5A-4F22-90D3-029A0C14C409}">
    <text>2-24-2026 Conduit Placement Confirmed Completed.</text>
  </threadedComment>
  <threadedComment ref="U303" dT="2026-02-20T20:24:57.75" personId="{79160F3F-A2CD-4B5D-ACD4-80E02EA51DFF}" id="{70E68C1B-A4CB-4CBC-B8C9-9C0DDC513F1A}">
    <text>2-20-2026 Confirmed Actual Completed Footage.</text>
  </threadedComment>
  <threadedComment ref="V303" dT="2026-02-20T20:25:28.25" personId="{79160F3F-A2CD-4B5D-ACD4-80E02EA51DFF}" id="{087CB118-66A8-475F-868B-A1CA4DC2E46C}">
    <text>2-20-2026 Conduit Placement Confirmed Completed.</text>
  </threadedComment>
  <threadedComment ref="U304" dT="2026-02-24T17:12:51.79" personId="{79160F3F-A2CD-4B5D-ACD4-80E02EA51DFF}" id="{A2961FF9-5C1B-4DD2-9995-BD51DBC70CD6}">
    <text>2-24-2026 Confirmed Actual Completed Footage.</text>
  </threadedComment>
  <threadedComment ref="V304" dT="2026-02-24T17:13:41.78" personId="{79160F3F-A2CD-4B5D-ACD4-80E02EA51DFF}" id="{EAE06A27-31BF-4908-848C-3D8E4487488C}">
    <text>2-24-2026 Conduit Placement Confirmed Completed.</text>
  </threadedComment>
  <threadedComment ref="U305" dT="2026-03-02T13:57:20.90" personId="{79160F3F-A2CD-4B5D-ACD4-80E02EA51DFF}" id="{43A8750D-E90B-4F62-9B67-D9BE28769BDD}">
    <text>3-2-2026 Confirmed Actual Completed Footage.</text>
  </threadedComment>
  <threadedComment ref="V305" dT="2026-03-02T13:58:00.37" personId="{79160F3F-A2CD-4B5D-ACD4-80E02EA51DFF}" id="{2BEF1713-155A-417B-9F38-8862870A07B3}">
    <text>3-2-2026 Conduit Placement Confirmed Completed.</text>
  </threadedComment>
  <threadedComment ref="U306" dT="2026-02-25T16:40:37.58" personId="{79160F3F-A2CD-4B5D-ACD4-80E02EA51DFF}" id="{104686BF-5E73-470D-844A-3F1034264383}">
    <text>2-25-2026 Confirmed Actual Completed Footage.</text>
  </threadedComment>
  <threadedComment ref="V306" dT="2026-02-25T16:41:10.73" personId="{79160F3F-A2CD-4B5D-ACD4-80E02EA51DFF}" id="{02C747E3-09A2-4112-A51F-16A617EF011E}">
    <text>2-25-2026 Conduit Placement Confirmed Completed.</text>
  </threadedComment>
  <threadedComment ref="U307" dT="2026-02-19T14:26:45.94" personId="{79160F3F-A2CD-4B5D-ACD4-80E02EA51DFF}" id="{AD8C9C58-721C-4DFF-9552-67E63A76BA8C}">
    <text>2-19-2026 Confirmed Actual Completed Footage.</text>
  </threadedComment>
  <threadedComment ref="V307" dT="2026-02-19T14:27:19.64" personId="{79160F3F-A2CD-4B5D-ACD4-80E02EA51DFF}" id="{FCE65BAE-67CA-4C23-81E3-E642E3669E68}">
    <text>2-19-2026 Conduit Placement Confirmed Completed.</text>
  </threadedComment>
  <threadedComment ref="U308" dT="2026-02-10T14:54:16.11" personId="{79160F3F-A2CD-4B5D-ACD4-80E02EA51DFF}" id="{3D4B25F1-8E02-4E4A-BF58-B13A250595D4}">
    <text>2-10-2026 Confirmed Actual Completed Footage.</text>
  </threadedComment>
  <threadedComment ref="V308" dT="2026-02-10T14:55:05.90" personId="{79160F3F-A2CD-4B5D-ACD4-80E02EA51DFF}" id="{9005155B-F1AB-4170-A183-EDC67E55DF87}">
    <text>2-10-2026 Conduit Placement Confirmed Completed.</text>
  </threadedComment>
  <threadedComment ref="U309" dT="2026-02-25T17:19:44.08" personId="{79160F3F-A2CD-4B5D-ACD4-80E02EA51DFF}" id="{050A3D77-3E70-45B5-A9B1-3DCC6A6E6288}">
    <text>2-25-2026 Confirmed Actual Completed Footage.</text>
  </threadedComment>
  <threadedComment ref="V309" dT="2026-02-25T17:20:25.95" personId="{79160F3F-A2CD-4B5D-ACD4-80E02EA51DFF}" id="{0D0F6F9A-87D3-4718-8F9A-EFB76F1A88DC}">
    <text>2-25-2026 Conduit Placement Confirmed Completed.</text>
  </threadedComment>
  <threadedComment ref="U310" dT="2026-03-02T19:22:07.66" personId="{79160F3F-A2CD-4B5D-ACD4-80E02EA51DFF}" id="{9595D89B-9F7F-48B9-BC38-32596E949E14}">
    <text>3-2-2026 Confirmed Actual Completed Footage.</text>
  </threadedComment>
  <threadedComment ref="V310" dT="2026-03-02T19:22:42.24" personId="{79160F3F-A2CD-4B5D-ACD4-80E02EA51DFF}" id="{394677B0-8948-45F7-B901-A9E37CFA698E}">
    <text>3-2-2026 Conduit Placement Confirmed Completed.</text>
  </threadedComment>
  <threadedComment ref="U311" dT="2026-02-23T16:58:26.07" personId="{79160F3F-A2CD-4B5D-ACD4-80E02EA51DFF}" id="{E6E0F54F-543A-4667-B59C-50F3376BCBA4}">
    <text>2-23-2026 Confirmed Actual Completed Footage.</text>
  </threadedComment>
  <threadedComment ref="V311" dT="2026-02-23T16:58:55.96" personId="{79160F3F-A2CD-4B5D-ACD4-80E02EA51DFF}" id="{46EB8E0B-3324-46AB-8E64-AE8594F4795E}">
    <text>2-23-2026 Conduit Placement Confirmed Completed.</text>
  </threadedComment>
  <threadedComment ref="U312" dT="2026-02-16T13:22:46.91" personId="{79160F3F-A2CD-4B5D-ACD4-80E02EA51DFF}" id="{D6A419D9-6734-42EF-B9FE-09ACB1CE7322}">
    <text>2-16-2026 Confirmed Actual Completed Footage.</text>
  </threadedComment>
  <threadedComment ref="V312" dT="2026-02-16T13:23:40.02" personId="{79160F3F-A2CD-4B5D-ACD4-80E02EA51DFF}" id="{66C10375-EE76-4698-AF28-C2338193AD54}">
    <text>2-16-2026 Conduit Placement Confirmed Completed.</text>
  </threadedComment>
  <threadedComment ref="U313" dT="2026-02-27T19:32:58.55" personId="{79160F3F-A2CD-4B5D-ACD4-80E02EA51DFF}" id="{F8277E7D-9A3F-4A86-9410-24DB4A77F54B}">
    <text>2-26-2026 Confirmed Actual Completed Footage.</text>
  </threadedComment>
  <threadedComment ref="V313" dT="2026-02-27T19:33:55.41" personId="{79160F3F-A2CD-4B5D-ACD4-80E02EA51DFF}" id="{65363188-7BF7-4F92-86E5-A086C1AEE6AA}">
    <text>2-26-2026 Conduit Placement Confirmed Completed.</text>
  </threadedComment>
  <threadedComment ref="U314" dT="2026-02-19T20:59:10.79" personId="{79160F3F-A2CD-4B5D-ACD4-80E02EA51DFF}" id="{F5280DCC-13FF-41D1-8C4F-F49FFCFB2FFF}">
    <text>2-19-2026 Confirmed Actual Completed Footage.</text>
  </threadedComment>
  <threadedComment ref="V314" dT="2026-02-19T20:59:38.59" personId="{79160F3F-A2CD-4B5D-ACD4-80E02EA51DFF}" id="{AECD308D-A0B0-4645-B0BB-31CD672821B2}">
    <text>2-19-2026 Conduit Placement Confirmed Completed.</text>
  </threadedComment>
  <threadedComment ref="U315" dT="2026-02-17T15:58:40.00" personId="{79160F3F-A2CD-4B5D-ACD4-80E02EA51DFF}" id="{34BBE8F0-7636-483F-B933-BBA26B36E8E4}">
    <text>2-17-2026 Confirmed Actual Completed Footage.</text>
  </threadedComment>
  <threadedComment ref="V315" dT="2026-02-17T15:59:02.04" personId="{79160F3F-A2CD-4B5D-ACD4-80E02EA51DFF}" id="{4934F203-1249-4929-8381-13E11940B882}">
    <text>2-17-2026 Conduit Placement Confirmed Completed.</text>
  </threadedComment>
  <threadedComment ref="U316" dT="2026-02-17T18:00:31.18" personId="{79160F3F-A2CD-4B5D-ACD4-80E02EA51DFF}" id="{5EE29985-A8BC-426C-BE94-09502F3DA50F}">
    <text>2-17-2026 Confirmed Actual Completed Footage.</text>
  </threadedComment>
  <threadedComment ref="V316" dT="2026-02-17T18:00:51.95" personId="{79160F3F-A2CD-4B5D-ACD4-80E02EA51DFF}" id="{03BEF5AA-2733-4DEE-9E93-851E979D0651}">
    <text>2-17-2026 Conduit Placement Confirmed Completed.</text>
  </threadedComment>
  <threadedComment ref="U317" dT="2026-02-19T14:30:10.12" personId="{79160F3F-A2CD-4B5D-ACD4-80E02EA51DFF}" id="{F7258551-135C-4264-932D-6E29E56F20B6}">
    <text>2-19-2026 Confirmed Actual Completed Footage.</text>
  </threadedComment>
  <threadedComment ref="V317" dT="2026-02-19T14:30:34.37" personId="{79160F3F-A2CD-4B5D-ACD4-80E02EA51DFF}" id="{4FD70107-BF17-4281-BCC5-67BC1ED37ECB}">
    <text>2-19-2026 Conduit Placement Confirmed Completed.</text>
  </threadedComment>
  <threadedComment ref="U318" dT="2026-02-17T15:37:22.67" personId="{79160F3F-A2CD-4B5D-ACD4-80E02EA51DFF}" id="{912A3F19-FE94-411F-A746-7D5A8B0F66B9}">
    <text>2-17-2026 Confirmed Actual Completed Footage.</text>
  </threadedComment>
  <threadedComment ref="V318" dT="2026-02-17T15:37:49.69" personId="{79160F3F-A2CD-4B5D-ACD4-80E02EA51DFF}" id="{77C06427-2DE3-458B-9FC8-9643D9387B01}">
    <text>2-17-2026 Conduit Placement Confirmed Completed.</text>
  </threadedComment>
  <threadedComment ref="U319" dT="2026-02-16T16:49:47.05" personId="{79160F3F-A2CD-4B5D-ACD4-80E02EA51DFF}" id="{ACFFC512-AC48-4DDF-ABFB-CC05973141FD}">
    <text>2-16-2026 Confirmed Actual Completed Footage.</text>
  </threadedComment>
  <threadedComment ref="V319" dT="2026-02-16T16:40:15.02" personId="{79160F3F-A2CD-4B5D-ACD4-80E02EA51DFF}" id="{9BC0E867-5BC3-4B56-97AA-593AE5B85F4C}">
    <text>2-16-2026 Conduit Placement Confirmed Completed.</text>
  </threadedComment>
  <threadedComment ref="U320" dT="2026-02-18T14:43:09.25" personId="{79160F3F-A2CD-4B5D-ACD4-80E02EA51DFF}" id="{9B820EC3-6DCB-4F98-A0E1-127045E55C81}">
    <text>2-18-2026 Confirmed Actual Completed Footage.</text>
  </threadedComment>
  <threadedComment ref="V320" dT="2026-02-18T14:43:38.89" personId="{79160F3F-A2CD-4B5D-ACD4-80E02EA51DFF}" id="{A92DF2E4-4523-45BE-96EB-8886B59F3DE2}">
    <text>2-18-2026 Conduit Placement Confirmed Completed.</text>
  </threadedComment>
  <threadedComment ref="U328" dT="2026-08-28T14:35:07.01" personId="{7E70E95B-2AD8-44CA-BF07-73E88FAE229E}" id="{BD3AC4CC-9B1F-458E-980C-771E049B2522}">
    <text>8-28-2026 Confirmed Actual Completed Footage.</text>
  </threadedComment>
  <threadedComment ref="V328" dT="2026-08-28T14:35:58.59" personId="{7E70E95B-2AD8-44CA-BF07-73E88FAE229E}" id="{48CA9358-4543-49D8-9933-4555C602D6CC}">
    <text>8-28-2026 Conduit Placement Confirmed Completed.</text>
  </threadedComment>
  <threadedComment ref="U329" dT="2026-02-12T22:01:33.20" personId="{79160F3F-A2CD-4B5D-ACD4-80E02EA51DFF}" id="{200F95B4-2C52-4B74-AFE5-5E51CE760D22}">
    <text>1-8-2025 Confirmed Actual Completed Footage.</text>
  </threadedComment>
  <threadedComment ref="V329" dT="2026-02-12T22:00:52.99" personId="{79160F3F-A2CD-4B5D-ACD4-80E02EA51DFF}" id="{08421132-90D1-46F3-B59F-C146B93334FF}">
    <text>1-8-2026 Conduit Placement Confirmed Completed.</text>
  </threadedComment>
  <threadedComment ref="U330" dT="2026-09-25T13:29:01.70" personId="{7E70E95B-2AD8-44CA-BF07-73E88FAE229E}" id="{7F1D849E-5764-40E4-ADC6-008C0346E769}">
    <text>9-25-2026 Confirmed Actual Completed Footage.</text>
  </threadedComment>
  <threadedComment ref="V330" dT="2026-09-25T13:29:34.46" personId="{7E70E95B-2AD8-44CA-BF07-73E88FAE229E}" id="{1EEBD90E-9E14-4A37-B1F4-637BCFD7025F}">
    <text>9-25-2026 Conduit Placement Confirmed Completed.</text>
  </threadedComment>
  <threadedComment ref="U331" dT="2025-05-27T12:50:21.90" personId="{79160F3F-A2CD-4B5D-ACD4-80E02EA51DFF}" id="{2C676A09-E901-4BBD-9FA1-9F7B7E124393}">
    <text>5-23-2025 Completed Missing Bore Connection To Feed.</text>
  </threadedComment>
  <threadedComment ref="U331" dT="2025-07-18T12:49:42.25" personId="{79160F3F-A2CD-4B5D-ACD4-80E02EA51DFF}" id="{F68FC8C1-C6D1-4545-90EE-BA459F9F47E6}" parentId="{2C676A09-E901-4BBD-9FA1-9F7B7E124393}">
    <text>Change Order Approved By Joe Cutright On 7-18-2025.</text>
  </threadedComment>
  <threadedComment ref="V331" dT="2026-02-13T15:02:38.30" personId="{79160F3F-A2CD-4B5D-ACD4-80E02EA51DFF}" id="{C1072D02-6D18-4F69-82AF-97BE89FE8946}">
    <text>5-23-2025 Conduit Placement Confirmed Completed.</text>
  </threadedComment>
  <threadedComment ref="U332" dT="2026-03-24T20:47:38.65" personId="{79160F3F-A2CD-4B5D-ACD4-80E02EA51DFF}" id="{4BC442AB-13C6-4925-9F5E-FEA5DDFC7224}">
    <text>3-24-2026 Confirmed Actual Completed Footage.</text>
  </threadedComment>
  <threadedComment ref="V332" dT="2026-03-24T20:48:09.92" personId="{79160F3F-A2CD-4B5D-ACD4-80E02EA51DFF}" id="{08ED5059-3A2F-45EA-A146-3D832FC7399B}">
    <text>3-24-2026 Conduit Placement Confirmed Completed.</text>
  </threadedComment>
  <threadedComment ref="U333" dT="2026-09-16T17:22:12.12" personId="{7E70E95B-2AD8-44CA-BF07-73E88FAE229E}" id="{0CB624F5-ADBE-46DB-9632-AB65CA820BE9}">
    <text>9-16-2026 Confirmed Actual Completed Footage.</text>
  </threadedComment>
  <threadedComment ref="V333" dT="2026-09-16T17:22:43.88" personId="{7E70E95B-2AD8-44CA-BF07-73E88FAE229E}" id="{7912BEC4-22CE-48D3-AD09-7F902BC57276}">
    <text>9-16-2026 Conduit Placement Confirmed Completed.</text>
  </threadedComment>
  <threadedComment ref="U334" dT="2026-10-01T14:56:05.37" personId="{7E70E95B-2AD8-44CA-BF07-73E88FAE229E}" id="{ADD2F7B4-BB16-438E-AA67-B802428DD6D6}">
    <text>10-1-2026 Confirmed Actual Completed Footage.</text>
  </threadedComment>
  <threadedComment ref="V334" dT="2026-10-01T14:56:34.78" personId="{7E70E95B-2AD8-44CA-BF07-73E88FAE229E}" id="{88613357-5FEB-4FE7-BB33-E614E6082EF4}">
    <text>10-1-2026 Conduit Placement Confirmed Completed.</text>
  </threadedComment>
  <threadedComment ref="U335" dT="2026-06-08T16:45:32.58" personId="{0ACB7AE2-DC9C-472E-9FC6-297A00E2FF13}" id="{5A0F2BC8-E73B-467A-8F7F-2FDD9D05828C}">
    <text>6-8-2026 Confirmed Actual Completed Footage.</text>
  </threadedComment>
  <threadedComment ref="V335" dT="2026-06-08T16:46:03.81" personId="{0ACB7AE2-DC9C-472E-9FC6-297A00E2FF13}" id="{95A9691E-E613-41AF-BCB9-0E51F27CC1CE}">
    <text>6-8-2026 Conduit Placement Confirmed Completed.</text>
  </threadedComment>
  <threadedComment ref="U336" dT="2026-09-07T17:33:16.00" personId="{7E70E95B-2AD8-44CA-BF07-73E88FAE229E}" id="{D0D9691D-396D-432B-A94C-162E615BF5DB}">
    <text>9-7-2026 Confirmed Actual Completed Footage.</text>
  </threadedComment>
  <threadedComment ref="V336" dT="2026-09-07T17:35:57.88" personId="{7E70E95B-2AD8-44CA-BF07-73E88FAE229E}" id="{F31A659A-3F1D-4C45-8499-864970C3DCF3}">
    <text>9-7-2026 Conduit Placement Confirmed Completed.</text>
  </threadedComment>
  <threadedComment ref="U337" dT="2026-09-07T17:33:31.79" personId="{7E70E95B-2AD8-44CA-BF07-73E88FAE229E}" id="{D67F3F8F-7604-43C2-80A3-E85E2BA1BA94}">
    <text>9-7-2026 Confirmed Actual Completed Footage.</text>
  </threadedComment>
  <threadedComment ref="V337" dT="2026-09-07T17:36:11.38" personId="{7E70E95B-2AD8-44CA-BF07-73E88FAE229E}" id="{E09DB94E-17F4-4A4E-B6B5-1F5545C64373}">
    <text>9-7-2026 Conduit Placement Confirmed Completed.</text>
  </threadedComment>
  <threadedComment ref="U338" dT="2026-08-27T19:35:51.60" personId="{7E70E95B-2AD8-44CA-BF07-73E88FAE229E}" id="{94AF7655-2E96-41F1-916E-B13DABD04762}">
    <text>8-27-2026 Confirmed Actual Completed Footage.</text>
  </threadedComment>
  <threadedComment ref="V338" dT="2026-06-08T16:46:03.81" personId="{0ACB7AE2-DC9C-472E-9FC6-297A00E2FF13}" id="{944616E9-D692-402C-A904-B4FD26F36CB9}">
    <text>6-8-2026 Conduit Placement Confirmed Completed.</text>
  </threadedComment>
  <threadedComment ref="U339" dT="2026-09-17T14:16:39.86" personId="{7E70E95B-2AD8-44CA-BF07-73E88FAE229E}" id="{CE178C52-1C63-4CA1-99CC-A248B6A2E79E}">
    <text>9-17-2026 Confirmed Actual Completed Footage.</text>
  </threadedComment>
  <threadedComment ref="V339" dT="2026-09-17T14:17:04.19" personId="{7E70E95B-2AD8-44CA-BF07-73E88FAE229E}" id="{E94DCAB3-D2F1-4698-8BE0-C70587FE8322}">
    <text>9-17-2026 Conduit Placement Confirmed Completed.</text>
  </threadedComment>
  <threadedComment ref="U340" dT="2026-09-07T17:33:45.41" personId="{7E70E95B-2AD8-44CA-BF07-73E88FAE229E}" id="{DC7DDBEF-408B-4FBF-9579-3055965E5FA6}">
    <text>9-7-2026 Confirmed Actual Completed Footage.</text>
  </threadedComment>
  <threadedComment ref="V340" dT="2026-09-07T17:36:28.23" personId="{7E70E95B-2AD8-44CA-BF07-73E88FAE229E}" id="{FEAC4484-C66D-48E2-B467-BE3846214E1A}">
    <text>9-7-2026 Conduit Placement Confirmed Completed.</text>
  </threadedComment>
  <threadedComment ref="U341" dT="2026-09-16T17:29:27.18" personId="{7E70E95B-2AD8-44CA-BF07-73E88FAE229E}" id="{5DEC8D6C-BFED-41B2-90A5-298A70FC3794}">
    <text>9-16-2026 Confirmed Actual Completed Footage.</text>
  </threadedComment>
  <threadedComment ref="V341" dT="2026-09-16T17:29:51.60" personId="{7E70E95B-2AD8-44CA-BF07-73E88FAE229E}" id="{48DB9C96-9FD1-49B7-A5A3-72190516109E}">
    <text>9-16-2026 Conduit Placement Confirmed Completed.</text>
  </threadedComment>
  <threadedComment ref="U342" dT="2026-09-09T22:05:46.24" personId="{7E70E95B-2AD8-44CA-BF07-73E88FAE229E}" id="{A56271BA-EB10-4BD7-93A3-7F522DE7A8CD}">
    <text>9-9-2026 Confirmed Actual Completed Footage.</text>
  </threadedComment>
  <threadedComment ref="V342" dT="2026-09-09T22:06:28.27" personId="{7E70E95B-2AD8-44CA-BF07-73E88FAE229E}" id="{C11A2E7D-5C14-4818-8138-BC77ADE5719D}">
    <text>9-9-2026 Conduit Placement Confirmed Completed.</text>
  </threadedComment>
  <threadedComment ref="U343" dT="2026-09-28T14:17:02.78" personId="{7E70E95B-2AD8-44CA-BF07-73E88FAE229E}" id="{867940B9-451B-45FF-B4F0-A47282D666EA}">
    <text>9-28-2026 Confirmed Actual Completed Footage.</text>
  </threadedComment>
  <threadedComment ref="V343" dT="2026-09-28T14:17:27.68" personId="{7E70E95B-2AD8-44CA-BF07-73E88FAE229E}" id="{DF0C2104-6CB2-4439-A97A-B4D2AC5402E7}">
    <text>9-28-2026 Conduit Placement Confirmed Completed.</text>
  </threadedComment>
  <threadedComment ref="U344" dT="2026-08-17T18:27:15.59" personId="{0ACB7AE2-DC9C-472E-9FC6-297A00E2FF13}" id="{A875E29A-D12B-48EC-8F6A-65C71D5ED5B3}">
    <text>8-17-2026 Confirmed Actual Completed Footage.</text>
  </threadedComment>
  <threadedComment ref="V344" dT="2026-06-08T16:46:03.81" personId="{0ACB7AE2-DC9C-472E-9FC6-297A00E2FF13}" id="{20005E85-AAE9-42AE-AECE-D4FB1F656C7E}">
    <text>6-8-2026 Conduit Placement Confirmed Completed.</text>
  </threadedComment>
  <threadedComment ref="U345" dT="2026-08-17T18:23:20.19" personId="{0ACB7AE2-DC9C-472E-9FC6-297A00E2FF13}" id="{ADB4F476-0E1E-44BA-8C09-35191313B198}">
    <text>8-17-2026 Confirmed Actual Completed Footage.</text>
  </threadedComment>
  <threadedComment ref="V345" dT="2026-09-07T17:36:52.02" personId="{7E70E95B-2AD8-44CA-BF07-73E88FAE229E}" id="{1612D0D5-AF48-4031-A33B-646956CD4EA9}">
    <text>8-17-2026 Conduit Placement Confirmed Completed.</text>
  </threadedComment>
  <threadedComment ref="U346" dT="2026-09-28T19:26:07.67" personId="{7E70E95B-2AD8-44CA-BF07-73E88FAE229E}" id="{E4CC6EC6-E02E-4A73-AF93-3BCF7E25E97B}">
    <text>9-28-2026 Confirmed Actual Completed Footage.</text>
  </threadedComment>
  <threadedComment ref="V346" dT="2026-09-28T19:26:30.98" personId="{7E70E95B-2AD8-44CA-BF07-73E88FAE229E}" id="{0021E947-6128-4B2F-896C-896947346748}">
    <text>9-28-2026 Conduit Placement Confirmed Completed.</text>
  </threadedComment>
  <threadedComment ref="U347" dT="2026-08-27T19:43:54.46" personId="{7E70E95B-2AD8-44CA-BF07-73E88FAE229E}" id="{751EEC4F-1200-4B2D-B3BF-1D91D1490D1F}">
    <text>8-27-2026 Confirmed Actual Completed Footage.</text>
  </threadedComment>
  <threadedComment ref="V347" dT="2026-09-07T17:37:13.07" personId="{7E70E95B-2AD8-44CA-BF07-73E88FAE229E}" id="{DA795DE1-62F7-4BBE-98E1-861862BC80B6}">
    <text>8-27-2026 Conduit Placement Confirmed Completed.</text>
  </threadedComment>
  <threadedComment ref="U348" dT="2026-08-17T20:08:22.40" personId="{0ACB7AE2-DC9C-472E-9FC6-297A00E2FF13}" id="{FCF504D6-880B-4295-9995-48B3DBD2F883}">
    <text>8-17-2026 Confirmed Actual Completed Footage.</text>
  </threadedComment>
  <threadedComment ref="V348" dT="2026-09-07T17:37:35.26" personId="{7E70E95B-2AD8-44CA-BF07-73E88FAE229E}" id="{9584C80F-B8BF-47E0-8DC3-49FBB18A5EAB}">
    <text>8-17-2026 Conduit Placement Confirmed Completed.</text>
  </threadedComment>
  <threadedComment ref="U349" dT="2026-07-31T14:02:35.42" personId="{0ACB7AE2-DC9C-472E-9FC6-297A00E2FF13}" id="{6150B38A-04EA-4006-A5C2-86B15AFFD644}">
    <text>7-31-2026 Confirmed Actual Completed Footage.</text>
  </threadedComment>
  <threadedComment ref="V349" dT="2026-07-31T14:03:02.30" personId="{0ACB7AE2-DC9C-472E-9FC6-297A00E2FF13}" id="{A9AB74FF-FAEA-4979-9E9C-3756EE2E511C}">
    <text>7-31-2026 Conduit Placement Confirmed Completed.</text>
  </threadedComment>
  <threadedComment ref="U350" dT="2026-06-16T19:35:17.60" personId="{0ACB7AE2-DC9C-472E-9FC6-297A00E2FF13}" id="{725E69ED-3560-4035-BC7D-F8EE0617BB0B}">
    <text>6-16-2026 Additional Footage Added For Road Crossing.</text>
  </threadedComment>
  <threadedComment ref="U350" dT="2026-07-15T20:36:27.52" personId="{0ACB7AE2-DC9C-472E-9FC6-297A00E2FF13}" id="{8C776DA3-FCD5-4D1C-8259-BBE210965EB4}" parentId="{725E69ED-3560-4035-BC7D-F8EE0617BB0B}">
    <text>7-15-2026 Confirmed Actual Completed Footage.</text>
  </threadedComment>
  <threadedComment ref="V350" dT="2026-07-15T20:36:57.14" personId="{0ACB7AE2-DC9C-472E-9FC6-297A00E2FF13}" id="{5A2AD413-FBAB-449B-A1D0-5D06565C2254}">
    <text>7-15-2026 Conduit Placement Confirmed Completed.</text>
  </threadedComment>
  <threadedComment ref="U351" dT="2026-09-11T14:57:32.10" personId="{7E70E95B-2AD8-44CA-BF07-73E88FAE229E}" id="{8267EE82-F327-4A4B-91DA-CBD1295B42FA}">
    <text>9-11-2026 Confirmed Actual Completed Footage.</text>
  </threadedComment>
  <threadedComment ref="V351" dT="2026-09-11T14:57:57.22" personId="{7E70E95B-2AD8-44CA-BF07-73E88FAE229E}" id="{2C3111B8-D30E-424E-A713-A7A11CFB3897}">
    <text>9-11-2026 Conduit Placement Confirmed Completed.</text>
  </threadedComment>
  <threadedComment ref="U352" dT="2025-07-18T18:50:00.64" personId="{79160F3F-A2CD-4B5D-ACD4-80E02EA51DFF}" id="{608D8C8C-6C66-4B67-979F-6CAC8DD9CEB8}">
    <text>7-18-2025 Confirmed Actual Completed Footage.</text>
  </threadedComment>
  <threadedComment ref="V352" dT="2025-07-18T18:49:31.62" personId="{79160F3F-A2CD-4B5D-ACD4-80E02EA51DFF}" id="{27A4E76C-3487-42A9-A264-3AA2DF4FC5A0}">
    <text>7-18-2025 Conduit Placement Confirmed Completed.</text>
  </threadedComment>
  <threadedComment ref="U353" dT="2026-06-17T19:51:01.18" personId="{0ACB7AE2-DC9C-472E-9FC6-297A00E2FF13}" id="{99426F0B-AD81-4286-AC46-AB58BB665739}">
    <text>6-17-2026 Confirmed Actual Completed Footage.</text>
  </threadedComment>
  <threadedComment ref="V353" dT="2026-06-17T19:51:36.73" personId="{0ACB7AE2-DC9C-472E-9FC6-297A00E2FF13}" id="{4AC0801E-9A9C-467D-9BF6-B6AB7B6139DE}">
    <text>6-17-2026 Conduit Placement Confirmed Completed.</text>
  </threadedComment>
  <threadedComment ref="U354" dT="2025-10-15T15:54:24.37" personId="{79160F3F-A2CD-4B5D-ACD4-80E02EA51DFF}" id="{1EBBD3F0-FDF6-445B-87C5-164D0A209BEA}">
    <text>10-15-2025 Confirmed Actual Completed Footage.</text>
  </threadedComment>
  <threadedComment ref="V354" dT="2025-10-15T15:52:26.89" personId="{79160F3F-A2CD-4B5D-ACD4-80E02EA51DFF}" id="{8B6FFBD0-457E-4158-B5E2-50A070E84ADC}">
    <text>10-15-2025 Conduit Placement Confirmed Completed.</text>
  </threadedComment>
  <threadedComment ref="T355" dT="2026-04-01T11:14:51.67" personId="{79160F3F-A2CD-4B5D-ACD4-80E02EA51DFF}" id="{B41903A3-81B4-4F90-AAAC-4B62F55F8479}">
    <text>4-1-2026 Partial Build As Per Tillman--Utility Permit Removed.</text>
  </threadedComment>
  <threadedComment ref="U355" dT="2026-09-11T14:51:50.77" personId="{7E70E95B-2AD8-44CA-BF07-73E88FAE229E}" id="{40E125A8-9099-4050-9EA4-DFB9723CE4D9}">
    <text>9-11-2026 Confirmed Actual Completed Footage.</text>
  </threadedComment>
  <threadedComment ref="V355" dT="2026-09-11T14:52:25.38" personId="{7E70E95B-2AD8-44CA-BF07-73E88FAE229E}" id="{A54F2BC9-2FF9-494E-9812-53981F966B9E}">
    <text>9-11-2026 Conduit Placement Confirmed Completed.</text>
  </threadedComment>
  <threadedComment ref="U356" dT="2026-09-30T15:36:00.31" personId="{7E70E95B-2AD8-44CA-BF07-73E88FAE229E}" id="{DD0B3CD0-B594-4604-BE57-EA3F10571425}">
    <text>9-30-2026 Confirmed Actual Completed Footage.</text>
  </threadedComment>
  <threadedComment ref="V356" dT="2026-09-30T15:36:46.61" personId="{7E70E95B-2AD8-44CA-BF07-73E88FAE229E}" id="{22039D0B-81AB-46E6-BCC9-68A0929F2E9A}">
    <text>9-30-2026 Conduit Placement Confirmed Completed.</text>
  </threadedComment>
  <threadedComment ref="U357" dT="2026-09-30T15:36:13.14" personId="{7E70E95B-2AD8-44CA-BF07-73E88FAE229E}" id="{61159D93-E8B2-4198-B253-1E0C7EAD8B81}">
    <text>9-30-2026 Confirmed Actual Completed Footage.</text>
  </threadedComment>
  <threadedComment ref="V357" dT="2026-09-30T15:36:59.69" personId="{7E70E95B-2AD8-44CA-BF07-73E88FAE229E}" id="{B53D6F3C-7952-4051-A2C7-DF27E31A54E0}">
    <text>9-30-2026 Conduit Placement Confirmed Completed.</text>
  </threadedComment>
  <threadedComment ref="U358" dT="2026-03-02T15:51:16.32" personId="{79160F3F-A2CD-4B5D-ACD4-80E02EA51DFF}" id="{116504C7-B97F-4224-A924-05694F5E9390}">
    <text>3-2-2026 Confirmed Actual Completed Footage.</text>
  </threadedComment>
  <threadedComment ref="V358" dT="2026-03-02T15:51:47.04" personId="{79160F3F-A2CD-4B5D-ACD4-80E02EA51DFF}" id="{A7591AB4-A5A5-4852-AA57-63668E27B6FD}">
    <text>3-2-2026 Conduit Placement Confirmed Completed.</text>
  </threadedComment>
  <threadedComment ref="U359" dT="2026-03-24T14:38:27.22" personId="{79160F3F-A2CD-4B5D-ACD4-80E02EA51DFF}" id="{C896C4E2-F678-4548-B82B-5380F7C40DD5}">
    <text>3-24-2026 Additional Footage Added For The Gate As Per John K.</text>
  </threadedComment>
  <threadedComment ref="U359" dT="2026-03-24T14:42:38.33" personId="{79160F3F-A2CD-4B5D-ACD4-80E02EA51DFF}" id="{0C9C16E5-37DA-411B-8EDD-2FDD3E940F47}" parentId="{C896C4E2-F678-4548-B82B-5380F7C40DD5}">
    <text>3-24-2026 Confirmed Actual Completed Footage.</text>
  </threadedComment>
  <threadedComment ref="V359" dT="2026-03-24T14:43:08.44" personId="{79160F3F-A2CD-4B5D-ACD4-80E02EA51DFF}" id="{A0D7465B-7AC5-44DF-B3CB-585D7CC28C88}">
    <text>3-24-2026 Conduit Placement Confirmed Completed.</text>
  </threadedComment>
  <threadedComment ref="AA359" dT="2026-03-24T14:41:29.08" personId="{79160F3F-A2CD-4B5D-ACD4-80E02EA51DFF}" id="{71284102-BDC7-45E2-911B-C4829C158F2F}">
    <text>3-24-2026 QC Walkout Scheduled For 3-25-2026.</text>
  </threadedComment>
  <threadedComment ref="U360" dT="2026-10-08T14:49:09.35" personId="{7E70E95B-2AD8-44CA-BF07-73E88FAE229E}" id="{12FAED33-9270-43A7-B648-BFCC88D13DDB}">
    <text>10-8-2026 Confirmed Actual Completed Footage.</text>
  </threadedComment>
  <threadedComment ref="V360" dT="2026-10-08T14:49:40.68" personId="{7E70E95B-2AD8-44CA-BF07-73E88FAE229E}" id="{0C44D770-F182-461D-8411-FE723A944A54}">
    <text>10-9-2026 Conduit Placement Confirmed Completed.</text>
  </threadedComment>
  <threadedComment ref="U361" dT="2026-08-27T20:08:03.49" personId="{7E70E95B-2AD8-44CA-BF07-73E88FAE229E}" id="{0E9AA73B-840E-4029-B74A-FDAD4F37D68B}">
    <text>8-27-2026 Confirmed Actual Completed Footage.</text>
  </threadedComment>
  <threadedComment ref="V361" dT="2026-09-02T20:14:57.20" personId="{7E70E95B-2AD8-44CA-BF07-73E88FAE229E}" id="{5F0288F2-61C9-4E55-B6FD-4ED6B2021626}">
    <text>8-27-2026 Conduit Placement Confirmed Completed.</text>
  </threadedComment>
  <threadedComment ref="U362" dT="2026-09-04T16:20:00.53" personId="{7E70E95B-2AD8-44CA-BF07-73E88FAE229E}" id="{E68B9022-013D-4F1C-9DA1-FD7867E3E41D}">
    <text>9-4-2026 Confirmed Actual Completed Footage.</text>
  </threadedComment>
  <threadedComment ref="V362" dT="2026-09-04T16:20:28.87" personId="{7E70E95B-2AD8-44CA-BF07-73E88FAE229E}" id="{EA2B94DF-4F70-4136-A2DB-5BDEAB5D0171}">
    <text>9-4-2026 Conduit Placement Confirmed Completed.</text>
  </threadedComment>
  <threadedComment ref="U363" dT="2026-07-06T14:42:21.20" personId="{0ACB7AE2-DC9C-472E-9FC6-297A00E2FF13}" id="{30338464-2C51-498D-840A-848524809CC6}">
    <text>6-26-2026 Final Footage Completed 6,113'--SiteTracker number is wrong.</text>
  </threadedComment>
  <threadedComment ref="U363" dT="2026-09-04T16:29:34.00" personId="{7E70E95B-2AD8-44CA-BF07-73E88FAE229E}" id="{81D6B26C-8D1F-462B-A9CF-D2C4E9437B53}" parentId="{30338464-2C51-498D-840A-848524809CC6}">
    <text>9-4-2026 Confirmed Actual Completed Footage.</text>
  </threadedComment>
  <threadedComment ref="V363" dT="2026-09-04T16:30:04.03" personId="{7E70E95B-2AD8-44CA-BF07-73E88FAE229E}" id="{EF94F5A8-4D55-4764-94F8-D0899BDAD0F2}">
    <text>9-4-2026 Conduit Placement Confirmed Completed.</text>
  </threadedComment>
  <threadedComment ref="U364" dT="2026-07-30T15:50:59.21" personId="{0ACB7AE2-DC9C-472E-9FC6-297A00E2FF13}" id="{241920D2-AE12-4786-9027-0394F00D4AD1}">
    <text>7-30-2026 Confirmed Actual Completed Footage.</text>
  </threadedComment>
  <threadedComment ref="V364" dT="2026-07-30T15:51:30.42" personId="{0ACB7AE2-DC9C-472E-9FC6-297A00E2FF13}" id="{D5F1B1DA-CBA0-4307-9DDC-DA9E47386814}">
    <text>7-3028-2026 Conduit Placement Confirmed Completed.</text>
  </threadedComment>
  <threadedComment ref="U365" dT="2026-08-10T15:02:35.47" personId="{0ACB7AE2-DC9C-472E-9FC6-297A00E2FF13}" id="{7ADB9D50-F4FA-4569-A83F-F5735D0A03EA}">
    <text>8-10-2026 Confirmed Actual Completed Footage.</text>
  </threadedComment>
  <threadedComment ref="V365" dT="2026-08-10T15:03:00.25" personId="{0ACB7AE2-DC9C-472E-9FC6-297A00E2FF13}" id="{5C4BD675-684C-41CB-904D-30BDA74F3DC7}">
    <text>8-10-2026 Conduit Placement Confirmed Completed.</text>
  </threadedComment>
  <threadedComment ref="U366" dT="2026-07-06T14:44:14.03" personId="{0ACB7AE2-DC9C-472E-9FC6-297A00E2FF13}" id="{54558767-AFD9-4C3F-91CC-152BA8DEC1DC}">
    <text>6-26-2026 Final Footage Completed 8,116'--SiteTracker number is wrong.</text>
  </threadedComment>
  <threadedComment ref="U366" dT="2026-08-03T18:07:11.43" personId="{0ACB7AE2-DC9C-472E-9FC6-297A00E2FF13}" id="{3D4F2222-9E95-47CD-918E-1643D082623B}" parentId="{54558767-AFD9-4C3F-91CC-152BA8DEC1DC}">
    <text>8-3-2026 Confirmed Actual Completed Footage.</text>
  </threadedComment>
  <threadedComment ref="V366" dT="2026-08-03T18:07:37.29" personId="{0ACB7AE2-DC9C-472E-9FC6-297A00E2FF13}" id="{AF1DB395-8454-492F-8981-AB0B52D754F9}">
    <text>8-3-2026 Conduit Placement Confirmed Completed.</text>
  </threadedComment>
  <threadedComment ref="U367" dT="2026-08-05T15:13:07.11" personId="{0ACB7AE2-DC9C-472E-9FC6-297A00E2FF13}" id="{A5261EE7-3954-4D52-A199-04517E0EB846}">
    <text>8-5-2026 Confirmed Actual Completed Footage.</text>
  </threadedComment>
  <threadedComment ref="V367" dT="2026-08-05T15:13:30.44" personId="{0ACB7AE2-DC9C-472E-9FC6-297A00E2FF13}" id="{7CF1ED31-5974-4554-9277-E684E632E843}">
    <text>8-5-2026 Conduit Placement Confirmed Completed.</text>
  </threadedComment>
  <threadedComment ref="U368" dT="2026-07-06T14:45:26.39" personId="{0ACB7AE2-DC9C-472E-9FC6-297A00E2FF13}" id="{8F2FAC3A-D17F-479A-A670-0FD42FC83815}">
    <text>7-1-2026 Final Footage Completed 7,383'--SiteTracker number is wrong.</text>
  </threadedComment>
  <threadedComment ref="U368" dT="2026-09-10T18:26:38.52" personId="{7E70E95B-2AD8-44CA-BF07-73E88FAE229E}" id="{78897EE2-BABF-4E15-8724-3E7378441153}" parentId="{8F2FAC3A-D17F-479A-A670-0FD42FC83815}">
    <text>9-10-2026 Confirmed Actual Completed Footage.</text>
  </threadedComment>
  <threadedComment ref="V368" dT="2026-09-10T18:27:45.44" personId="{7E70E95B-2AD8-44CA-BF07-73E88FAE229E}" id="{EAD4F5E8-5B6A-4750-95B4-97F3DF334E37}">
    <text>9-10-2026 Conduit Placement Confirmed Completed.</text>
  </threadedComment>
  <threadedComment ref="U369" dT="2026-07-28T17:37:00.66" personId="{0ACB7AE2-DC9C-472E-9FC6-297A00E2FF13}" id="{DC8BCF94-945F-44CA-80B2-1050DCA43480}">
    <text>7-28-2026 Confirmed Actual Completed Footage.</text>
  </threadedComment>
  <threadedComment ref="V369" dT="2026-07-28T17:37:26.08" personId="{0ACB7AE2-DC9C-472E-9FC6-297A00E2FF13}" id="{0A340E18-1914-4295-B209-F6D5835EE2CD}">
    <text>7-28-2026 Conduit Placement Confirmed Completed.</text>
  </threadedComment>
  <threadedComment ref="U370" dT="2026-02-26T19:50:57.84" personId="{79160F3F-A2CD-4B5D-ACD4-80E02EA51DFF}" id="{BD336BDF-C489-4A6C-B98F-4CEC2FE9E89E}">
    <text>2-26-2026 Confirmed Actual Completed Footage.</text>
  </threadedComment>
  <threadedComment ref="V370" dT="2026-02-26T19:51:31.83" personId="{79160F3F-A2CD-4B5D-ACD4-80E02EA51DFF}" id="{A5F5F2F7-DE51-4D19-A90A-9779D88C7A0E}">
    <text>2-26-2026 Conduit Placement Confirmed Completed.</text>
  </threadedComment>
  <threadedComment ref="U371" dT="2026-05-19T20:32:03.99" personId="{79160F3F-A2CD-4B5D-ACD4-80E02EA51DFF}" id="{2FB89B4E-59CE-4CCE-A442-0C96F87DA4D5}">
    <text>5-19-2026 Confirmed Actual Completed Footage.</text>
  </threadedComment>
  <threadedComment ref="V371" dT="2026-05-19T20:32:39.01" personId="{79160F3F-A2CD-4B5D-ACD4-80E02EA51DFF}" id="{68900B17-DCD4-4896-B8F3-5BC2F889B333}">
    <text>5-19-2026 Conduit Placement Confirmed Completed.</text>
  </threadedComment>
  <threadedComment ref="AA371" dT="2026-05-26T11:38:24.93" personId="{79160F3F-A2CD-4B5D-ACD4-80E02EA51DFF}" id="{01DDD25C-0A9E-4ECF-A33F-D9D7EA0E0578}">
    <text>4-10-2026 QC Walkout Scheduled In SiteTracker.</text>
  </threadedComment>
  <threadedComment ref="U372" dT="2026-02-11T21:20:58.77" personId="{79160F3F-A2CD-4B5D-ACD4-80E02EA51DFF}" id="{F46219BF-0FB8-49CE-9E6E-C83AB262FC1C}">
    <text>2-11-2026 Confirmed Actual Completed Footage.</text>
  </threadedComment>
  <threadedComment ref="V372" dT="2026-02-11T21:21:23.71" personId="{79160F3F-A2CD-4B5D-ACD4-80E02EA51DFF}" id="{8512487F-C7C0-46A8-8F0E-792B5AD1620C}">
    <text>2-11-2026 Conduit Placement Confirmed Completed.</text>
  </threadedComment>
  <threadedComment ref="U373" dT="2026-08-10T17:00:20.79" personId="{0ACB7AE2-DC9C-472E-9FC6-297A00E2FF13}" id="{843E90CB-6A67-4A6B-907A-443BB35376DA}">
    <text>8-10-2026 Confirmed Actual Completed Footage.</text>
  </threadedComment>
  <threadedComment ref="V373" dT="2026-08-10T17:00:49.78" personId="{0ACB7AE2-DC9C-472E-9FC6-297A00E2FF13}" id="{0BF7DA3A-F173-4E43-A01D-4181CEF6AEF0}">
    <text>8-10-2026 Conduit Placement Confirmed Completed.</text>
  </threadedComment>
  <threadedComment ref="U374" dT="2026-05-26T11:30:35.36" personId="{79160F3F-A2CD-4B5D-ACD4-80E02EA51DFF}" id="{E94A7C1A-4FF5-4F76-9E19-49BD625D560B}">
    <text>5-22-2026 Confirmed Actual Completed Footage.</text>
  </threadedComment>
  <threadedComment ref="V374" dT="2026-05-26T11:31:02.44" personId="{79160F3F-A2CD-4B5D-ACD4-80E02EA51DFF}" id="{E6BEA1BC-D394-478C-99D9-E1F0490C8BEC}">
    <text>5-22-2026 Conduit Placement Confirmed Completed.</text>
  </threadedComment>
  <threadedComment ref="AA374" dT="2026-05-26T11:38:14.10" personId="{79160F3F-A2CD-4B5D-ACD4-80E02EA51DFF}" id="{C41B4E45-9D31-4971-ABDC-A08A182A8A03}">
    <text>4-10-2026 QC Walkout Scheduled In SiteTracker.</text>
  </threadedComment>
  <threadedComment ref="U375" dT="2026-07-29T21:01:43.17" personId="{0ACB7AE2-DC9C-472E-9FC6-297A00E2FF13}" id="{7CC9BFA3-FEF3-4456-A512-D3C36E305A2B}">
    <text>7-29-2026 Confirmed Actual Completed Footage.</text>
  </threadedComment>
  <threadedComment ref="V375" dT="2026-07-29T21:02:12.56" personId="{0ACB7AE2-DC9C-472E-9FC6-297A00E2FF13}" id="{908F0888-76BA-40B0-A39D-857AA161D7FD}">
    <text>7-29-2026 Conduit Placement Confirmed Completed.</text>
  </threadedComment>
  <threadedComment ref="U376" dT="2026-02-20T12:54:30.57" personId="{79160F3F-A2CD-4B5D-ACD4-80E02EA51DFF}" id="{283372EC-EFDF-46AF-8CA5-AB2E84C48873}">
    <text>2-19-2026 Confirmed Actual Completed Footage.</text>
  </threadedComment>
  <threadedComment ref="V376" dT="2026-02-20T12:54:55.09" personId="{79160F3F-A2CD-4B5D-ACD4-80E02EA51DFF}" id="{90D51DE0-48ED-41AF-8F94-A9DA5FF63760}">
    <text>2-19-2026 Conduit Placement Confirmed Completed.</text>
  </threadedComment>
  <threadedComment ref="U377" dT="2026-09-09T15:47:58.66" personId="{7E70E95B-2AD8-44CA-BF07-73E88FAE229E}" id="{68ACF504-0530-461F-91F2-BD2540ACBA51}">
    <text>9-9-2026 Confirmed Actual Completed Footage.</text>
  </threadedComment>
  <threadedComment ref="V377" dT="2026-09-09T15:48:33.66" personId="{7E70E95B-2AD8-44CA-BF07-73E88FAE229E}" id="{3BA44C9A-F62F-4680-AEE8-E0DF2087E902}">
    <text>9-9-2026 Conduit Placement Confirmed Completed.</text>
  </threadedComment>
  <threadedComment ref="U378" dT="2026-09-02T20:15:42.45" personId="{7E70E95B-2AD8-44CA-BF07-73E88FAE229E}" id="{84AE82E0-BA80-40B8-AAE2-BCB11C570A51}">
    <text>9-2-2026 Confirmed Actual Completed Footage.</text>
  </threadedComment>
  <threadedComment ref="V378" dT="2026-09-02T20:14:34.72" personId="{7E70E95B-2AD8-44CA-BF07-73E88FAE229E}" id="{4BF4E921-51B6-4DD1-BC62-7FDFE892AC1A}">
    <text>9-2-2026 Conduit Placement Confirmed Completed.</text>
  </threadedComment>
  <threadedComment ref="U379" dT="2026-06-17T18:49:53.36" personId="{0ACB7AE2-DC9C-472E-9FC6-297A00E2FF13}" id="{97B9E1A0-0E2D-48EB-B98F-C0779F9F5297}">
    <text>6-17-2026 Confirmed Actual Completed Footage.</text>
  </threadedComment>
  <threadedComment ref="V379" dT="2026-06-17T18:50:29.60" personId="{0ACB7AE2-DC9C-472E-9FC6-297A00E2FF13}" id="{8E63B7DB-1B9E-40A5-BFEB-E5F3E7353CD3}">
    <text>6-17-2026 Conduit Placement Confirmed Completed.</text>
  </threadedComment>
  <threadedComment ref="AA379" dT="2026-06-17T18:55:42.76" personId="{0ACB7AE2-DC9C-472E-9FC6-297A00E2FF13}" id="{B7042138-C61F-460C-BAC2-4DD2B7CDE3E7}">
    <text>6-17-2026 QC Walkout Scheduled In SiteTracker.</text>
  </threadedComment>
  <threadedComment ref="U380" dT="2026-03-27T13:20:36.34" personId="{79160F3F-A2CD-4B5D-ACD4-80E02EA51DFF}" id="{3B608E6F-7A60-4F7C-84C4-7A7B53AE7BAB}">
    <text>3-26-2026 Confirmed Actual Completed Footage.</text>
  </threadedComment>
  <threadedComment ref="V380" dT="2026-03-27T13:21:09.44" personId="{79160F3F-A2CD-4B5D-ACD4-80E02EA51DFF}" id="{AA0C36F1-82F8-473F-AD01-C0B2C7AD4F08}">
    <text>3-26-2026 Conduit Placement Confirmed Completed.</text>
  </threadedComment>
  <threadedComment ref="AA380" dT="2026-03-26T16:32:09.71" personId="{79160F3F-A2CD-4B5D-ACD4-80E02EA51DFF}" id="{ABB5D1D0-C0D9-4260-A52A-991CEDDE3876}">
    <text>3-2-2026 QC Walkout Scheduled In SiteTracker.</text>
  </threadedComment>
  <threadedComment ref="U381" dT="2026-01-20T19:44:57.49" personId="{79160F3F-A2CD-4B5D-ACD4-80E02EA51DFF}" id="{AB9DB9F0-4B8A-4437-BD53-FE94D9A39867}">
    <text>8-7-2025 Confirmed Actual Completed Footage.</text>
  </threadedComment>
  <threadedComment ref="V381" dT="2026-01-20T19:45:28.85" personId="{79160F3F-A2CD-4B5D-ACD4-80E02EA51DFF}" id="{8D8B14D1-EA18-4241-A889-2A79F44140B7}">
    <text>8-7-2025 Conduit Placement Confirmed Completed.</text>
  </threadedComment>
  <threadedComment ref="U382" dT="2026-09-16T18:01:39.46" personId="{7E70E95B-2AD8-44CA-BF07-73E88FAE229E}" id="{726367E7-2CE0-4153-A2D9-E42BAD51BCC5}">
    <text>9-16-2026 Confirmed Actual Completed Footage.</text>
  </threadedComment>
  <threadedComment ref="V382" dT="2026-09-16T18:02:00.21" personId="{7E70E95B-2AD8-44CA-BF07-73E88FAE229E}" id="{185B397C-BF95-4B7E-A95C-C7D978A127C1}">
    <text>9-16-2026 Conduit Placement Confirmed Completed.</text>
  </threadedComment>
  <threadedComment ref="U383" dT="2025-09-08T16:57:51.38" personId="{79160F3F-A2CD-4B5D-ACD4-80E02EA51DFF}" id="{52117EF6-31E4-4888-A04E-4FEB13AA53F1}">
    <text>9-8-2025 Confirmed Actual Completed Footage.</text>
  </threadedComment>
  <threadedComment ref="V383" dT="2025-09-08T16:58:27.55" personId="{79160F3F-A2CD-4B5D-ACD4-80E02EA51DFF}" id="{3872CF74-48CD-43CE-8A6F-B150DFBDA571}">
    <text>9-8-2025 Conduit Placement Confirmed Completed.</text>
  </threadedComment>
  <threadedComment ref="U384" dT="2026-09-16T17:35:54.13" personId="{7E70E95B-2AD8-44CA-BF07-73E88FAE229E}" id="{58DE4BBD-735B-47B8-9020-8D27E4F4C634}">
    <text>9-16-2026 Confirmed Actual Completed Footage.</text>
  </threadedComment>
  <threadedComment ref="V384" dT="2026-09-16T17:36:26.78" personId="{7E70E95B-2AD8-44CA-BF07-73E88FAE229E}" id="{192FEADB-3F95-48D5-9292-3CB048042EA2}">
    <text>9-16-2026 Conduit Placement Confirmed Completed.</text>
  </threadedComment>
  <threadedComment ref="U385" dT="2026-01-06T15:27:35.06" personId="{74F12554-A315-4F9B-B137-457CC8B8B285}" id="{F8B2389A-5065-41F8-84D3-EB3EF0C0A196}">
    <text>1-6-2025 Confirmed Actual Completed Footage.</text>
  </threadedComment>
  <threadedComment ref="V385" dT="2026-01-18T16:36:21.24" personId="{79160F3F-A2CD-4B5D-ACD4-80E02EA51DFF}" id="{76C45A56-2FFC-43A0-90EC-7414E0AE5855}">
    <text>1-6-2025 Conduit Placement Confirmed Completed.</text>
  </threadedComment>
  <threadedComment ref="U386" dT="2026-09-14T14:01:30.33" personId="{7E70E95B-2AD8-44CA-BF07-73E88FAE229E}" id="{F6E4176F-AD1C-460B-8CEC-BA793E7A7A63}">
    <text>9-14-2026 Confirmed Actual Completed Footage.</text>
  </threadedComment>
  <threadedComment ref="V386" dT="2026-09-14T14:02:08.45" personId="{7E70E95B-2AD8-44CA-BF07-73E88FAE229E}" id="{5E725174-F143-40D6-A297-8F11402C1A85}">
    <text>9-14-2026 Conduit Placement Confirmed Completed.</text>
  </threadedComment>
  <threadedComment ref="U387" dT="2026-08-03T17:17:00.19" personId="{0ACB7AE2-DC9C-472E-9FC6-297A00E2FF13}" id="{46A6BFAE-6F6B-4B76-9128-53C684D0773C}">
    <text>8-3-2026 Confirmed Actual Completed Footage.</text>
  </threadedComment>
  <threadedComment ref="V387" dT="2026-08-03T17:17:27.81" personId="{0ACB7AE2-DC9C-472E-9FC6-297A00E2FF13}" id="{1AD2091C-3783-4123-8C7D-6731EF270E31}">
    <text>8-3-2026 Conduit Placement Confirmed Completed.</text>
  </threadedComment>
  <threadedComment ref="U388" dT="2026-08-31T22:12:18.43" personId="{7E70E95B-2AD8-44CA-BF07-73E88FAE229E}" id="{EEC5F316-EFEF-4179-A239-87C233E2E840}">
    <text>8-31-2026 Confirmed Actual Completed Footage.</text>
  </threadedComment>
  <threadedComment ref="V388" dT="2026-08-31T22:19:08.93" personId="{7E70E95B-2AD8-44CA-BF07-73E88FAE229E}" id="{0D838936-A1B4-4C2A-88AB-596D3BB104FB}">
    <text>8-31-2026 Conduit Placement Confirmed Completed.</text>
  </threadedComment>
  <threadedComment ref="U389" dT="2026-04-14T20:08:15.59" personId="{79160F3F-A2CD-4B5D-ACD4-80E02EA51DFF}" id="{9134BD5B-09A0-4D8E-B531-E2F85A77524B}">
    <text>4-14-2026 Confirmed Actual Completed Footage.</text>
  </threadedComment>
  <threadedComment ref="V389" dT="2026-04-14T20:08:42.97" personId="{79160F3F-A2CD-4B5D-ACD4-80E02EA51DFF}" id="{A8E56E48-B8BD-497F-81BE-01F9EDE87D04}">
    <text>4-14-2026 Conduit Placement Confirmed Completed.</text>
  </threadedComment>
  <threadedComment ref="U390" dT="2026-09-16T17:51:37.78" personId="{7E70E95B-2AD8-44CA-BF07-73E88FAE229E}" id="{F0BB6411-2258-4E20-8BD5-4B53AEC10CE9}">
    <text>9-16-2026 Confirmed Actual Completed Footage.</text>
  </threadedComment>
  <threadedComment ref="V390" dT="2026-09-16T17:52:45.20" personId="{7E70E95B-2AD8-44CA-BF07-73E88FAE229E}" id="{0E46894F-2C69-4F06-87E6-100171A21772}">
    <text>9-16-2026 Conduit Placement Completed Confirmed.</text>
  </threadedComment>
  <threadedComment ref="U391" dT="2026-07-23T21:08:10.20" personId="{0ACB7AE2-DC9C-472E-9FC6-297A00E2FF13}" id="{463ACAAC-636B-4165-829A-F628E2A8D97A}">
    <text>7-23-2026 Confirmed Actual Completed Footage.</text>
  </threadedComment>
  <threadedComment ref="V391" dT="2026-07-23T21:08:40.65" personId="{0ACB7AE2-DC9C-472E-9FC6-297A00E2FF13}" id="{B89407E3-F916-4DF3-AEBE-3BD944F4D687}">
    <text>7-23-2026 Conduit Placement Confirmed Completed.</text>
  </threadedComment>
  <threadedComment ref="T392" dT="2026-06-29T15:46:43.72" personId="{0ACB7AE2-DC9C-472E-9FC6-297A00E2FF13}" id="{7839A18C-8261-41E2-B8B1-A3284E414E87}">
    <text>6-29-2026 Project Re-Vised 654' Removed From Project and added to D-HSF208(Built By Different Vendor).</text>
  </threadedComment>
  <threadedComment ref="U392" dT="2026-06-29T16:05:42.72" personId="{0ACB7AE2-DC9C-472E-9FC6-297A00E2FF13}" id="{ED629761-1595-48EC-BB0B-D7C09C92007C}">
    <text>6-29-2026 Confirmed Actual Completed Footage.</text>
  </threadedComment>
  <threadedComment ref="V392" dT="2026-06-29T16:06:55.07" personId="{0ACB7AE2-DC9C-472E-9FC6-297A00E2FF13}" id="{06486395-C16F-40A5-9A92-3D79BB0BADC6}">
    <text>6-29-2026 Conduit Placement Confirmed Completed.</text>
  </threadedComment>
  <threadedComment ref="U393" dT="2026-06-23T14:14:49.60" personId="{0ACB7AE2-DC9C-472E-9FC6-297A00E2FF13}" id="{79F06390-1218-4E4E-AEC2-E19EA686401A}">
    <text>6-23-2026 Confirmed Actual Completed Footage.</text>
  </threadedComment>
  <threadedComment ref="V393" dT="2026-06-23T14:15:50.35" personId="{0ACB7AE2-DC9C-472E-9FC6-297A00E2FF13}" id="{BC17EA1D-F815-4409-9735-BB427D4FB272}">
    <text>6-23-2026 Conduit Placement Confirmed Completed.</text>
  </threadedComment>
  <threadedComment ref="U394" dT="2025-04-07T20:33:57.07" personId="{79160F3F-A2CD-4B5D-ACD4-80E02EA51DFF}" id="{50F84F4B-CA08-4953-A659-686A5D4BF6C5}">
    <text>4-7-2025 Design Change Per Tillman.</text>
  </threadedComment>
  <threadedComment ref="U394" dT="2025-06-10T13:50:44.48" personId="{79160F3F-A2CD-4B5D-ACD4-80E02EA51DFF}" id="{0F5DE082-C2CC-49FF-9013-1FF5154D270E}" parentId="{50F84F4B-CA08-4953-A659-686A5D4BF6C5}">
    <text>6-10-2025 Confirmed Actual Completed Footage.</text>
  </threadedComment>
  <threadedComment ref="V394" dT="2025-06-10T13:51:26.28" personId="{79160F3F-A2CD-4B5D-ACD4-80E02EA51DFF}" id="{2B2F7E7E-F88F-4841-A27E-49AA7E710B67}">
    <text>6-10-2025 Conduit Placement Confirmed Completed.</text>
  </threadedComment>
  <threadedComment ref="U395" dT="2025-06-17T16:39:36.55" personId="{79160F3F-A2CD-4B5D-ACD4-80E02EA51DFF}" id="{D1852C84-14FD-4DC1-BC16-89890BB4781E}">
    <text xml:space="preserve">6-17-2025 Confirmed Actual Completed Footage. </text>
  </threadedComment>
  <threadedComment ref="V395" dT="2025-06-17T16:40:11.59" personId="{79160F3F-A2CD-4B5D-ACD4-80E02EA51DFF}" id="{3BBE86DA-5374-4D96-8579-A3B1FA92A2A9}">
    <text>6-17-2025 Conduit Placement Confirmed Completed.</text>
  </threadedComment>
  <threadedComment ref="U396" dT="2025-06-24T17:02:44.45" personId="{79160F3F-A2CD-4B5D-ACD4-80E02EA51DFF}" id="{745D7727-40D7-47F6-A2B1-BA4AB1E0BB2E}">
    <text>6-24-2025 Confirmed Actual Completed Footage.</text>
  </threadedComment>
  <threadedComment ref="V396" dT="2025-06-24T17:03:14.57" personId="{79160F3F-A2CD-4B5D-ACD4-80E02EA51DFF}" id="{2F8020AC-CF79-42FC-93FF-5B7A2960DB7C}">
    <text>6-24-2025 Conduit Placement Confirmed Completed.</text>
  </threadedComment>
  <threadedComment ref="A397" dT="2025-08-14T19:57:08.85" personId="{79160F3F-A2CD-4B5D-ACD4-80E02EA51DFF}" id="{6AB5DE0D-3B51-4FD4-9A91-1598EDB71722}">
    <text>8-14-2025 Partial Build Project As Per Tillman Email On 2-10-2025.</text>
  </threadedComment>
  <threadedComment ref="R397" dT="2025-01-29T22:16:27.08" personId="{79160F3F-A2CD-4B5D-ACD4-80E02EA51DFF}" id="{33521AA2-0B39-4641-B599-8482897CB736}">
    <text>Assigned To Barlett Fiber Per Curtis On 1/29/2025.</text>
  </threadedComment>
  <threadedComment ref="R397" dT="2025-05-29T12:42:02.77" personId="{79160F3F-A2CD-4B5D-ACD4-80E02EA51DFF}" id="{6D81CF5B-AF97-42F8-ADE1-D52FAC478536}" parentId="{33521AA2-0B39-4641-B599-8482897CB736}">
    <text>Partial Build Project Per Tillman On 2-10-2025.</text>
  </threadedComment>
  <threadedComment ref="U397" dT="2025-05-29T12:41:16.60" personId="{79160F3F-A2CD-4B5D-ACD4-80E02EA51DFF}" id="{45665442-E3C8-4B10-A5C7-C77C21BFDB56}">
    <text>Per Tillman On 2-10-2025 SOW Shows The Whole Project, But This Is To Complete The 4100ft Left On The Project. Partial Build Project.</text>
  </threadedComment>
  <threadedComment ref="U397" dT="2025-08-14T19:52:09.67" personId="{79160F3F-A2CD-4B5D-ACD4-80E02EA51DFF}" id="{EABAAA62-3798-4AD3-8733-0B979639ABDE}" parentId="{45665442-E3C8-4B10-A5C7-C77C21BFDB56}">
    <text>10-13-2025 Confirmed Actual Completed Footage.</text>
  </threadedComment>
  <threadedComment ref="V397" dT="2025-08-14T19:53:25.30" personId="{79160F3F-A2CD-4B5D-ACD4-80E02EA51DFF}" id="{90997271-9650-4039-9458-321FFE3F47F6}">
    <text>10-13-2025 Partial Build Project--Conduit Placement Confirmed Completed.</text>
  </threadedComment>
  <threadedComment ref="U398" dT="2025-11-28T18:42:32.18" personId="{79160F3F-A2CD-4B5D-ACD4-80E02EA51DFF}" id="{DFA606EC-1656-404E-BD44-71980BDA735D}">
    <text>11-28-2025 Confirmed Actual Completed Footage.</text>
  </threadedComment>
  <threadedComment ref="V398" dT="2025-11-28T18:43:28.34" personId="{79160F3F-A2CD-4B5D-ACD4-80E02EA51DFF}" id="{2CC0BDFB-A319-4984-8071-35A472D333C7}">
    <text>11-28-2025 Conduit Placement Confirmed Completed.</text>
  </threadedComment>
  <threadedComment ref="AA398" dT="2026-03-23T20:37:24.24" personId="{79160F3F-A2CD-4B5D-ACD4-80E02EA51DFF}" id="{17FA39E7-B832-4042-A41A-2B57E8A5CB9B}">
    <text>3-23-2026 QC Date Entered In SiteTracker On 3/23/2026.</text>
  </threadedComment>
  <threadedComment ref="U399" dT="2026-03-05T19:26:45.41" personId="{79160F3F-A2CD-4B5D-ACD4-80E02EA51DFF}" id="{FE5D99F9-BFE9-451F-9F7E-A4CD22501884}">
    <text>3-5-2026 Confirmed Actual Completed Footage.</text>
  </threadedComment>
  <threadedComment ref="V399" dT="2026-03-05T19:27:19.10" personId="{79160F3F-A2CD-4B5D-ACD4-80E02EA51DFF}" id="{686B8EE3-213F-4466-BAF3-37E641755DA9}">
    <text>3-5-2026 Conduit Placement Confirmed Completed.</text>
  </threadedComment>
  <threadedComment ref="U400" dT="2026-02-12T12:14:29.49" personId="{79160F3F-A2CD-4B5D-ACD4-80E02EA51DFF}" id="{3D5B1262-F66B-4C59-BBBC-F6AFC2433BB9}">
    <text>2-12-2025 Confirmed Actual Completed Footage.</text>
  </threadedComment>
  <threadedComment ref="V400" dT="2026-02-12T12:15:03.38" personId="{79160F3F-A2CD-4B5D-ACD4-80E02EA51DFF}" id="{1F735FD8-2386-4BC2-B4E8-A477509547EE}">
    <text>2-12-2025 Conduit Placement Confirmed Completed.</text>
  </threadedComment>
  <threadedComment ref="U401" dT="2026-03-05T19:29:34.02" personId="{79160F3F-A2CD-4B5D-ACD4-80E02EA51DFF}" id="{2A3711DB-C2FE-4CC7-AA9B-5AC125161584}">
    <text>3-5-2026 Confirmed Actual Completed Footage.</text>
  </threadedComment>
  <threadedComment ref="V401" dT="2026-03-05T19:30:23.51" personId="{79160F3F-A2CD-4B5D-ACD4-80E02EA51DFF}" id="{59FC3BA9-B9B1-4F1C-8FA3-2E5E59939416}">
    <text>3-5-2026 Conduit Placement Confirmed Completed.</text>
  </threadedComment>
  <threadedComment ref="U402" dT="2026-03-26T11:42:30.55" personId="{79160F3F-A2CD-4B5D-ACD4-80E02EA51DFF}" id="{F0888280-340F-4A91-9B3D-1AAEEE774A12}">
    <text>3-26-2026 Confirmed Actual Completed Footage.</text>
  </threadedComment>
  <threadedComment ref="V402" dT="2026-03-26T11:42:58.31" personId="{79160F3F-A2CD-4B5D-ACD4-80E02EA51DFF}" id="{0588421F-D1B5-46F4-B7A4-A6A406827548}">
    <text>3-26-2026 Conduit Placement Confirmed Completed.</text>
  </threadedComment>
  <threadedComment ref="U403" dT="2025-10-24T14:15:47.33" personId="{79160F3F-A2CD-4B5D-ACD4-80E02EA51DFF}" id="{F382406F-04AA-4560-A001-1FD1AD150E9C}">
    <text>10-24-2025 Confirmed Actual Completed Footage.</text>
  </threadedComment>
  <threadedComment ref="U403" dT="2026-02-12T12:04:43.81" personId="{79160F3F-A2CD-4B5D-ACD4-80E02EA51DFF}" id="{5455B33A-0341-4217-9C6C-376F9634415F}" parentId="{F382406F-04AA-4560-A001-1FD1AD150E9C}">
    <text>2-12-2026 Footage Updated From Previous COP Package.</text>
  </threadedComment>
  <threadedComment ref="V403" dT="2025-10-24T14:16:13.77" personId="{79160F3F-A2CD-4B5D-ACD4-80E02EA51DFF}" id="{D47DB38C-951F-48D0-BAF4-D295F9189733}">
    <text>10-23-2025 Conduit Placement Confirmed Completed.</text>
  </threadedComment>
  <threadedComment ref="V403" dT="2026-02-12T12:05:02.03" personId="{79160F3F-A2CD-4B5D-ACD4-80E02EA51DFF}" id="{0D36A99E-3C73-438A-8288-C12505E9C896}" parentId="{D47DB38C-951F-48D0-BAF4-D295F9189733}">
    <text>2-12-2026 Footage Updated From Previous COP Package.</text>
  </threadedComment>
  <threadedComment ref="R404" dT="2025-01-29T22:16:27.08" personId="{79160F3F-A2CD-4B5D-ACD4-80E02EA51DFF}" id="{E0656D9E-91FB-43EA-BA86-B9995DFABA33}">
    <text>Assigned To Barlett Fiber Per Curtis On 1/29/2025.</text>
  </threadedComment>
  <threadedComment ref="U404" dT="2025-08-28T18:47:07.25" personId="{79160F3F-A2CD-4B5D-ACD4-80E02EA51DFF}" id="{E93D87B3-3FBB-4ECE-A260-E3DA40656D32}">
    <text>8-28-2025 Confirmed Actual Completed Footage.</text>
  </threadedComment>
  <threadedComment ref="V404" dT="2025-08-28T18:48:13.27" personId="{79160F3F-A2CD-4B5D-ACD4-80E02EA51DFF}" id="{C0706972-4404-4AC2-9F60-7E1BECE80834}">
    <text>8-28-2025 Conduit Placement Confirmed Completed.</text>
  </threadedComment>
  <threadedComment ref="U405" dT="2025-08-27T18:49:17.58" personId="{79160F3F-A2CD-4B5D-ACD4-80E02EA51DFF}" id="{24B742A4-1CDA-4ECA-91C3-1197BE43FF62}">
    <text>8-27-2025 Confirmed Actual Completed Footage.</text>
  </threadedComment>
  <threadedComment ref="V405" dT="2025-08-27T18:49:51.28" personId="{79160F3F-A2CD-4B5D-ACD4-80E02EA51DFF}" id="{1B31B59A-2D5F-402A-925E-BB7C97DFA533}">
    <text>8-27-2025 Conduit Placement Confirmed Completed.</text>
  </threadedComment>
  <threadedComment ref="U406" dT="2026-04-20T18:59:59.51" personId="{79160F3F-A2CD-4B5D-ACD4-80E02EA51DFF}" id="{51BE994A-06F7-43CF-8E8B-026DA4609FAB}">
    <text>4-20-2026 Confirmed Actual Completed Footage.</text>
  </threadedComment>
  <threadedComment ref="V406" dT="2026-04-20T19:00:19.63" personId="{79160F3F-A2CD-4B5D-ACD4-80E02EA51DFF}" id="{FA34D602-A626-4244-B1CB-A26CCC1AEA0D}">
    <text>4-20-2026 Conduit Placement Confirmed Completed.</text>
  </threadedComment>
  <threadedComment ref="AA406" dT="2026-05-26T11:45:45.26" personId="{79160F3F-A2CD-4B5D-ACD4-80E02EA51DFF}" id="{1AE7096B-DD56-4587-85B7-313188BE3330}">
    <text>4-22-2026 QC Walkout Scheduled In SiteTracker.</text>
  </threadedComment>
  <threadedComment ref="U407" dT="2026-06-29T18:50:41.18" personId="{0ACB7AE2-DC9C-472E-9FC6-297A00E2FF13}" id="{EF4B8361-79B7-4B77-BF03-E24CEAC26CA4}">
    <text>6-29-2026 Confirmed Actual Completed Footage.</text>
  </threadedComment>
  <threadedComment ref="V407" dT="2026-06-29T18:51:21.89" personId="{0ACB7AE2-DC9C-472E-9FC6-297A00E2FF13}" id="{4EB96F3B-D6AC-4155-8CC1-391CA2B5D129}">
    <text>6-29-2026 Conduit Placement Confirmed Completed.</text>
  </threadedComment>
  <threadedComment ref="U408" dT="2026-03-26T18:54:24.12" personId="{79160F3F-A2CD-4B5D-ACD4-80E02EA51DFF}" id="{1BA27F6F-51AE-4BE0-AF08-D3C7F2F7C476}">
    <text>3-26-2026 Confirmed Actual Completed Footage.</text>
  </threadedComment>
  <threadedComment ref="V408" dT="2026-03-26T18:55:02.46" personId="{79160F3F-A2CD-4B5D-ACD4-80E02EA51DFF}" id="{246AE5E7-5713-4288-927A-9681C937663B}">
    <text>3-26-2026 Conduit Placement Confirmed Completed.</text>
  </threadedComment>
  <threadedComment ref="U409" dT="2026-07-01T14:18:27.59" personId="{0ACB7AE2-DC9C-472E-9FC6-297A00E2FF13}" id="{458C0C89-3775-40F3-8FAF-518604E1726C}">
    <text>6-30-2026 Confirmed Actual Completed Footage.</text>
  </threadedComment>
  <threadedComment ref="V409" dT="2026-07-01T14:19:00.94" personId="{0ACB7AE2-DC9C-472E-9FC6-297A00E2FF13}" id="{5730EE25-3040-4E87-AC67-1E2498C07398}">
    <text>6-30-2026 Conduit Placement Confirmed Completed.</text>
  </threadedComment>
  <threadedComment ref="U410" dT="2026-03-18T15:07:07.72" personId="{79160F3F-A2CD-4B5D-ACD4-80E02EA51DFF}" id="{272A6B77-1B0B-4285-9EDA-E907BBA91B12}">
    <text>3-18-2026 Partial Completion--Project Was Removed By Tillman and Assigned To Utilities One Without Lightspeed Being Informed.</text>
  </threadedComment>
  <threadedComment ref="U410" dT="2026-09-23T14:02:20.80" personId="{7E70E95B-2AD8-44CA-BF07-73E88FAE229E}" id="{D4D030B5-9AA6-4FFC-A90B-D677622A0A8A}" parentId="{272A6B77-1B0B-4285-9EDA-E907BBA91B12}">
    <text>9-23-2026 Confirmed Actual Completed Footage.</text>
  </threadedComment>
  <threadedComment ref="V410" dT="2026-09-23T14:03:16.99" personId="{7E70E95B-2AD8-44CA-BF07-73E88FAE229E}" id="{F89EABA1-059A-4FE6-A1F8-ADA4A408EC0E}">
    <text>9-23-2026 Conduit Placement Confirmed Completed.</text>
  </threadedComment>
  <threadedComment ref="U411" dT="2025-09-03T16:33:54.38" personId="{79160F3F-A2CD-4B5D-ACD4-80E02EA51DFF}" id="{27B8619C-5C7F-45EA-AC39-FB33987A8417}">
    <text>9-3-2025 Confirmed Actual Completed Footage.</text>
  </threadedComment>
  <threadedComment ref="V411" dT="2025-09-03T16:34:18.42" personId="{79160F3F-A2CD-4B5D-ACD4-80E02EA51DFF}" id="{2ABA58B2-A453-411E-9D6B-092ACC54AF58}">
    <text>9-3-2025 Conduit Placement Confirmed Completed.</text>
  </threadedComment>
  <threadedComment ref="U412" dT="2026-01-22T15:37:27.51" personId="{79160F3F-A2CD-4B5D-ACD4-80E02EA51DFF}" id="{C1437040-BD6F-4B71-A174-A63D12FE65F0}">
    <text>1-22-2026 Confirmed Actual Completed Footage.</text>
  </threadedComment>
  <threadedComment ref="V412" dT="2026-01-18T19:06:49.29" personId="{79160F3F-A2CD-4B5D-ACD4-80E02EA51DFF}" id="{19EAB0C6-1425-4247-8A45-FCC0FB3D1AED}">
    <text>1-22-2026 Conduit Placement Confirmed Completed.</text>
  </threadedComment>
  <threadedComment ref="T413" dT="2025-11-07T21:20:51.48" personId="{79160F3F-A2CD-4B5D-ACD4-80E02EA51DFF}" id="{EC719E92-C077-43B7-BBDA-FF7B8D67D5DF}">
    <text>11-7-2025 Additional Footage Added For Connection Conduit That Was Not Completed By The MDU Vendor.</text>
  </threadedComment>
  <threadedComment ref="U413" dT="2025-11-07T21:28:03.34" personId="{79160F3F-A2CD-4B5D-ACD4-80E02EA51DFF}" id="{6FE375DB-D560-49AB-9894-D42851ABC6FF}">
    <text>11-7-2025 Additional Footage Added For Connection Conduit That Was Not Completed By The MDU Vendor.</text>
  </threadedComment>
  <threadedComment ref="U413" dT="2025-12-31T16:43:31.93" personId="{79160F3F-A2CD-4B5D-ACD4-80E02EA51DFF}" id="{938E8F24-F356-4846-BC92-6C6DEBCA159F}" parentId="{6FE375DB-D560-49AB-9894-D42851ABC6FF}">
    <text>12-31-2025 Confirmed Actual Completed Footage.</text>
  </threadedComment>
  <threadedComment ref="V413" dT="2025-12-31T16:44:01.34" personId="{79160F3F-A2CD-4B5D-ACD4-80E02EA51DFF}" id="{86C231E1-31D3-477D-8A75-806AA4FADE40}">
    <text>12-31-2025 Conduit Placement Confirmed Completed.</text>
  </threadedComment>
  <threadedComment ref="U414" dT="2026-01-18T17:12:51.84" personId="{79160F3F-A2CD-4B5D-ACD4-80E02EA51DFF}" id="{2D2B9981-4324-4855-A594-46124D70FC47}">
    <text>1-6-2026 Confirmed Actual Completed Footage.</text>
  </threadedComment>
  <threadedComment ref="V414" dT="2026-01-18T17:14:26.89" personId="{79160F3F-A2CD-4B5D-ACD4-80E02EA51DFF}" id="{0158FCDB-5746-4906-8BAB-94D3F90B878A}">
    <text>1-6-2026 Fiber Placement and Splicing.</text>
  </threadedComment>
  <threadedComment ref="A419" dT="2025-02-27T13:01:24.28" personId="{79160F3F-A2CD-4B5D-ACD4-80E02EA51DFF}" id="{A37A4793-E60C-4CE6-A76D-C7E3B8D681AB}">
    <text>NTP Received Fiber Placement and Splice Only Project.</text>
  </threadedComment>
  <threadedComment ref="D419" dT="2025-10-13T19:33:59.98" personId="{79160F3F-A2CD-4B5D-ACD4-80E02EA51DFF}" id="{DA91151F-4A1B-4C7E-8021-AEA313E78314}">
    <text>10-13-2025 Light Levels Sent On 5-23-2025 and 10-13-2025.</text>
  </threadedComment>
  <threadedComment ref="R419" dT="2025-01-29T22:16:27.08" personId="{79160F3F-A2CD-4B5D-ACD4-80E02EA51DFF}" id="{22BB94B6-292D-4F48-9F8F-2E7606AE5DB2}">
    <text>Assigned To Barlett Fiber Per Curtis On 1/29/2025.</text>
  </threadedComment>
  <threadedComment ref="A420" dT="2025-02-27T13:01:41.97" personId="{79160F3F-A2CD-4B5D-ACD4-80E02EA51DFF}" id="{1C613D79-198D-4F2E-B2B9-68EF42CB9F7B}">
    <text>NTP Received Fiber Placement and Splice Only Project.</text>
  </threadedComment>
  <threadedComment ref="D420" dT="2025-10-13T19:34:27.77" personId="{79160F3F-A2CD-4B5D-ACD4-80E02EA51DFF}" id="{CBF15CBA-88EB-470D-A62F-EE9DD467B0E9}">
    <text>10-13-2025 Light Levels Sent On 5-27-2025 and 10-13-2025.</text>
  </threadedComment>
  <threadedComment ref="R420" dT="2025-01-29T22:16:27.08" personId="{79160F3F-A2CD-4B5D-ACD4-80E02EA51DFF}" id="{C6D60ED1-BBF7-4E26-82EE-4A886DDDEEC6}">
    <text>Assigned To Barlett Fiber Per Curtis On 1/29/2025.</text>
  </threadedComment>
  <threadedComment ref="A421" dT="2025-02-27T13:01:49.84" personId="{79160F3F-A2CD-4B5D-ACD4-80E02EA51DFF}" id="{F6E499A0-F22E-4BC3-99F7-2214F12B4AF1}">
    <text>NTP Received Fiber Placement and Splice Only Project.</text>
  </threadedComment>
  <threadedComment ref="D421" dT="2025-10-13T19:34:54.93" personId="{79160F3F-A2CD-4B5D-ACD4-80E02EA51DFF}" id="{5A6DA43F-3E8D-489F-A7C7-81F36A33DD07}">
    <text>10-13-2025 Light Levels Sent On 5-27-2025 and 10-13-2025.</text>
  </threadedComment>
  <threadedComment ref="R421" dT="2025-01-29T22:16:27.08" personId="{79160F3F-A2CD-4B5D-ACD4-80E02EA51DFF}" id="{71A8135D-E913-4871-A81E-2F6A38E72F03}">
    <text>Assigned To Barlett Fiber Per Curtis On 1/29/2025.</text>
  </threadedComment>
  <threadedComment ref="A422" dT="2025-02-26T19:39:10.79" personId="{79160F3F-A2CD-4B5D-ACD4-80E02EA51DFF}" id="{D9F82B91-30C2-447A-9648-88D40C07F333}">
    <text>NTP Received Fiber Placement and Splice Only Project.</text>
  </threadedComment>
  <threadedComment ref="D422" dT="2025-10-13T19:35:38.16" personId="{79160F3F-A2CD-4B5D-ACD4-80E02EA51DFF}" id="{7DFF0006-B99C-46CE-90DA-63CA840B8AD8}">
    <text>10-13-2025 Light Levels Sent On 7-1-2025 and 10-13-2025.</text>
  </threadedComment>
  <threadedComment ref="D423" dT="2025-10-13T19:36:00.24" personId="{79160F3F-A2CD-4B5D-ACD4-80E02EA51DFF}" id="{BFFB3A05-E815-4E8B-986D-A7F5FC862DC2}">
    <text>10-13-2025 Light Levels Sent On 5-6-2025 and 10-13-2025.</text>
  </threadedComment>
  <threadedComment ref="A424" dT="2025-02-26T16:54:04.19" personId="{79160F3F-A2CD-4B5D-ACD4-80E02EA51DFF}" id="{34365959-AADA-4175-BEAD-5AE4D2FD766E}">
    <text>NTP Received Splice Only Project.</text>
  </threadedComment>
  <threadedComment ref="D424" dT="2025-10-13T19:36:40.93" personId="{79160F3F-A2CD-4B5D-ACD4-80E02EA51DFF}" id="{670D42A8-5418-4E36-950C-1200A0E7FE7D}">
    <text>10-13-2025 Light Levels Sent On 10-13-2025.</text>
  </threadedComment>
  <threadedComment ref="A425" dT="2025-02-26T19:38:35.07" personId="{79160F3F-A2CD-4B5D-ACD4-80E02EA51DFF}" id="{A24F9781-5662-44CF-BEE7-9DE1D8BBE520}">
    <text>NTP Received Fiber Placement and Splice Only Project.</text>
  </threadedComment>
  <threadedComment ref="D425" dT="2025-10-13T19:37:28.98" personId="{79160F3F-A2CD-4B5D-ACD4-80E02EA51DFF}" id="{4D081AB0-7181-441F-9D9C-5CF8BB9C0114}">
    <text>10-13-2025 Light Levels Sent On 10-13-2025.</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EC67C6-1741-417D-8F70-35CA8DF4A234}">
  <we:reference id="WA200009404" version="1.0.0.8" store="en-us" storeType="omex"/>
  <we:alternateReferences>
    <we:reference id="WA200009404" version="1.0.0.8" store="en-us" storeType="omex"/>
  </we:alternateReferences>
  <we:properties>
    <we:property name="claude.fileId" value="&quot;4649a0f5-fcfa-408f-b07a-efa268655b4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12" Type="http://schemas.microsoft.com/office/2019/04/relationships/namedSheetView" Target="../namedSheetViews/namedSheetView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6" Type="http://schemas.openxmlformats.org/officeDocument/2006/relationships/table" Target="../tables/table4.xml"/><Relationship Id="rId11" Type="http://schemas.microsoft.com/office/2017/10/relationships/threadedComment" Target="../threadedComments/threadedComment2.xml"/><Relationship Id="rId5" Type="http://schemas.openxmlformats.org/officeDocument/2006/relationships/table" Target="../tables/table3.xml"/><Relationship Id="rId10" Type="http://schemas.openxmlformats.org/officeDocument/2006/relationships/comments" Target="../comments2.xml"/><Relationship Id="rId4" Type="http://schemas.openxmlformats.org/officeDocument/2006/relationships/table" Target="../tables/table2.xml"/><Relationship Id="rId9"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7" Type="http://schemas.microsoft.com/office/2017/10/relationships/threadedComment" Target="../threadedComments/threadedComment4.xml"/><Relationship Id="rId2" Type="http://schemas.openxmlformats.org/officeDocument/2006/relationships/table" Target="../tables/table9.xml"/><Relationship Id="rId1" Type="http://schemas.openxmlformats.org/officeDocument/2006/relationships/vmlDrawing" Target="../drawings/vmlDrawing4.vml"/><Relationship Id="rId6" Type="http://schemas.openxmlformats.org/officeDocument/2006/relationships/comments" Target="../comments4.xml"/><Relationship Id="rId5" Type="http://schemas.openxmlformats.org/officeDocument/2006/relationships/table" Target="../tables/table12.xml"/><Relationship Id="rId4"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26" Type="http://schemas.openxmlformats.org/officeDocument/2006/relationships/pivotTable" Target="../pivotTables/pivotTable30.xml"/><Relationship Id="rId21" Type="http://schemas.openxmlformats.org/officeDocument/2006/relationships/pivotTable" Target="../pivotTables/pivotTable25.xml"/><Relationship Id="rId42" Type="http://schemas.openxmlformats.org/officeDocument/2006/relationships/pivotTable" Target="../pivotTables/pivotTable46.xml"/><Relationship Id="rId47" Type="http://schemas.openxmlformats.org/officeDocument/2006/relationships/pivotTable" Target="../pivotTables/pivotTable51.xml"/><Relationship Id="rId63" Type="http://schemas.openxmlformats.org/officeDocument/2006/relationships/pivotTable" Target="../pivotTables/pivotTable67.xml"/><Relationship Id="rId68" Type="http://schemas.openxmlformats.org/officeDocument/2006/relationships/pivotTable" Target="../pivotTables/pivotTable72.xml"/><Relationship Id="rId84" Type="http://schemas.openxmlformats.org/officeDocument/2006/relationships/pivotTable" Target="../pivotTables/pivotTable88.xml"/><Relationship Id="rId89" Type="http://schemas.openxmlformats.org/officeDocument/2006/relationships/pivotTable" Target="../pivotTables/pivotTable93.xml"/><Relationship Id="rId16" Type="http://schemas.openxmlformats.org/officeDocument/2006/relationships/pivotTable" Target="../pivotTables/pivotTable20.xml"/><Relationship Id="rId11" Type="http://schemas.openxmlformats.org/officeDocument/2006/relationships/pivotTable" Target="../pivotTables/pivotTable15.xml"/><Relationship Id="rId32" Type="http://schemas.openxmlformats.org/officeDocument/2006/relationships/pivotTable" Target="../pivotTables/pivotTable36.xml"/><Relationship Id="rId37" Type="http://schemas.openxmlformats.org/officeDocument/2006/relationships/pivotTable" Target="../pivotTables/pivotTable41.xml"/><Relationship Id="rId53" Type="http://schemas.openxmlformats.org/officeDocument/2006/relationships/pivotTable" Target="../pivotTables/pivotTable57.xml"/><Relationship Id="rId58" Type="http://schemas.openxmlformats.org/officeDocument/2006/relationships/pivotTable" Target="../pivotTables/pivotTable62.xml"/><Relationship Id="rId74" Type="http://schemas.openxmlformats.org/officeDocument/2006/relationships/pivotTable" Target="../pivotTables/pivotTable78.xml"/><Relationship Id="rId79" Type="http://schemas.openxmlformats.org/officeDocument/2006/relationships/pivotTable" Target="../pivotTables/pivotTable83.xml"/><Relationship Id="rId5" Type="http://schemas.openxmlformats.org/officeDocument/2006/relationships/pivotTable" Target="../pivotTables/pivotTable9.xml"/><Relationship Id="rId90" Type="http://schemas.openxmlformats.org/officeDocument/2006/relationships/pivotTable" Target="../pivotTables/pivotTable94.xml"/><Relationship Id="rId14" Type="http://schemas.openxmlformats.org/officeDocument/2006/relationships/pivotTable" Target="../pivotTables/pivotTable18.xml"/><Relationship Id="rId22" Type="http://schemas.openxmlformats.org/officeDocument/2006/relationships/pivotTable" Target="../pivotTables/pivotTable26.xml"/><Relationship Id="rId27" Type="http://schemas.openxmlformats.org/officeDocument/2006/relationships/pivotTable" Target="../pivotTables/pivotTable31.xml"/><Relationship Id="rId30" Type="http://schemas.openxmlformats.org/officeDocument/2006/relationships/pivotTable" Target="../pivotTables/pivotTable34.xml"/><Relationship Id="rId35" Type="http://schemas.openxmlformats.org/officeDocument/2006/relationships/pivotTable" Target="../pivotTables/pivotTable39.xml"/><Relationship Id="rId43" Type="http://schemas.openxmlformats.org/officeDocument/2006/relationships/pivotTable" Target="../pivotTables/pivotTable47.xml"/><Relationship Id="rId48" Type="http://schemas.openxmlformats.org/officeDocument/2006/relationships/pivotTable" Target="../pivotTables/pivotTable52.xml"/><Relationship Id="rId56" Type="http://schemas.openxmlformats.org/officeDocument/2006/relationships/pivotTable" Target="../pivotTables/pivotTable60.xml"/><Relationship Id="rId64" Type="http://schemas.openxmlformats.org/officeDocument/2006/relationships/pivotTable" Target="../pivotTables/pivotTable68.xml"/><Relationship Id="rId69" Type="http://schemas.openxmlformats.org/officeDocument/2006/relationships/pivotTable" Target="../pivotTables/pivotTable73.xml"/><Relationship Id="rId77" Type="http://schemas.openxmlformats.org/officeDocument/2006/relationships/pivotTable" Target="../pivotTables/pivotTable81.xml"/><Relationship Id="rId8" Type="http://schemas.openxmlformats.org/officeDocument/2006/relationships/pivotTable" Target="../pivotTables/pivotTable12.xml"/><Relationship Id="rId51" Type="http://schemas.openxmlformats.org/officeDocument/2006/relationships/pivotTable" Target="../pivotTables/pivotTable55.xml"/><Relationship Id="rId72" Type="http://schemas.openxmlformats.org/officeDocument/2006/relationships/pivotTable" Target="../pivotTables/pivotTable76.xml"/><Relationship Id="rId80" Type="http://schemas.openxmlformats.org/officeDocument/2006/relationships/pivotTable" Target="../pivotTables/pivotTable84.xml"/><Relationship Id="rId85" Type="http://schemas.openxmlformats.org/officeDocument/2006/relationships/pivotTable" Target="../pivotTables/pivotTable89.xml"/><Relationship Id="rId3" Type="http://schemas.openxmlformats.org/officeDocument/2006/relationships/pivotTable" Target="../pivotTables/pivotTable7.xml"/><Relationship Id="rId12" Type="http://schemas.openxmlformats.org/officeDocument/2006/relationships/pivotTable" Target="../pivotTables/pivotTable16.xml"/><Relationship Id="rId17" Type="http://schemas.openxmlformats.org/officeDocument/2006/relationships/pivotTable" Target="../pivotTables/pivotTable21.xml"/><Relationship Id="rId25" Type="http://schemas.openxmlformats.org/officeDocument/2006/relationships/pivotTable" Target="../pivotTables/pivotTable29.xml"/><Relationship Id="rId33" Type="http://schemas.openxmlformats.org/officeDocument/2006/relationships/pivotTable" Target="../pivotTables/pivotTable37.xml"/><Relationship Id="rId38" Type="http://schemas.openxmlformats.org/officeDocument/2006/relationships/pivotTable" Target="../pivotTables/pivotTable42.xml"/><Relationship Id="rId46" Type="http://schemas.openxmlformats.org/officeDocument/2006/relationships/pivotTable" Target="../pivotTables/pivotTable50.xml"/><Relationship Id="rId59" Type="http://schemas.openxmlformats.org/officeDocument/2006/relationships/pivotTable" Target="../pivotTables/pivotTable63.xml"/><Relationship Id="rId67" Type="http://schemas.openxmlformats.org/officeDocument/2006/relationships/pivotTable" Target="../pivotTables/pivotTable71.xml"/><Relationship Id="rId20" Type="http://schemas.openxmlformats.org/officeDocument/2006/relationships/pivotTable" Target="../pivotTables/pivotTable24.xml"/><Relationship Id="rId41" Type="http://schemas.openxmlformats.org/officeDocument/2006/relationships/pivotTable" Target="../pivotTables/pivotTable45.xml"/><Relationship Id="rId54" Type="http://schemas.openxmlformats.org/officeDocument/2006/relationships/pivotTable" Target="../pivotTables/pivotTable58.xml"/><Relationship Id="rId62" Type="http://schemas.openxmlformats.org/officeDocument/2006/relationships/pivotTable" Target="../pivotTables/pivotTable66.xml"/><Relationship Id="rId70" Type="http://schemas.openxmlformats.org/officeDocument/2006/relationships/pivotTable" Target="../pivotTables/pivotTable74.xml"/><Relationship Id="rId75" Type="http://schemas.openxmlformats.org/officeDocument/2006/relationships/pivotTable" Target="../pivotTables/pivotTable79.xml"/><Relationship Id="rId83" Type="http://schemas.openxmlformats.org/officeDocument/2006/relationships/pivotTable" Target="../pivotTables/pivotTable87.xml"/><Relationship Id="rId88" Type="http://schemas.openxmlformats.org/officeDocument/2006/relationships/pivotTable" Target="../pivotTables/pivotTable92.xml"/><Relationship Id="rId1" Type="http://schemas.openxmlformats.org/officeDocument/2006/relationships/pivotTable" Target="../pivotTables/pivotTable5.xml"/><Relationship Id="rId6" Type="http://schemas.openxmlformats.org/officeDocument/2006/relationships/pivotTable" Target="../pivotTables/pivotTable10.xml"/><Relationship Id="rId15" Type="http://schemas.openxmlformats.org/officeDocument/2006/relationships/pivotTable" Target="../pivotTables/pivotTable19.xml"/><Relationship Id="rId23" Type="http://schemas.openxmlformats.org/officeDocument/2006/relationships/pivotTable" Target="../pivotTables/pivotTable27.xml"/><Relationship Id="rId28" Type="http://schemas.openxmlformats.org/officeDocument/2006/relationships/pivotTable" Target="../pivotTables/pivotTable32.xml"/><Relationship Id="rId36" Type="http://schemas.openxmlformats.org/officeDocument/2006/relationships/pivotTable" Target="../pivotTables/pivotTable40.xml"/><Relationship Id="rId49" Type="http://schemas.openxmlformats.org/officeDocument/2006/relationships/pivotTable" Target="../pivotTables/pivotTable53.xml"/><Relationship Id="rId57" Type="http://schemas.openxmlformats.org/officeDocument/2006/relationships/pivotTable" Target="../pivotTables/pivotTable61.xml"/><Relationship Id="rId10" Type="http://schemas.openxmlformats.org/officeDocument/2006/relationships/pivotTable" Target="../pivotTables/pivotTable14.xml"/><Relationship Id="rId31" Type="http://schemas.openxmlformats.org/officeDocument/2006/relationships/pivotTable" Target="../pivotTables/pivotTable35.xml"/><Relationship Id="rId44" Type="http://schemas.openxmlformats.org/officeDocument/2006/relationships/pivotTable" Target="../pivotTables/pivotTable48.xml"/><Relationship Id="rId52" Type="http://schemas.openxmlformats.org/officeDocument/2006/relationships/pivotTable" Target="../pivotTables/pivotTable56.xml"/><Relationship Id="rId60" Type="http://schemas.openxmlformats.org/officeDocument/2006/relationships/pivotTable" Target="../pivotTables/pivotTable64.xml"/><Relationship Id="rId65" Type="http://schemas.openxmlformats.org/officeDocument/2006/relationships/pivotTable" Target="../pivotTables/pivotTable69.xml"/><Relationship Id="rId73" Type="http://schemas.openxmlformats.org/officeDocument/2006/relationships/pivotTable" Target="../pivotTables/pivotTable77.xml"/><Relationship Id="rId78" Type="http://schemas.openxmlformats.org/officeDocument/2006/relationships/pivotTable" Target="../pivotTables/pivotTable82.xml"/><Relationship Id="rId81" Type="http://schemas.openxmlformats.org/officeDocument/2006/relationships/pivotTable" Target="../pivotTables/pivotTable85.xml"/><Relationship Id="rId86" Type="http://schemas.openxmlformats.org/officeDocument/2006/relationships/pivotTable" Target="../pivotTables/pivotTable90.xml"/><Relationship Id="rId4" Type="http://schemas.openxmlformats.org/officeDocument/2006/relationships/pivotTable" Target="../pivotTables/pivotTable8.xml"/><Relationship Id="rId9" Type="http://schemas.openxmlformats.org/officeDocument/2006/relationships/pivotTable" Target="../pivotTables/pivotTable13.xml"/><Relationship Id="rId13" Type="http://schemas.openxmlformats.org/officeDocument/2006/relationships/pivotTable" Target="../pivotTables/pivotTable17.xml"/><Relationship Id="rId18" Type="http://schemas.openxmlformats.org/officeDocument/2006/relationships/pivotTable" Target="../pivotTables/pivotTable22.xml"/><Relationship Id="rId39" Type="http://schemas.openxmlformats.org/officeDocument/2006/relationships/pivotTable" Target="../pivotTables/pivotTable43.xml"/><Relationship Id="rId34" Type="http://schemas.openxmlformats.org/officeDocument/2006/relationships/pivotTable" Target="../pivotTables/pivotTable38.xml"/><Relationship Id="rId50" Type="http://schemas.openxmlformats.org/officeDocument/2006/relationships/pivotTable" Target="../pivotTables/pivotTable54.xml"/><Relationship Id="rId55" Type="http://schemas.openxmlformats.org/officeDocument/2006/relationships/pivotTable" Target="../pivotTables/pivotTable59.xml"/><Relationship Id="rId76" Type="http://schemas.openxmlformats.org/officeDocument/2006/relationships/pivotTable" Target="../pivotTables/pivotTable80.xml"/><Relationship Id="rId7" Type="http://schemas.openxmlformats.org/officeDocument/2006/relationships/pivotTable" Target="../pivotTables/pivotTable11.xml"/><Relationship Id="rId71" Type="http://schemas.openxmlformats.org/officeDocument/2006/relationships/pivotTable" Target="../pivotTables/pivotTable75.xml"/><Relationship Id="rId2" Type="http://schemas.openxmlformats.org/officeDocument/2006/relationships/pivotTable" Target="../pivotTables/pivotTable6.xml"/><Relationship Id="rId29" Type="http://schemas.openxmlformats.org/officeDocument/2006/relationships/pivotTable" Target="../pivotTables/pivotTable33.xml"/><Relationship Id="rId24" Type="http://schemas.openxmlformats.org/officeDocument/2006/relationships/pivotTable" Target="../pivotTables/pivotTable28.xml"/><Relationship Id="rId40" Type="http://schemas.openxmlformats.org/officeDocument/2006/relationships/pivotTable" Target="../pivotTables/pivotTable44.xml"/><Relationship Id="rId45" Type="http://schemas.openxmlformats.org/officeDocument/2006/relationships/pivotTable" Target="../pivotTables/pivotTable49.xml"/><Relationship Id="rId66" Type="http://schemas.openxmlformats.org/officeDocument/2006/relationships/pivotTable" Target="../pivotTables/pivotTable70.xml"/><Relationship Id="rId87" Type="http://schemas.openxmlformats.org/officeDocument/2006/relationships/pivotTable" Target="../pivotTables/pivotTable91.xml"/><Relationship Id="rId61" Type="http://schemas.openxmlformats.org/officeDocument/2006/relationships/pivotTable" Target="../pivotTables/pivotTable65.xml"/><Relationship Id="rId82" Type="http://schemas.openxmlformats.org/officeDocument/2006/relationships/pivotTable" Target="../pivotTables/pivotTable86.xml"/><Relationship Id="rId19"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5.xml"/></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A60F-85AC-4242-804A-2A7C0F94BDE1}">
  <sheetPr>
    <tabColor rgb="FF1F4E79"/>
  </sheetPr>
  <dimension ref="A1:V248"/>
  <sheetViews>
    <sheetView showGridLines="0" tabSelected="1" workbookViewId="0">
      <selection activeCell="K148" sqref="K148"/>
    </sheetView>
  </sheetViews>
  <sheetFormatPr defaultRowHeight="15"/>
  <cols>
    <col min="1" max="1" width="26.7109375" customWidth="1"/>
    <col min="2" max="2" width="21" customWidth="1"/>
    <col min="3" max="3" width="21.28515625" customWidth="1"/>
    <col min="4" max="4" width="17.140625" customWidth="1"/>
    <col min="5" max="5" width="19" customWidth="1"/>
    <col min="6" max="6" width="26.7109375" customWidth="1"/>
    <col min="7" max="7" width="21.85546875" customWidth="1"/>
    <col min="8" max="9" width="19" customWidth="1"/>
    <col min="10" max="10" width="2.85546875" customWidth="1"/>
    <col min="11" max="11" width="24.7109375" customWidth="1"/>
    <col min="12" max="12" width="13.28515625" customWidth="1"/>
    <col min="13" max="13" width="15.28515625" customWidth="1"/>
    <col min="14" max="14" width="12.42578125" customWidth="1"/>
    <col min="15" max="15" width="2.85546875" customWidth="1"/>
    <col min="16" max="16" width="15.28515625" customWidth="1"/>
    <col min="18" max="22" width="9.140625" style="1453"/>
  </cols>
  <sheetData>
    <row r="1" spans="1:16" ht="84" customHeight="1">
      <c r="A1" s="1854" t="s">
        <v>0</v>
      </c>
      <c r="B1" s="1854"/>
      <c r="C1" s="1854"/>
      <c r="D1" s="1854"/>
      <c r="E1" s="1854"/>
      <c r="F1" s="1854"/>
      <c r="G1" s="1854"/>
      <c r="H1" s="1854"/>
      <c r="I1" s="1854"/>
      <c r="J1" s="1854"/>
      <c r="K1" s="1854"/>
      <c r="L1" s="1854"/>
      <c r="M1" s="1854"/>
      <c r="N1" s="1854"/>
      <c r="O1" s="1854"/>
      <c r="P1" s="1854"/>
    </row>
    <row r="2" spans="1:16" ht="24.95" customHeight="1">
      <c r="A2" s="1855" t="str">
        <f ca="1">"Last Updated: "&amp;TEXT(NOW(),"MM/DD/YYYY  h:mm AM/PM")</f>
        <v>Last Updated: 10/10/2026  1:51 PM</v>
      </c>
      <c r="B2" s="1855"/>
      <c r="C2" s="1855"/>
      <c r="D2" s="1855"/>
      <c r="E2" s="1855"/>
      <c r="F2" s="1855"/>
      <c r="G2" s="1855"/>
      <c r="H2" s="1855"/>
      <c r="I2" s="1855"/>
      <c r="J2" s="1855"/>
      <c r="K2" s="1855"/>
      <c r="L2" s="1855"/>
      <c r="M2" s="1855"/>
      <c r="N2" s="1855"/>
      <c r="O2" s="1855"/>
      <c r="P2" s="1855"/>
    </row>
    <row r="3" spans="1:16" ht="9.9499999999999993" customHeight="1">
      <c r="A3" s="965"/>
      <c r="B3" s="965"/>
      <c r="C3" s="965"/>
      <c r="D3" s="965"/>
      <c r="E3" s="965"/>
      <c r="F3" s="965"/>
      <c r="G3" s="965"/>
      <c r="H3" s="965"/>
      <c r="I3" s="965"/>
      <c r="J3" s="965"/>
      <c r="K3" s="965"/>
      <c r="L3" s="965"/>
      <c r="M3" s="965"/>
      <c r="N3" s="965"/>
      <c r="O3" s="965"/>
      <c r="P3" s="965"/>
    </row>
    <row r="4" spans="1:16" ht="24.95" customHeight="1">
      <c r="A4" s="1851" t="s">
        <v>1</v>
      </c>
      <c r="B4" s="1851"/>
      <c r="C4" s="1851"/>
      <c r="D4" s="1851"/>
      <c r="E4" s="1851"/>
      <c r="F4" s="1851"/>
      <c r="G4" s="1851"/>
      <c r="H4" s="1851"/>
      <c r="I4" s="1851"/>
      <c r="J4" s="1851"/>
      <c r="K4" s="1851"/>
      <c r="L4" s="1851"/>
      <c r="M4" s="1851"/>
      <c r="N4" s="1851"/>
      <c r="O4" s="1851"/>
      <c r="P4" s="1851"/>
    </row>
    <row r="5" spans="1:16" ht="24.95" customHeight="1">
      <c r="A5" s="966" t="s">
        <v>2</v>
      </c>
      <c r="B5" s="967" t="s">
        <v>3</v>
      </c>
      <c r="C5" s="966" t="s">
        <v>4</v>
      </c>
      <c r="D5" s="967" t="s">
        <v>3</v>
      </c>
      <c r="E5" s="966" t="s">
        <v>5</v>
      </c>
      <c r="F5" s="967" t="s">
        <v>3</v>
      </c>
      <c r="G5" s="966" t="s">
        <v>6</v>
      </c>
      <c r="H5" s="967" t="s">
        <v>3</v>
      </c>
      <c r="I5" s="965"/>
      <c r="J5" s="965"/>
      <c r="K5" s="965"/>
      <c r="L5" s="965"/>
      <c r="M5" s="965"/>
      <c r="N5" s="965"/>
      <c r="O5" s="965"/>
      <c r="P5" s="965"/>
    </row>
    <row r="6" spans="1:16" ht="9.9499999999999993" customHeight="1">
      <c r="A6" s="965"/>
      <c r="B6" s="965"/>
      <c r="C6" s="965"/>
      <c r="D6" s="965"/>
      <c r="E6" s="965"/>
      <c r="F6" s="965"/>
      <c r="G6" s="965"/>
      <c r="H6" s="965"/>
      <c r="I6" s="965"/>
      <c r="J6" s="965"/>
      <c r="K6" s="965"/>
      <c r="L6" s="965"/>
      <c r="M6" s="965"/>
      <c r="N6" s="965"/>
      <c r="O6" s="965"/>
    </row>
    <row r="7" spans="1:16" ht="30" customHeight="1">
      <c r="A7" s="1856" t="s">
        <v>7</v>
      </c>
      <c r="B7" s="1856"/>
      <c r="C7" s="1856"/>
      <c r="D7" s="1856"/>
      <c r="E7" s="1856"/>
      <c r="F7" s="1856"/>
      <c r="G7" s="1856"/>
      <c r="H7" s="1856"/>
      <c r="I7" s="1856"/>
      <c r="J7" s="1856"/>
      <c r="K7" s="1856"/>
      <c r="L7" s="1856"/>
      <c r="M7" s="1856"/>
      <c r="N7" s="1856"/>
      <c r="O7" s="1856"/>
      <c r="P7" s="1856"/>
    </row>
    <row r="8" spans="1:16" ht="8.1" customHeight="1">
      <c r="A8" s="965"/>
      <c r="B8" s="965"/>
      <c r="C8" s="965"/>
      <c r="D8" s="965"/>
      <c r="E8" s="965"/>
      <c r="F8" s="965"/>
      <c r="G8" s="965"/>
      <c r="H8" s="965"/>
      <c r="I8" s="965"/>
      <c r="J8" s="965"/>
      <c r="K8" s="965"/>
      <c r="L8" s="965"/>
      <c r="M8" s="965"/>
      <c r="N8" s="965"/>
      <c r="O8" s="965"/>
      <c r="P8" s="965"/>
    </row>
    <row r="9" spans="1:16" ht="21.95" customHeight="1">
      <c r="A9" s="1857" t="s">
        <v>8</v>
      </c>
      <c r="B9" s="1857"/>
      <c r="C9" s="965"/>
      <c r="D9" s="1852" t="s">
        <v>9</v>
      </c>
      <c r="E9" s="1852"/>
      <c r="F9" s="1852"/>
      <c r="G9" s="965"/>
      <c r="H9" s="1852" t="s">
        <v>10</v>
      </c>
      <c r="I9" s="1852"/>
      <c r="J9" s="1852"/>
      <c r="K9" s="965"/>
      <c r="L9" s="1852" t="s">
        <v>11</v>
      </c>
      <c r="M9" s="1852"/>
      <c r="N9" s="1852"/>
      <c r="O9" s="965"/>
      <c r="P9" s="965"/>
    </row>
    <row r="10" spans="1:16" ht="50.1" customHeight="1">
      <c r="A10" s="1858" cm="1">
        <f t="array" ref="A10">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f>
        <v>173</v>
      </c>
      <c r="B10" s="1858"/>
      <c r="C10" s="965"/>
      <c r="D10" s="1858" cm="1">
        <f t="array" ref="D10">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"))))*(IF(ISNUMBER('Tillman UG Footage'!V2:V209),'Tillman UG Footage'!V2:V209,0)))</f>
        <v>1055483</v>
      </c>
      <c r="E10" s="1858"/>
      <c r="F10" s="1858"/>
      <c r="G10" s="965"/>
      <c r="H10" s="1859" cm="1">
        <f t="array" ref="H10">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"))))*(IF(ISNUMBER('Tillman UG Footage'!W2:W209),'Tillman UG Footage'!W2:W209,0)))</f>
        <v>193973</v>
      </c>
      <c r="I10" s="1859"/>
      <c r="J10" s="1859"/>
      <c r="K10" s="965"/>
      <c r="L10" s="1860" cm="1">
        <f t="array" ref="L10">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"))))*(IF(ISNUMBER('Tillman UG Footage'!X2:X209),'Tillman UG Footage'!X2:X209,0)))</f>
        <v>870533</v>
      </c>
      <c r="M10" s="1860"/>
      <c r="N10" s="1860"/>
      <c r="O10" s="965"/>
      <c r="P10" s="965"/>
    </row>
    <row r="11" spans="1:16" ht="8.1" customHeight="1">
      <c r="A11" s="965"/>
      <c r="B11" s="965"/>
      <c r="C11" s="965"/>
      <c r="D11" s="965"/>
      <c r="E11" s="965"/>
      <c r="F11" s="965"/>
      <c r="G11" s="965"/>
      <c r="H11" s="965"/>
      <c r="I11" s="965"/>
      <c r="J11" s="965"/>
      <c r="K11" s="965"/>
      <c r="L11" s="965"/>
      <c r="M11" s="965"/>
      <c r="N11" s="965"/>
      <c r="O11" s="965"/>
      <c r="P11" s="965"/>
    </row>
    <row r="12" spans="1:16" ht="21.95" customHeight="1">
      <c r="A12" s="1852" t="s">
        <v>12</v>
      </c>
      <c r="B12" s="1852"/>
      <c r="C12" s="965"/>
      <c r="D12" s="1852" t="s">
        <v>13</v>
      </c>
      <c r="E12" s="1852"/>
      <c r="F12" s="1852"/>
      <c r="G12" s="965"/>
      <c r="H12" s="1852" t="s">
        <v>14</v>
      </c>
      <c r="I12" s="1852"/>
      <c r="J12" s="1852"/>
      <c r="K12" s="965"/>
      <c r="L12" s="1852" t="s">
        <v>15</v>
      </c>
      <c r="M12" s="1852"/>
      <c r="N12" s="1852"/>
      <c r="O12" s="965"/>
      <c r="P12" s="965"/>
    </row>
    <row r="13" spans="1:16" ht="50.1" customHeight="1">
      <c r="A13" s="1861">
        <f>IFERROR(H10/D10,0)</f>
        <v>0.18377652695495805</v>
      </c>
      <c r="B13" s="1861"/>
      <c r="C13" s="965"/>
      <c r="D13" s="1865" cm="1">
        <f t="array" ref="D13">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"))))*(IF(ISNUMBER('Tillman UG Footage'!N2:N209),'Tillman UG Footage'!N2:N209,0)))</f>
        <v>9986420.5500000026</v>
      </c>
      <c r="E13" s="1865"/>
      <c r="F13" s="1865"/>
      <c r="G13" s="965"/>
      <c r="H13" s="1858" cm="1">
        <f t="array" ref="H13">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"))))*(IF(ISNUMBER('Tillman UG Footage'!H2:H209),'Tillman UG Footage'!H2:H209,0)))</f>
        <v>10586</v>
      </c>
      <c r="I13" s="1858"/>
      <c r="J13" s="1858"/>
      <c r="K13" s="965"/>
      <c r="L13" s="1853">
        <f>COUNTA('Pending Resto-COP Packages'!A10:A113)</f>
        <v>103</v>
      </c>
      <c r="M13" s="1853"/>
      <c r="N13" s="1853"/>
      <c r="O13" s="965"/>
      <c r="P13" s="965"/>
    </row>
    <row r="14" spans="1:16" ht="9.9499999999999993" customHeight="1">
      <c r="A14" s="965"/>
      <c r="B14" s="965"/>
      <c r="C14" s="965"/>
      <c r="D14" s="965"/>
      <c r="E14" s="965"/>
      <c r="F14" s="965"/>
      <c r="G14" s="965"/>
      <c r="H14" s="965"/>
      <c r="I14" s="965"/>
      <c r="J14" s="965"/>
      <c r="K14" s="965"/>
      <c r="L14" s="965"/>
      <c r="M14" s="965"/>
      <c r="N14" s="965"/>
      <c r="O14" s="965"/>
      <c r="P14" s="965"/>
    </row>
    <row r="15" spans="1:16" ht="24.95" customHeight="1">
      <c r="A15" s="1864" t="s">
        <v>16</v>
      </c>
      <c r="B15" s="1864"/>
      <c r="C15" s="1864"/>
      <c r="D15" s="1864"/>
      <c r="E15" s="965"/>
      <c r="F15" s="1864" t="s">
        <v>17</v>
      </c>
      <c r="G15" s="1864"/>
      <c r="H15" s="1864"/>
      <c r="I15" s="1864"/>
      <c r="J15" s="965"/>
      <c r="K15" s="1864" t="s">
        <v>18</v>
      </c>
      <c r="L15" s="1864"/>
      <c r="M15" s="1864"/>
      <c r="N15" s="965"/>
      <c r="O15" s="965"/>
      <c r="P15" s="965"/>
    </row>
    <row r="16" spans="1:16">
      <c r="A16" s="972" t="s">
        <v>19</v>
      </c>
      <c r="B16" s="968" t="s">
        <v>20</v>
      </c>
      <c r="C16" s="968" t="s">
        <v>21</v>
      </c>
      <c r="D16" s="975" t="s">
        <v>22</v>
      </c>
      <c r="E16" s="965"/>
      <c r="F16" s="972" t="s">
        <v>23</v>
      </c>
      <c r="G16" s="968" t="s">
        <v>24</v>
      </c>
      <c r="H16" s="968" t="s">
        <v>21</v>
      </c>
      <c r="I16" s="975" t="s">
        <v>25</v>
      </c>
      <c r="J16" s="965"/>
      <c r="K16" s="972" t="s">
        <v>26</v>
      </c>
      <c r="L16" s="968" t="s">
        <v>24</v>
      </c>
      <c r="M16" s="975" t="s">
        <v>27</v>
      </c>
      <c r="N16" s="965"/>
      <c r="O16" s="965"/>
      <c r="P16" s="965"/>
    </row>
    <row r="17" spans="1:21">
      <c r="A17" s="973" t="s">
        <v>28</v>
      </c>
      <c r="B17" s="970" cm="1">
        <f t="array" ref="B17">SUMPRODUCT(((('Tillman UG Footage'!P2:P209="In Process")+('Tillman UG Footage'!P2:P209="Not Started")+('Tillman UG Footage'!P2:P209="Locates Called"))&gt;0)*1*--('Tillman UG Footage'!B2:B209="St Petersburg")*--(IF($D$5="All",TRUE,'Tillman UG Footage'!P2:P209=$D$5))*--(IF($F$5="All",TRUE,ISNUMBER(FIND($F$5,'Tillman UG Footage'!D2:D209&amp;" "))))*--(IF($H$5="All",TRUE,ISNUMBER(FIND($H$5,'Tillman UG Footage'!F2:F209&amp;" ")))))</f>
        <v>1</v>
      </c>
      <c r="C17" s="970" cm="1">
        <f t="array" ref="C17">SUMPRODUCT(((('Tillman UG Footage'!P2:P209="In Process")+('Tillman UG Footage'!P2:P209="Not Started")+('Tillman UG Footage'!P2:P209="Locates Called"))&gt;0)*1*--('Tillman UG Footage'!B2:B209="St Petersburg")*--(IF($D$5="All",TRUE,'Tillman UG Footage'!P2:P209=$D$5))*--(IF($F$5="All",TRUE,ISNUMBER(FIND($F$5,'Tillman UG Footage'!D2:D209&amp;" "))))*--(IF($H$5="All",TRUE,ISNUMBER(FIND($H$5,'Tillman UG Footage'!F2:F209&amp;" "))))*(IF(ISNUMBER('Tillman UG Footage'!V2:V209),'Tillman UG Footage'!V2:V209,0)))</f>
        <v>6182</v>
      </c>
      <c r="D17" s="1299" cm="1">
        <f t="array" ref="D17">IFERROR(SUMPRODUCT(((('Tillman UG Footage'!P2:P209="In Process")+('Tillman UG Footage'!P2:P209="Not Started")+('Tillman UG Footage'!P2:P209="Locates Called"))&gt;0)*1*--('Tillman UG Footage'!B2:B209="St Petersburg")*--(IF($D$5="All",TRUE,'Tillman UG Footage'!P2:P209=$D$5))*--(IF($F$5="All",TRUE,ISNUMBER(FIND($F$5,'Tillman UG Footage'!D2:D209&amp;" "))))*--(IF($H$5="All",TRUE,ISNUMBER(FIND($H$5,'Tillman UG Footage'!F2:F209&amp;" "))))*(IF(ISNUMBER('Tillman UG Footage'!W2:W209),'Tillman UG Footage'!W2:W209,0)))/C17,0)</f>
        <v>0.95422193464898086</v>
      </c>
      <c r="E17" s="965"/>
      <c r="F17" s="973" t="s">
        <v>29</v>
      </c>
      <c r="G17" s="970" cm="1">
        <f t="array" ref="G17">SUMPRODUCT(--(IF($B$5="All",TRUE,'Tillman UG Footage'!B2:B209=$B$5))*--('Tillman UG Footage'!P2:P209="In Process")*--(IF($F$5="All",TRUE,ISNUMBER(FIND($F$5,'Tillman UG Footage'!D2:D209&amp;" "))))*--(IF($H$5="All",TRUE,ISNUMBER(FIND($H$5,'Tillman UG Footage'!F2:F209&amp;" ")))))</f>
        <v>30</v>
      </c>
      <c r="H17" s="970" cm="1">
        <f t="array" ref="H17">SUMPRODUCT(--(IF($B$5="All",TRUE,'Tillman UG Footage'!B2:B209=$B$5))*--('Tillman UG Footage'!P2:P209="In Process")*--(IF($F$5="All",TRUE,ISNUMBER(FIND($F$5,'Tillman UG Footage'!D2:D209&amp;" "))))*--(IF($H$5="All",TRUE,ISNUMBER(FIND($H$5,'Tillman UG Footage'!F2:F209&amp;" "))))*(IF(ISNUMBER('Tillman UG Footage'!V2:V209),'Tillman UG Footage'!V2:V209,0)))</f>
        <v>201366</v>
      </c>
      <c r="I17" s="1301" cm="1">
        <f t="array" ref="I17">SUMPRODUCT(--(IF($B$5="All",TRUE,'Tillman UG Footage'!B2:B209=$B$5))*--('Tillman UG Footage'!P2:P209="In Process")*--(IF($F$5="All",TRUE,ISNUMBER(FIND($F$5,'Tillman UG Footage'!D2:D209&amp;" "))))*--(IF($H$5="All",TRUE,ISNUMBER(FIND($H$5,'Tillman UG Footage'!F2:F209&amp;" "))))*(IF(ISNUMBER('Tillman UG Footage'!N2:N209),'Tillman UG Footage'!N2:N209,0)))</f>
        <v>1781324.45</v>
      </c>
      <c r="J17" s="965"/>
      <c r="K17" s="973" t="s">
        <v>30</v>
      </c>
      <c r="L17" s="970" cm="1">
        <f t="array" ref="L17">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"))))*--('Tillman UG Footage'!J2:J209="Received"))</f>
        <v>98</v>
      </c>
      <c r="M17" s="1299">
        <f>IFERROR(L17/SUM(L17:L19),0)</f>
        <v>0.56647398843930641</v>
      </c>
      <c r="N17" s="965"/>
      <c r="O17" s="965"/>
      <c r="P17" s="965"/>
      <c r="Q17" s="965"/>
      <c r="R17" s="1454"/>
      <c r="S17" s="1454"/>
      <c r="T17" s="1454"/>
      <c r="U17" s="1454"/>
    </row>
    <row r="18" spans="1:21">
      <c r="A18" s="974" t="s">
        <v>31</v>
      </c>
      <c r="B18" s="971" cm="1">
        <f t="array" ref="B18">SUMPRODUCT(((('Tillman UG Footage'!P2:P209="In Process")+('Tillman UG Footage'!P2:P209="Not Started")+('Tillman UG Footage'!P2:P209="Locates Called"))&gt;0)*1*--('Tillman UG Footage'!B2:B209="Lakeland")*--(IF($D$5="All",TRUE,'Tillman UG Footage'!P2:P209=$D$5))*--(IF($F$5="All",TRUE,ISNUMBER(FIND($F$5,'Tillman UG Footage'!D2:D209&amp;" "))))*--(IF($H$5="All",TRUE,ISNUMBER(FIND($H$5,'Tillman UG Footage'!F2:F209&amp;" ")))))</f>
        <v>2</v>
      </c>
      <c r="C18" s="971" cm="1">
        <f t="array" ref="C18">SUMPRODUCT(((('Tillman UG Footage'!P2:P209="In Process")+('Tillman UG Footage'!P2:P209="Not Started")+('Tillman UG Footage'!P2:P209="Locates Called"))&gt;0)*1*--('Tillman UG Footage'!B2:B209="Lakeland")*--(IF($D$5="All",TRUE,'Tillman UG Footage'!P2:P209=$D$5))*--(IF($F$5="All",TRUE,ISNUMBER(FIND($F$5,'Tillman UG Footage'!D2:D209&amp;" "))))*--(IF($H$5="All",TRUE,ISNUMBER(FIND($H$5,'Tillman UG Footage'!F2:F209&amp;" "))))*(IF(ISNUMBER('Tillman UG Footage'!V2:V209),'Tillman UG Footage'!V2:V209,0)))</f>
        <v>4107</v>
      </c>
      <c r="D18" s="1300" cm="1">
        <f t="array" ref="D18">IFERROR(SUMPRODUCT(((('Tillman UG Footage'!P2:P209="In Process")+('Tillman UG Footage'!P2:P209="Not Started")+('Tillman UG Footage'!P2:P209="Locates Called"))&gt;0)*1*--('Tillman UG Footage'!B2:B209="Lakeland")*--(IF($D$5="All",TRUE,'Tillman UG Footage'!P2:P209=$D$5))*--(IF($F$5="All",TRUE,ISNUMBER(FIND($F$5,'Tillman UG Footage'!D2:D209&amp;" "))))*--(IF($H$5="All",TRUE,ISNUMBER(FIND($H$5,'Tillman UG Footage'!F2:F209&amp;" "))))*(IF(ISNUMBER('Tillman UG Footage'!W2:W209),'Tillman UG Footage'!W2:W209,0)))/C18,0)</f>
        <v>0.95641587533479422</v>
      </c>
      <c r="E18" s="965"/>
      <c r="F18" s="974" t="s">
        <v>32</v>
      </c>
      <c r="G18" s="971" cm="1">
        <f t="array" ref="G18">SUMPRODUCT(--(IF($B$5="All",TRUE,'Tillman UG Footage'!B2:B209=$B$5))*--('Tillman UG Footage'!P2:P209="Not Started")*--(IF($F$5="All",TRUE,ISNUMBER(FIND($F$5,'Tillman UG Footage'!D2:D209&amp;" "))))*--(IF($H$5="All",TRUE,ISNUMBER(FIND($H$5,'Tillman UG Footage'!F2:F209&amp;" ")))))</f>
        <v>92</v>
      </c>
      <c r="H18" s="971" cm="1">
        <f t="array" ref="H18">SUMPRODUCT(--(IF($B$5="All",TRUE,'Tillman UG Footage'!B2:B209=$B$5))*--('Tillman UG Footage'!P2:P209="Not Started")*--(IF($F$5="All",TRUE,ISNUMBER(FIND($F$5,'Tillman UG Footage'!D2:D209&amp;" "))))*--(IF($H$5="All",TRUE,ISNUMBER(FIND($H$5,'Tillman UG Footage'!F2:F209&amp;" "))))*(IF(ISNUMBER('Tillman UG Footage'!V2:V209),'Tillman UG Footage'!V2:V209,0)))</f>
        <v>534834</v>
      </c>
      <c r="I18" s="1302" cm="1">
        <f t="array" ref="I18">SUMPRODUCT(--(IF($B$5="All",TRUE,'Tillman UG Footage'!B2:B209=$B$5))*--('Tillman UG Footage'!P2:P209="Not Started")*--(IF($F$5="All",TRUE,ISNUMBER(FIND($F$5,'Tillman UG Footage'!D2:D209&amp;" "))))*--(IF($H$5="All",TRUE,ISNUMBER(FIND($H$5,'Tillman UG Footage'!F2:F209&amp;" "))))*(IF(ISNUMBER('Tillman UG Footage'!N2:N209),'Tillman UG Footage'!N2:N209,0)))</f>
        <v>4613883.2499999991</v>
      </c>
      <c r="J18" s="965"/>
      <c r="K18" s="974" t="s">
        <v>33</v>
      </c>
      <c r="L18" s="971" cm="1">
        <f t="array" ref="L18">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"))))*--('Tillman UG Footage'!J2:J209="Pending"))</f>
        <v>73</v>
      </c>
      <c r="M18" s="1300">
        <f>IFERROR(L18/SUM(L17:L19),0)</f>
        <v>0.42196531791907516</v>
      </c>
      <c r="N18" s="965"/>
      <c r="O18" s="965"/>
      <c r="P18" s="965"/>
      <c r="Q18" s="965"/>
      <c r="R18" s="1454"/>
      <c r="S18" s="1454"/>
      <c r="T18" s="1454"/>
      <c r="U18" s="1454"/>
    </row>
    <row r="19" spans="1:21">
      <c r="A19" s="973" t="s">
        <v>34</v>
      </c>
      <c r="B19" s="970" cm="1">
        <f t="array" ref="B19">SUMPRODUCT(((('Tillman UG Footage'!P2:P209="In Process")+('Tillman UG Footage'!P2:P209="Not Started")+('Tillman UG Footage'!P2:P209="Locates Called"))&gt;0)*1*--('Tillman UG Footage'!B2:B209="Bradenton")*--(IF($D$5="All",TRUE,'Tillman UG Footage'!P2:P209=$D$5))*--(IF($F$5="All",TRUE,ISNUMBER(FIND($F$5,'Tillman UG Footage'!D2:D209&amp;" "))))*--(IF($H$5="All",TRUE,ISNUMBER(FIND($H$5,'Tillman UG Footage'!F2:F209&amp;" ")))))</f>
        <v>11</v>
      </c>
      <c r="C19" s="970" cm="1">
        <f t="array" ref="C19">SUMPRODUCT(((('Tillman UG Footage'!P2:P209="In Process")+('Tillman UG Footage'!P2:P209="Not Started")+('Tillman UG Footage'!P2:P209="Locates Called"))&gt;0)*1*--('Tillman UG Footage'!B2:B209="Bradenton")*--(IF($D$5="All",TRUE,'Tillman UG Footage'!P2:P209=$D$5))*--(IF($F$5="All",TRUE,ISNUMBER(FIND($F$5,'Tillman UG Footage'!D2:D209&amp;" "))))*--(IF($H$5="All",TRUE,ISNUMBER(FIND($H$5,'Tillman UG Footage'!F2:F209&amp;" "))))*(IF(ISNUMBER('Tillman UG Footage'!V2:V209),'Tillman UG Footage'!V2:V209,0)))</f>
        <v>52836</v>
      </c>
      <c r="D19" s="1299" cm="1">
        <f t="array" ref="D19">IFERROR(SUMPRODUCT(((('Tillman UG Footage'!P2:P209="In Process")+('Tillman UG Footage'!P2:P209="Not Started")+('Tillman UG Footage'!P2:P209="Locates Called"))&gt;0)*1*--('Tillman UG Footage'!B2:B209="Bradenton")*--(IF($D$5="All",TRUE,'Tillman UG Footage'!P2:P209=$D$5))*--(IF($F$5="All",TRUE,ISNUMBER(FIND($F$5,'Tillman UG Footage'!D2:D209&amp;" "))))*--(IF($H$5="All",TRUE,ISNUMBER(FIND($H$5,'Tillman UG Footage'!F2:F209&amp;" "))))*(IF(ISNUMBER('Tillman UG Footage'!W2:W209),'Tillman UG Footage'!W2:W209,0)))/C19,0)</f>
        <v>0.2023241729124082</v>
      </c>
      <c r="E19" s="965"/>
      <c r="F19" s="973" t="s">
        <v>35</v>
      </c>
      <c r="G19" s="970" cm="1">
        <f t="array" ref="G19">SUMPRODUCT(--(IF($B$5="All",TRUE,'Tillman UG Footage'!B2:B209=$B$5))*--('Tillman UG Footage'!P2:P209="Locates Called")*--(IF($F$5="All",TRUE,ISNUMBER(FIND($F$5,'Tillman UG Footage'!D2:D209&amp;" "))))*--(IF($H$5="All",TRUE,ISNUMBER(FIND($H$5,'Tillman UG Footage'!F2:F209&amp;" ")))))</f>
        <v>51</v>
      </c>
      <c r="H19" s="970" cm="1">
        <f t="array" ref="H19">SUMPRODUCT(--(IF($B$5="All",TRUE,'Tillman UG Footage'!B2:B209=$B$5))*--('Tillman UG Footage'!P2:P209="Locates Called")*--(IF($F$5="All",TRUE,ISNUMBER(FIND($F$5,'Tillman UG Footage'!D2:D209&amp;" "))))*--(IF($H$5="All",TRUE,ISNUMBER(FIND($H$5,'Tillman UG Footage'!F2:F209&amp;" "))))*(IF(ISNUMBER('Tillman UG Footage'!V2:V209),'Tillman UG Footage'!V2:V209,0)))</f>
        <v>319283</v>
      </c>
      <c r="I19" s="1301" cm="1">
        <f t="array" ref="I19">SUMPRODUCT(--(IF($B$5="All",TRUE,'Tillman UG Footage'!B2:B209=$B$5))*--('Tillman UG Footage'!P2:P209="Locates Called")*--(IF($F$5="All",TRUE,ISNUMBER(FIND($F$5,'Tillman UG Footage'!D2:D209&amp;" "))))*--(IF($H$5="All",TRUE,ISNUMBER(FIND($H$5,'Tillman UG Footage'!F2:F209&amp;" "))))*(IF(ISNUMBER('Tillman UG Footage'!N2:N209),'Tillman UG Footage'!N2:N209,0)))</f>
        <v>3591212.8499999996</v>
      </c>
      <c r="J19" s="965"/>
      <c r="K19" s="973" t="s">
        <v>36</v>
      </c>
      <c r="L19" s="970" cm="1">
        <f t="array" ref="L19">SUMPRODUCT(((('Tillman UG Footage'!P2:P209="In Process")+('Tillman UG Footage'!P2:P209="Not Started")+('Tillman UG Footage'!P2:P209="Locates Called"))&gt;0)*1*--(IF($B$5="All",TRUE,'Tillman UG Footage'!B2:B209=$B$5))*--(IF($D$5="All",TRUE,'Tillman UG Footage'!P2:P209=$D$5))*--(IF($F$5="All",TRUE,ISNUMBER(FIND($F$5,'Tillman UG Footage'!D2:D209&amp;" "))))*--(IF($H$5="All",TRUE,ISNUMBER(FIND($H$5,'Tillman UG Footage'!F2:F209&amp;" "))))*--('Tillman UG Footage'!J2:J209="Not Required"))</f>
        <v>2</v>
      </c>
      <c r="M19" s="1299">
        <f>IFERROR(L19/SUM(L17:L19),0)</f>
        <v>1.1560693641618497E-2</v>
      </c>
      <c r="N19" s="965"/>
      <c r="O19" s="965"/>
      <c r="P19" s="965"/>
      <c r="Q19" s="965"/>
      <c r="R19" s="1454"/>
      <c r="S19" s="1454"/>
      <c r="T19" s="1454"/>
      <c r="U19" s="1454"/>
    </row>
    <row r="20" spans="1:21">
      <c r="A20" s="974" t="s">
        <v>37</v>
      </c>
      <c r="B20" s="971" cm="1">
        <f t="array" ref="B20">SUMPRODUCT(((('Tillman UG Footage'!P2:P209="In Process")+('Tillman UG Footage'!P2:P209="Not Started")+('Tillman UG Footage'!P2:P209="Locates Called"))&gt;0)*1*--('Tillman UG Footage'!B2:B209="Fort Myers")*--(IF($D$5="All",TRUE,'Tillman UG Footage'!P2:P209=$D$5))*--(IF($F$5="All",TRUE,ISNUMBER(FIND($F$5,'Tillman UG Footage'!D2:D209&amp;" "))))*--(IF($H$5="All",TRUE,ISNUMBER(FIND($H$5,'Tillman UG Footage'!F2:F209&amp;" ")))))</f>
        <v>26</v>
      </c>
      <c r="C20" s="971" cm="1">
        <f t="array" ref="C20">SUMPRODUCT(((('Tillman UG Footage'!P2:P209="In Process")+('Tillman UG Footage'!P2:P209="Not Started")+('Tillman UG Footage'!P2:P209="Locates Called"))&gt;0)*1*--('Tillman UG Footage'!B2:B209="Fort Myers")*--(IF($D$5="All",TRUE,'Tillman UG Footage'!P2:P209=$D$5))*--(IF($F$5="All",TRUE,ISNUMBER(FIND($F$5,'Tillman UG Footage'!D2:D209&amp;" "))))*--(IF($H$5="All",TRUE,ISNUMBER(FIND($H$5,'Tillman UG Footage'!F2:F209&amp;" "))))*(IF(ISNUMBER('Tillman UG Footage'!V2:V209),'Tillman UG Footage'!V2:V209,0)))</f>
        <v>169836</v>
      </c>
      <c r="D20" s="1300" cm="1">
        <f t="array" ref="D20">IFERROR(SUMPRODUCT(((('Tillman UG Footage'!P2:P209="In Process")+('Tillman UG Footage'!P2:P209="Not Started")+('Tillman UG Footage'!P2:P209="Locates Called"))&gt;0)*1*--('Tillman UG Footage'!B2:B209="Fort Myers")*--(IF($D$5="All",TRUE,'Tillman UG Footage'!P2:P209=$D$5))*--(IF($F$5="All",TRUE,ISNUMBER(FIND($F$5,'Tillman UG Footage'!D2:D209&amp;" "))))*--(IF($H$5="All",TRUE,ISNUMBER(FIND($H$5,'Tillman UG Footage'!F2:F209&amp;" "))))*(IF(ISNUMBER('Tillman UG Footage'!W2:W209),'Tillman UG Footage'!W2:W209,0)))/C20,0)</f>
        <v>0.36343295885442428</v>
      </c>
      <c r="E20" s="965"/>
      <c r="F20" s="974" t="s">
        <v>38</v>
      </c>
      <c r="G20" s="971" cm="1">
        <f t="array" ref="G20">SUMPRODUCT(--(IF($B$5="All",TRUE,'Tillman UG Footage'!B2:B209=$B$5))*--('Tillman UG Footage'!P2:P209="Completed")*--(IF($F$5="All",TRUE,ISNUMBER(FIND($F$5,'Tillman UG Footage'!D2:D209&amp;" "))))*--(IF($H$5="All",TRUE,ISNUMBER(FIND($H$5,'Tillman UG Footage'!F2:F209&amp;" ")))))</f>
        <v>6</v>
      </c>
      <c r="H20" s="971" cm="1">
        <f t="array" ref="H20">SUMPRODUCT(--(IF($B$5="All",TRUE,'Tillman UG Footage'!B2:B209=$B$5))*--('Tillman UG Footage'!P2:P209="Completed")*--(IF($F$5="All",TRUE,ISNUMBER(FIND($F$5,'Tillman UG Footage'!D2:D209&amp;" "))))*--(IF($H$5="All",TRUE,ISNUMBER(FIND($H$5,'Tillman UG Footage'!F2:F209&amp;" "))))*IF(ISNUMBER('Tillman UG Footage'!V2:V209),'Tillman UG Footage'!V2:V209,0))</f>
        <v>47138</v>
      </c>
      <c r="I20" s="1302" cm="1">
        <f t="array" ref="I20">SUMPRODUCT(--(IF($B$5="All",TRUE,'Tillman UG Footage'!B2:B209=$B$5))*--('Tillman UG Footage'!P2:P209="Completed")*--(IF($F$5="All",TRUE,ISNUMBER(FIND($F$5,'Tillman UG Footage'!D2:D209&amp;" "))))*--(IF($H$5="All",TRUE,ISNUMBER(FIND($H$5,'Tillman UG Footage'!F2:F209&amp;" "))))*IF(ISNUMBER('Tillman UG Footage'!N2:N209),'Tillman UG Footage'!N2:N209,0))</f>
        <v>572325</v>
      </c>
      <c r="J20" s="965"/>
      <c r="K20" s="976" t="s">
        <v>39</v>
      </c>
      <c r="L20" s="977">
        <f>SUM(L17:L19)</f>
        <v>173</v>
      </c>
      <c r="M20" s="978">
        <v>1</v>
      </c>
      <c r="N20" s="965"/>
      <c r="O20" s="965"/>
      <c r="P20" s="965"/>
      <c r="Q20" s="965"/>
      <c r="R20" s="1454"/>
      <c r="S20" s="1454"/>
      <c r="T20" s="1454"/>
      <c r="U20" s="1454"/>
    </row>
    <row r="21" spans="1:21">
      <c r="A21" s="973" t="s">
        <v>40</v>
      </c>
      <c r="B21" s="970" cm="1">
        <f t="array" ref="B21">SUMPRODUCT(((('Tillman UG Footage'!P2:P209="In Process")+('Tillman UG Footage'!P2:P209="Not Started")+('Tillman UG Footage'!P2:P209="Locates Called"))&gt;0)*1*--('Tillman UG Footage'!B2:B209="Port Charlotte")*--(IF($D$5="All",TRUE,'Tillman UG Footage'!P2:P209=$D$5))*--(IF($F$5="All",TRUE,ISNUMBER(FIND($F$5,'Tillman UG Footage'!D2:D209&amp;" "))))*--(IF($H$5="All",TRUE,ISNUMBER(FIND($H$5,'Tillman UG Footage'!F2:F209&amp;" ")))))</f>
        <v>4</v>
      </c>
      <c r="C21" s="970" cm="1">
        <f t="array" ref="C21">SUMPRODUCT(((('Tillman UG Footage'!P2:P209="In Process")+('Tillman UG Footage'!P2:P209="Not Started")+('Tillman UG Footage'!P2:P209="Locates Called"))&gt;0)*1*--('Tillman UG Footage'!B2:B209="Port Charlotte")*--(IF($D$5="All",TRUE,'Tillman UG Footage'!P2:P209=$D$5))*--(IF($F$5="All",TRUE,ISNUMBER(FIND($F$5,'Tillman UG Footage'!D2:D209&amp;" "))))*--(IF($H$5="All",TRUE,ISNUMBER(FIND($H$5,'Tillman UG Footage'!F2:F209&amp;" "))))*(IF(ISNUMBER('Tillman UG Footage'!V2:V209),'Tillman UG Footage'!V2:V209,0)))</f>
        <v>10662</v>
      </c>
      <c r="D21" s="1299" cm="1">
        <f t="array" ref="D21">IFERROR(SUMPRODUCT(((('Tillman UG Footage'!P2:P209="In Process")+('Tillman UG Footage'!P2:P209="Not Started")+('Tillman UG Footage'!P2:P209="Locates Called"))&gt;0)*1*--('Tillman UG Footage'!B2:B209="Port Charlotte")*--(IF($D$5="All",TRUE,'Tillman UG Footage'!P2:P209=$D$5))*--(IF($F$5="All",TRUE,ISNUMBER(FIND($F$5,'Tillman UG Footage'!D2:D209&amp;" "))))*--(IF($H$5="All",TRUE,ISNUMBER(FIND($H$5,'Tillman UG Footage'!F2:F209&amp;" "))))*(IF(ISNUMBER('Tillman UG Footage'!W2:W209),'Tillman UG Footage'!W2:W209,0)))/C21,0)</f>
        <v>0.55946351528793847</v>
      </c>
      <c r="E21" s="965"/>
      <c r="F21" s="976" t="s">
        <v>39</v>
      </c>
      <c r="G21" s="977">
        <f>SUM(G17:G20)</f>
        <v>179</v>
      </c>
      <c r="H21" s="977">
        <f>SUM(H17:H20)</f>
        <v>1102621</v>
      </c>
      <c r="I21" s="1303">
        <f>SUM(I17:I20)</f>
        <v>10558745.549999999</v>
      </c>
      <c r="J21" s="965"/>
      <c r="K21" s="965"/>
      <c r="L21" s="965"/>
      <c r="M21" s="965"/>
      <c r="N21" s="965"/>
      <c r="O21" s="965"/>
      <c r="P21" s="965"/>
      <c r="Q21" s="965"/>
      <c r="R21" s="1454"/>
      <c r="S21" s="1454"/>
      <c r="T21" s="1454"/>
      <c r="U21" s="1454"/>
    </row>
    <row r="22" spans="1:21" ht="15" customHeight="1">
      <c r="A22" s="974" t="s">
        <v>41</v>
      </c>
      <c r="B22" s="971" cm="1">
        <f t="array" ref="B22">SUMPRODUCT(((('Tillman UG Footage'!P2:P209="In Process")+('Tillman UG Footage'!P2:P209="Not Started")+('Tillman UG Footage'!P2:P209="Locates Called"))&gt;0)*1*--('Tillman UG Footage'!B2:B209="Naples")*--(IF($D$5="All",TRUE,'Tillman UG Footage'!P2:P209=$D$5))*--(IF($F$5="All",TRUE,ISNUMBER(FIND($F$5,'Tillman UG Footage'!D2:D209&amp;" "))))*--(IF($H$5="All",TRUE,ISNUMBER(FIND($H$5,'Tillman UG Footage'!F2:F209&amp;" ")))))</f>
        <v>0</v>
      </c>
      <c r="C22" s="971" cm="1">
        <f t="array" ref="C22">SUMPRODUCT(((('Tillman UG Footage'!P2:P209="In Process")+('Tillman UG Footage'!P2:P209="Not Started")+('Tillman UG Footage'!P2:P209="Locates Called"))&gt;0)*1*--('Tillman UG Footage'!B2:B209="Naples")*--(IF($D$5="All",TRUE,'Tillman UG Footage'!P2:P209=$D$5))*--(IF($F$5="All",TRUE,ISNUMBER(FIND($F$5,'Tillman UG Footage'!D2:D209&amp;" "))))*--(IF($H$5="All",TRUE,ISNUMBER(FIND($H$5,'Tillman UG Footage'!F2:F209&amp;" "))))*(IF(ISNUMBER('Tillman UG Footage'!V2:V209),'Tillman UG Footage'!V2:V209,0)))</f>
        <v>0</v>
      </c>
      <c r="D22" s="1300" cm="1">
        <f t="array" ref="D22">IFERROR(SUMPRODUCT(((('Tillman UG Footage'!P2:P209="In Process")+('Tillman UG Footage'!P2:P209="Not Started")+('Tillman UG Footage'!P2:P209="Locates Called"))&gt;0)*1*--('Tillman UG Footage'!B2:B209="Naples")*--(IF($D$5="All",TRUE,'Tillman UG Footage'!P2:P209=$D$5))*--(IF($F$5="All",TRUE,ISNUMBER(FIND($F$5,'Tillman UG Footage'!D2:D209&amp;" "))))*--(IF($H$5="All",TRUE,ISNUMBER(FIND($H$5,'Tillman UG Footage'!F2:F209&amp;" "))))*(IF(ISNUMBER('Tillman UG Footage'!W2:W209),'Tillman UG Footage'!W2:W209,0)))/C22,0)</f>
        <v>0</v>
      </c>
      <c r="E22" s="965"/>
      <c r="F22" s="965"/>
      <c r="G22" s="965"/>
      <c r="H22" s="965"/>
      <c r="I22" s="965"/>
      <c r="J22" s="965"/>
      <c r="K22" s="990"/>
      <c r="L22" s="990"/>
      <c r="M22" s="990"/>
      <c r="N22" s="990"/>
      <c r="O22" s="965"/>
      <c r="P22" s="965"/>
      <c r="Q22" s="965"/>
      <c r="R22" s="1454"/>
      <c r="S22" s="1454"/>
      <c r="T22" s="1454"/>
      <c r="U22" s="1454"/>
    </row>
    <row r="23" spans="1:21">
      <c r="A23" s="973" t="s">
        <v>42</v>
      </c>
      <c r="B23" s="970" cm="1">
        <f t="array" ref="B23">SUMPRODUCT(((('Tillman UG Footage'!P2:P209="In Process")+('Tillman UG Footage'!P2:P209="Not Started")+('Tillman UG Footage'!P2:P209="Locates Called"))&gt;0)*1*--('Tillman UG Footage'!B2:B209="Kissimmee")*--(IF($D$5="All",TRUE,'Tillman UG Footage'!P2:P209=$D$5))*--(IF($F$5="All",TRUE,ISNUMBER(FIND($F$5,'Tillman UG Footage'!D2:D209&amp;" "))))*--(IF($H$5="All",TRUE,ISNUMBER(FIND($H$5,'Tillman UG Footage'!F2:F209&amp;" ")))))</f>
        <v>54</v>
      </c>
      <c r="C23" s="970" cm="1">
        <f t="array" ref="C23">SUMPRODUCT(((('Tillman UG Footage'!P2:P209="In Process")+('Tillman UG Footage'!P2:P209="Not Started")+('Tillman UG Footage'!P2:P209="Locates Called"))&gt;0)*1*--('Tillman UG Footage'!B2:B209="Kissimmee")*--(IF($D$5="All",TRUE,'Tillman UG Footage'!P2:P209=$D$5))*--(IF($F$5="All",TRUE,ISNUMBER(FIND($F$5,'Tillman UG Footage'!D2:D209&amp;" "))))*--(IF($H$5="All",TRUE,ISNUMBER(FIND($H$5,'Tillman UG Footage'!F2:F209&amp;" "))))*(IF(ISNUMBER('Tillman UG Footage'!V2:V209),'Tillman UG Footage'!V2:V209,0)))</f>
        <v>379857</v>
      </c>
      <c r="D23" s="1299" cm="1">
        <f t="array" ref="D23">IFERROR(SUMPRODUCT(((('Tillman UG Footage'!P2:P209="In Process")+('Tillman UG Footage'!P2:P209="Not Started")+('Tillman UG Footage'!P2:P209="Locates Called"))&gt;0)*1*--('Tillman UG Footage'!B2:B209="Kissimmee")*--(IF($D$5="All",TRUE,'Tillman UG Footage'!P2:P209=$D$5))*--(IF($F$5="All",TRUE,ISNUMBER(FIND($F$5,'Tillman UG Footage'!D2:D209&amp;" "))))*--(IF($H$5="All",TRUE,ISNUMBER(FIND($H$5,'Tillman UG Footage'!F2:F209&amp;" "))))*(IF(ISNUMBER('Tillman UG Footage'!W2:W209),'Tillman UG Footage'!W2:W209,0)))/C23,0)</f>
        <v>3.8611898688190559E-2</v>
      </c>
      <c r="E23" s="965"/>
      <c r="F23" s="965"/>
      <c r="G23" s="965"/>
      <c r="H23" s="965"/>
      <c r="I23" s="965"/>
      <c r="J23" s="965"/>
      <c r="K23" s="990"/>
      <c r="L23" s="990"/>
      <c r="M23" s="990"/>
      <c r="N23" s="990"/>
      <c r="O23" s="965"/>
      <c r="P23" s="965"/>
      <c r="Q23" s="965"/>
      <c r="R23" s="1454"/>
      <c r="S23" s="1454"/>
      <c r="T23" s="1454"/>
      <c r="U23" s="1454"/>
    </row>
    <row r="24" spans="1:21">
      <c r="A24" s="974" t="s">
        <v>43</v>
      </c>
      <c r="B24" s="971" cm="1">
        <f t="array" ref="B24">SUMPRODUCT(((('Tillman UG Footage'!P2:P209="In Process")+('Tillman UG Footage'!P2:P209="Not Started")+('Tillman UG Footage'!P2:P209="Locates Called"))&gt;0)*1*--('Tillman UG Footage'!B2:B209="Miami")*--(IF($D$5="All",TRUE,'Tillman UG Footage'!P2:P209=$D$5))*--(IF($F$5="All",TRUE,ISNUMBER(FIND($F$5,'Tillman UG Footage'!D2:D209&amp;" "))))*--(IF($H$5="All",TRUE,ISNUMBER(FIND($H$5,'Tillman UG Footage'!F2:F209&amp;" ")))))</f>
        <v>2</v>
      </c>
      <c r="C24" s="971" cm="1">
        <f t="array" ref="C24">SUMPRODUCT(((('Tillman UG Footage'!P2:P209="In Process")+('Tillman UG Footage'!P2:P209="Not Started")+('Tillman UG Footage'!P2:P209="Locates Called"))&gt;0)*1*--('Tillman UG Footage'!B2:B209="Miami")*--(IF($D$5="All",TRUE,'Tillman UG Footage'!P2:P209=$D$5))*--(IF($F$5="All",TRUE,ISNUMBER(FIND($F$5,'Tillman UG Footage'!D2:D209&amp;" "))))*--(IF($H$5="All",TRUE,ISNUMBER(FIND($H$5,'Tillman UG Footage'!F2:F209&amp;" "))))*(IF(ISNUMBER('Tillman UG Footage'!V2:V209),'Tillman UG Footage'!V2:V209,0)))</f>
        <v>16213</v>
      </c>
      <c r="D24" s="1300" cm="1">
        <f t="array" ref="D24">IFERROR(SUMPRODUCT(((('Tillman UG Footage'!P2:P209="In Process")+('Tillman UG Footage'!P2:P209="Not Started")+('Tillman UG Footage'!P2:P209="Locates Called"))&gt;0)*1*--('Tillman UG Footage'!B2:B209="Miami")*--(IF($D$5="All",TRUE,'Tillman UG Footage'!P2:P209=$D$5))*--(IF($F$5="All",TRUE,ISNUMBER(FIND($F$5,'Tillman UG Footage'!D2:D209&amp;" "))))*--(IF($H$5="All",TRUE,ISNUMBER(FIND($H$5,'Tillman UG Footage'!F2:F209&amp;" "))))*(IF(ISNUMBER('Tillman UG Footage'!W2:W209),'Tillman UG Footage'!W2:W209,0)))/C24,0)</f>
        <v>0.84086843890704988</v>
      </c>
      <c r="E24" s="965"/>
      <c r="F24" s="965"/>
      <c r="G24" s="965"/>
      <c r="H24" s="965"/>
      <c r="I24" s="965"/>
      <c r="J24" s="965"/>
      <c r="K24" s="990"/>
      <c r="L24" s="990"/>
      <c r="M24" s="990"/>
      <c r="N24" s="990"/>
      <c r="O24" s="965"/>
      <c r="P24" s="965"/>
      <c r="Q24" s="965"/>
      <c r="R24" s="1454"/>
      <c r="S24" s="1454"/>
      <c r="T24" s="1454"/>
      <c r="U24" s="1454"/>
    </row>
    <row r="25" spans="1:21">
      <c r="A25" s="973" t="s">
        <v>44</v>
      </c>
      <c r="B25" s="970" cm="1">
        <f t="array" ref="B25">SUMPRODUCT(((('Tillman UG Footage'!P2:P209="In Process")+('Tillman UG Footage'!P2:P209="Not Started")+('Tillman UG Footage'!P2:P209="Locates Called"))&gt;0)*1*--('Tillman UG Footage'!B2:B209="Pinellas")*--(IF($D$5="All",TRUE,'Tillman UG Footage'!P2:P209=$D$5))*--(IF($F$5="All",TRUE,ISNUMBER(FIND($F$5,'Tillman UG Footage'!D2:D209&amp;" "))))*--(IF($H$5="All",TRUE,ISNUMBER(FIND($H$5,'Tillman UG Footage'!F2:F209&amp;" ")))))</f>
        <v>30</v>
      </c>
      <c r="C25" s="970" cm="1">
        <f t="array" ref="C25">SUMPRODUCT(((('Tillman UG Footage'!P2:P209="In Process")+('Tillman UG Footage'!P2:P209="Not Started")+('Tillman UG Footage'!P2:P209="Locates Called"))&gt;0)*1*--('Tillman UG Footage'!B2:B209="Pinellas")*--(IF($D$5="All",TRUE,'Tillman UG Footage'!P2:P209=$D$5))*--(IF($F$5="All",TRUE,ISNUMBER(FIND($F$5,'Tillman UG Footage'!D2:D209&amp;" "))))*--(IF($H$5="All",TRUE,ISNUMBER(FIND($H$5,'Tillman UG Footage'!F2:F209&amp;" "))))*(IF(ISNUMBER('Tillman UG Footage'!V2:V209),'Tillman UG Footage'!V2:V209,0)))</f>
        <v>177702</v>
      </c>
      <c r="D25" s="1299" cm="1">
        <f t="array" ref="D25">IFERROR(SUMPRODUCT(((('Tillman UG Footage'!P2:P209="In Process")+('Tillman UG Footage'!P2:P209="Not Started")+('Tillman UG Footage'!P2:P209="Locates Called"))&gt;0)*1*--('Tillman UG Footage'!B2:B209="Pinellas")*--(IF($D$5="All",TRUE,'Tillman UG Footage'!P2:P209=$D$5))*--(IF($F$5="All",TRUE,ISNUMBER(FIND($F$5,'Tillman UG Footage'!D2:D209&amp;" "))))*--(IF($H$5="All",TRUE,ISNUMBER(FIND($H$5,'Tillman UG Footage'!F2:F209&amp;" "))))*(IF(ISNUMBER('Tillman UG Footage'!W2:W209),'Tillman UG Footage'!W2:W209,0)))/C25,0)</f>
        <v>8.0032864008283536E-2</v>
      </c>
      <c r="E25" s="965"/>
      <c r="F25" s="965"/>
      <c r="G25" s="965"/>
      <c r="H25" s="965"/>
      <c r="I25" s="965"/>
      <c r="J25" s="965"/>
      <c r="K25" s="990"/>
      <c r="L25" s="990"/>
      <c r="M25" s="990"/>
      <c r="N25" s="990"/>
      <c r="O25" s="965"/>
      <c r="P25" s="965"/>
      <c r="Q25" s="965"/>
      <c r="R25" s="1454"/>
      <c r="S25" s="1454"/>
      <c r="T25" s="1454"/>
      <c r="U25" s="1454"/>
    </row>
    <row r="26" spans="1:21">
      <c r="A26" s="976" t="s">
        <v>39</v>
      </c>
      <c r="B26" s="977">
        <f>SUM(B17:B25)</f>
        <v>130</v>
      </c>
      <c r="C26" s="977">
        <f>SUM(C17:C25)</f>
        <v>817395</v>
      </c>
      <c r="D26" s="978">
        <f>IFERROR(H10/D10,0)</f>
        <v>0.18377652695495805</v>
      </c>
      <c r="E26" s="965"/>
      <c r="F26" s="965"/>
      <c r="G26" s="965"/>
      <c r="H26" s="965"/>
      <c r="I26" s="965"/>
      <c r="J26" s="965"/>
      <c r="K26" s="990"/>
      <c r="L26" s="990"/>
      <c r="M26" s="990"/>
      <c r="N26" s="990"/>
      <c r="O26" s="965"/>
      <c r="P26" s="965"/>
      <c r="Q26" s="965"/>
      <c r="R26" s="1454"/>
      <c r="S26" s="1454"/>
      <c r="T26" s="1454"/>
      <c r="U26" s="1454"/>
    </row>
    <row r="27" spans="1:21" ht="9.9499999999999993" customHeight="1">
      <c r="A27" s="965"/>
      <c r="B27" s="965"/>
      <c r="C27" s="965"/>
      <c r="D27" s="965"/>
      <c r="E27" s="965"/>
      <c r="F27" s="965"/>
      <c r="G27" s="965"/>
      <c r="H27" s="965"/>
      <c r="I27" s="965"/>
      <c r="J27" s="965"/>
      <c r="K27" s="990"/>
      <c r="L27" s="990"/>
      <c r="M27" s="990"/>
      <c r="N27" s="990"/>
      <c r="O27" s="965"/>
      <c r="P27" s="965"/>
      <c r="Q27" s="965"/>
      <c r="R27" s="1454"/>
      <c r="S27" s="1454"/>
      <c r="T27" s="1454"/>
      <c r="U27" s="1454"/>
    </row>
    <row r="28" spans="1:21" ht="24.95" customHeight="1">
      <c r="A28" s="1864" t="s">
        <v>45</v>
      </c>
      <c r="B28" s="1864"/>
      <c r="C28" s="1864"/>
      <c r="D28" s="1864"/>
      <c r="F28" s="1866" t="s">
        <v>46</v>
      </c>
      <c r="G28" s="1866"/>
      <c r="H28" s="1866"/>
      <c r="I28" s="1866"/>
      <c r="J28" s="969"/>
      <c r="K28" s="990"/>
      <c r="L28" s="990"/>
      <c r="M28" s="990"/>
      <c r="N28" s="990"/>
      <c r="O28" s="969"/>
      <c r="P28" s="969"/>
      <c r="Q28" s="965"/>
      <c r="R28" s="1454" t="s">
        <v>47</v>
      </c>
      <c r="S28" s="1454" t="s">
        <v>48</v>
      </c>
      <c r="T28" s="1454" t="s">
        <v>38</v>
      </c>
      <c r="U28" s="1454" t="s">
        <v>49</v>
      </c>
    </row>
    <row r="29" spans="1:21">
      <c r="A29" s="991" t="s">
        <v>50</v>
      </c>
      <c r="B29" s="979" t="s">
        <v>48</v>
      </c>
      <c r="C29" s="979" t="s">
        <v>38</v>
      </c>
      <c r="D29" s="985" t="s">
        <v>49</v>
      </c>
      <c r="F29" s="991" t="s">
        <v>51</v>
      </c>
      <c r="G29" s="979" t="s">
        <v>48</v>
      </c>
      <c r="H29" s="979" t="s">
        <v>38</v>
      </c>
      <c r="I29" s="985" t="s">
        <v>49</v>
      </c>
      <c r="J29" s="965"/>
      <c r="K29" s="990"/>
      <c r="L29" s="990"/>
      <c r="M29" s="990"/>
      <c r="N29" s="990"/>
      <c r="O29" s="965"/>
      <c r="P29" s="965"/>
      <c r="Q29" s="965"/>
      <c r="R29" s="1454" t="str" cm="1">
        <f t="array" ref="R29:R71">_xlfn._xlws.SORT(_xlfn.UNIQUE(_xlfn.VSTACK(_xlfn._xlws.FILTER(TRIM('Tillman UG Footage'!D2:D209),(TRIM('Tillman UG Footage'!D2:D209)&lt;&gt;"")*(TRIM('Tillman UG Footage'!D2:D209)&lt;&gt;"Vendor Assignment")),_xlfn._xlws.FILTER(TRIM('Pending Resto-COP Packages'!D2:D101),(TRIM('Pending Resto-COP Packages'!D2:D101)&lt;&gt;"")*(TRIM('Pending Resto-COP Packages'!D2:D101)&lt;&gt;"Vendor Assignment")))))</f>
        <v>A1 Broadband</v>
      </c>
      <c r="S29" s="1454" cm="1">
        <f t="array" ref="S29:S71">_xlfn.BYROW(_xlfn.ANCHORARRAY(R29),_xlfn.LAMBDA(_xlpm.v,COUNTIF('Tillman UG Footage'!D:D,"*"&amp;_xlpm.v&amp;"*")))</f>
        <v>2</v>
      </c>
      <c r="T29" s="1454" cm="1">
        <f t="array" ref="T29:T71">_xlfn.BYROW(_xlfn.ANCHORARRAY(R29),_xlfn.LAMBDA(_xlpm.v,COUNTIF('Pending Resto-COP Packages'!D:D,"*"&amp;_xlpm.v&amp;"*")))</f>
        <v>1</v>
      </c>
      <c r="U29" s="1454" cm="1">
        <f t="array" ref="U29:U71">_xlfn.ANCHORARRAY(S29)+_xlfn.ANCHORARRAY(T29)</f>
        <v>3</v>
      </c>
    </row>
    <row r="30" spans="1:21">
      <c r="A30" s="992" t="s">
        <v>52</v>
      </c>
      <c r="B30" s="981">
        <f>COUNTIF('Tillman UG Footage'!D:D,"*Lightspeed*")</f>
        <v>2</v>
      </c>
      <c r="C30" s="981">
        <f>COUNTIF('Pending Resto-COP Packages'!D:D,"*Lightspeed*")</f>
        <v>15</v>
      </c>
      <c r="D30" s="994">
        <f t="shared" ref="D30:D36" si="0">B30+C30</f>
        <v>17</v>
      </c>
      <c r="F30" s="983" t="s">
        <v>53</v>
      </c>
      <c r="G30" s="981">
        <f>COUNTIFS('Tillman UG Footage'!F:F,"*"&amp;F30&amp;"*",'Tillman UG Footage'!B:B,"&lt;&gt;AREA")</f>
        <v>26</v>
      </c>
      <c r="H30" s="981">
        <f>COUNTIF('Pending Resto-COP Packages'!F:F,"*"&amp;F30&amp;"*")</f>
        <v>41</v>
      </c>
      <c r="I30" s="994">
        <f t="shared" ref="I30:I36" si="1">G30+H30</f>
        <v>67</v>
      </c>
      <c r="J30" s="965"/>
      <c r="K30" s="990"/>
      <c r="L30" s="990"/>
      <c r="M30" s="990"/>
      <c r="N30" s="990"/>
      <c r="O30" s="965"/>
      <c r="P30" s="965"/>
      <c r="Q30" s="965"/>
      <c r="R30" s="1454" t="str">
        <v>AG QUALITY</v>
      </c>
      <c r="S30" s="1454">
        <v>1</v>
      </c>
      <c r="T30" s="1454">
        <v>0</v>
      </c>
      <c r="U30" s="1454">
        <v>1</v>
      </c>
    </row>
    <row r="31" spans="1:21">
      <c r="A31" s="993" t="s">
        <v>54</v>
      </c>
      <c r="B31" s="52">
        <f>COUNTIF('Tillman UG Footage'!D:D,"*GN Systems*")</f>
        <v>4</v>
      </c>
      <c r="C31" s="52">
        <f>COUNTIF('Pending Resto-COP Packages'!D:D,"*GN Systems*")</f>
        <v>6</v>
      </c>
      <c r="D31" s="995">
        <f t="shared" si="0"/>
        <v>10</v>
      </c>
      <c r="F31" s="984" t="s">
        <v>55</v>
      </c>
      <c r="G31" s="52">
        <f>COUNTIFS('Tillman UG Footage'!F:F,"*"&amp;F31&amp;"*",'Tillman UG Footage'!B:B,"&lt;&gt;AREA")</f>
        <v>1</v>
      </c>
      <c r="H31" s="52">
        <f>COUNTIF('Pending Resto-COP Packages'!F:F,"*"&amp;F31&amp;"*")</f>
        <v>3</v>
      </c>
      <c r="I31" s="995">
        <f t="shared" si="1"/>
        <v>4</v>
      </c>
      <c r="J31" s="965"/>
      <c r="K31" s="990"/>
      <c r="L31" s="990"/>
      <c r="M31" s="990"/>
      <c r="N31" s="990"/>
      <c r="O31" s="965"/>
      <c r="P31" s="965"/>
      <c r="Q31" s="965"/>
      <c r="R31" s="1454" t="str">
        <v>AGN</v>
      </c>
      <c r="S31" s="1454">
        <v>6</v>
      </c>
      <c r="T31" s="1454">
        <v>5</v>
      </c>
      <c r="U31" s="1454">
        <v>11</v>
      </c>
    </row>
    <row r="32" spans="1:21">
      <c r="A32" s="992" t="s">
        <v>56</v>
      </c>
      <c r="B32" s="981">
        <f>COUNTIF('Tillman UG Footage'!D:D,"*North Path*")</f>
        <v>10</v>
      </c>
      <c r="C32" s="981">
        <f>COUNTIF('Pending Resto-COP Packages'!D:D,"*North Path*")</f>
        <v>8</v>
      </c>
      <c r="D32" s="994">
        <f t="shared" si="0"/>
        <v>18</v>
      </c>
      <c r="F32" s="1460" t="s">
        <v>57</v>
      </c>
      <c r="G32" s="1461">
        <f>COUNTIFS('Tillman UG Footage'!F:F,"*"&amp;F32&amp;"*",'Tillman UG Footage'!B:B,"&lt;&gt;AREA")</f>
        <v>0</v>
      </c>
      <c r="H32" s="1461">
        <f>COUNTIF('Pending Resto-COP Packages'!F:F,"*"&amp;F32&amp;"*")</f>
        <v>0</v>
      </c>
      <c r="I32" s="1462">
        <f t="shared" si="1"/>
        <v>0</v>
      </c>
      <c r="J32" s="965"/>
      <c r="K32" s="990"/>
      <c r="L32" s="990"/>
      <c r="M32" s="990"/>
      <c r="N32" s="990"/>
      <c r="O32" s="965"/>
      <c r="P32" s="965"/>
      <c r="Q32" s="965"/>
      <c r="R32" s="1454" t="str">
        <v>AGN Undergrounds</v>
      </c>
      <c r="S32" s="1454">
        <v>2</v>
      </c>
      <c r="T32" s="1454">
        <v>0</v>
      </c>
      <c r="U32" s="1454">
        <v>2</v>
      </c>
    </row>
    <row r="33" spans="1:21" ht="15" customHeight="1">
      <c r="A33" s="993" t="s">
        <v>58</v>
      </c>
      <c r="B33" s="52">
        <f>COUNTIF('Tillman UG Footage'!D:D,"*Brother*")</f>
        <v>8</v>
      </c>
      <c r="C33" s="52">
        <f>COUNTIF('Pending Resto-COP Packages'!D:D,"*Brother*")</f>
        <v>16</v>
      </c>
      <c r="D33" s="995">
        <f t="shared" si="0"/>
        <v>24</v>
      </c>
      <c r="F33" s="1463" t="s">
        <v>59</v>
      </c>
      <c r="G33" s="1464">
        <f>COUNTIFS('Tillman UG Footage'!F:F,"*"&amp;F33&amp;"*",'Tillman UG Footage'!B:B,"&lt;&gt;AREA")</f>
        <v>6</v>
      </c>
      <c r="H33" s="1464">
        <f>COUNTIF('Pending Resto-COP Packages'!F:F,"*"&amp;F33&amp;"*")</f>
        <v>10</v>
      </c>
      <c r="I33" s="1465">
        <f t="shared" si="1"/>
        <v>16</v>
      </c>
      <c r="J33" s="965"/>
      <c r="K33" s="990"/>
      <c r="L33" s="990"/>
      <c r="M33" s="990"/>
      <c r="N33" s="990"/>
      <c r="O33" s="965"/>
      <c r="P33" s="965"/>
      <c r="Q33" s="965"/>
      <c r="R33" s="1454" t="str">
        <v>Alpha Omega</v>
      </c>
      <c r="S33" s="1454">
        <v>3</v>
      </c>
      <c r="T33" s="1454">
        <v>2</v>
      </c>
      <c r="U33" s="1454">
        <v>5</v>
      </c>
    </row>
    <row r="34" spans="1:21" ht="15" customHeight="1">
      <c r="A34" s="992" t="s">
        <v>60</v>
      </c>
      <c r="B34" s="981">
        <f>COUNTIF('Tillman UG Footage'!D:D,"*Kattle One*")</f>
        <v>5</v>
      </c>
      <c r="C34" s="981">
        <f>COUNTIF('Pending Resto-COP Packages'!D:D,"*Kattle One*")</f>
        <v>0</v>
      </c>
      <c r="D34" s="994">
        <f t="shared" si="0"/>
        <v>5</v>
      </c>
      <c r="F34" s="1460" t="s">
        <v>61</v>
      </c>
      <c r="G34" s="1461">
        <f>COUNTIFS('Tillman UG Footage'!F:F,"*"&amp;F34&amp;"*",'Tillman UG Footage'!B:B,"&lt;&gt;AREA")</f>
        <v>7</v>
      </c>
      <c r="H34" s="1461">
        <f>COUNTIF('Pending Resto-COP Packages'!F:F,"*"&amp;F34&amp;"*")</f>
        <v>2</v>
      </c>
      <c r="I34" s="1462">
        <f t="shared" si="1"/>
        <v>9</v>
      </c>
      <c r="J34" s="965"/>
      <c r="K34" s="990"/>
      <c r="L34" s="990"/>
      <c r="M34" s="990"/>
      <c r="N34" s="990"/>
      <c r="O34" s="965"/>
      <c r="P34" s="965"/>
      <c r="Q34" s="965"/>
      <c r="R34" s="1454" t="str">
        <v>AMB Communications</v>
      </c>
      <c r="S34" s="1454">
        <v>3</v>
      </c>
      <c r="T34" s="1454">
        <v>0</v>
      </c>
      <c r="U34" s="1454">
        <v>3</v>
      </c>
    </row>
    <row r="35" spans="1:21">
      <c r="A35" s="993" t="s">
        <v>62</v>
      </c>
      <c r="B35" s="52">
        <f>COUNTIF('Tillman UG Footage'!D:D,"*Yosep AER*")</f>
        <v>2</v>
      </c>
      <c r="C35" s="52">
        <f>COUNTIF('Pending Resto-COP Packages'!D:D,"*Yosep AER*")</f>
        <v>7</v>
      </c>
      <c r="D35" s="995">
        <f t="shared" si="0"/>
        <v>9</v>
      </c>
      <c r="F35" s="1463" t="s">
        <v>63</v>
      </c>
      <c r="G35" s="1464">
        <f>COUNTIFS('Tillman UG Footage'!F:F,"*"&amp;F35&amp;"*",'Tillman UG Footage'!B:B,"&lt;&gt;AREA")</f>
        <v>1</v>
      </c>
      <c r="H35" s="1464">
        <f>COUNTIF('Pending Resto-COP Packages'!F:F,"*"&amp;F35&amp;"*")</f>
        <v>0</v>
      </c>
      <c r="I35" s="1465">
        <f t="shared" si="1"/>
        <v>1</v>
      </c>
      <c r="J35" s="965"/>
      <c r="K35" s="990"/>
      <c r="L35" s="990"/>
      <c r="M35" s="990"/>
      <c r="N35" s="990"/>
      <c r="O35" s="965"/>
      <c r="P35" s="965"/>
      <c r="Q35" s="965"/>
      <c r="R35" s="1454" t="str">
        <v>APT Communications</v>
      </c>
      <c r="S35" s="1454">
        <v>4</v>
      </c>
      <c r="T35" s="1454">
        <v>3</v>
      </c>
      <c r="U35" s="1454">
        <v>7</v>
      </c>
    </row>
    <row r="36" spans="1:21">
      <c r="A36" s="992" t="s">
        <v>64</v>
      </c>
      <c r="B36" s="981">
        <f>COUNTIF('Tillman UG Footage'!D:D,"*APT Communications*")</f>
        <v>4</v>
      </c>
      <c r="C36" s="981">
        <f>COUNTIF('Pending Resto-COP Packages'!D:D,"*APT Communications*")</f>
        <v>3</v>
      </c>
      <c r="D36" s="994">
        <f t="shared" si="0"/>
        <v>7</v>
      </c>
      <c r="F36" s="1460" t="s">
        <v>65</v>
      </c>
      <c r="G36" s="1461">
        <f>COUNTIFS('Tillman UG Footage'!F:F,"*"&amp;F36&amp;"*",'Tillman UG Footage'!B:B,"&lt;&gt;AREA")</f>
        <v>4</v>
      </c>
      <c r="H36" s="1461">
        <f>COUNTIF('Pending Resto-COP Packages'!F:F,"*"&amp;F36&amp;"*")</f>
        <v>11</v>
      </c>
      <c r="I36" s="1462">
        <f t="shared" si="1"/>
        <v>15</v>
      </c>
      <c r="J36" s="965"/>
      <c r="K36" s="990"/>
      <c r="L36" s="990"/>
      <c r="M36" s="990"/>
      <c r="N36" s="990"/>
      <c r="O36" s="965"/>
      <c r="P36" s="965"/>
      <c r="Q36" s="965"/>
      <c r="R36" s="1454" t="str">
        <v>APT Communications / New Gen Unlimited</v>
      </c>
      <c r="S36" s="1454">
        <v>1</v>
      </c>
      <c r="T36" s="1454">
        <v>0</v>
      </c>
      <c r="U36" s="1454">
        <v>1</v>
      </c>
    </row>
    <row r="37" spans="1:21">
      <c r="A37" s="993" t="s">
        <v>66</v>
      </c>
      <c r="B37" s="52">
        <f>COUNTIF('Tillman UG Footage'!D:D,"*Lopez*")</f>
        <v>7</v>
      </c>
      <c r="C37" s="52">
        <f>COUNTIF('Pending Resto-COP Packages'!D:D,"*Lopez*")</f>
        <v>16</v>
      </c>
      <c r="D37" s="995">
        <f t="shared" ref="D37:D46" si="2">B37+C37</f>
        <v>23</v>
      </c>
      <c r="F37" s="1466" t="s">
        <v>67</v>
      </c>
      <c r="G37" s="1467">
        <f>COUNTIFS('Tillman UG Footage'!F:F,"*"&amp;F37&amp;"*",'Tillman UG Footage'!B:B,"&lt;&gt;AREA")</f>
        <v>0</v>
      </c>
      <c r="H37" s="1467">
        <f>COUNTIF('Pending Resto-COP Packages'!F:F,"*"&amp;F37&amp;"*")</f>
        <v>0</v>
      </c>
      <c r="I37" s="1468">
        <f t="shared" ref="I37:I42" si="3">G37+H37</f>
        <v>0</v>
      </c>
      <c r="J37" s="965"/>
      <c r="K37" s="990"/>
      <c r="L37" s="990"/>
      <c r="M37" s="990"/>
      <c r="N37" s="990"/>
      <c r="O37" s="965"/>
      <c r="P37" s="965"/>
      <c r="Q37" s="965"/>
      <c r="R37" s="1454" t="str">
        <v>APT Communications/Kattleone</v>
      </c>
      <c r="S37" s="1454">
        <v>0</v>
      </c>
      <c r="T37" s="1454">
        <v>1</v>
      </c>
      <c r="U37" s="1454">
        <v>1</v>
      </c>
    </row>
    <row r="38" spans="1:21">
      <c r="A38" s="992" t="s">
        <v>68</v>
      </c>
      <c r="B38" s="981">
        <f>COUNTIF('Tillman UG Footage'!D:D,"*Power Connect*")</f>
        <v>7</v>
      </c>
      <c r="C38" s="981">
        <f>COUNTIF('Pending Resto-COP Packages'!D:D,"*Power Connect*")</f>
        <v>5</v>
      </c>
      <c r="D38" s="994">
        <f t="shared" si="2"/>
        <v>12</v>
      </c>
      <c r="F38" s="1469" t="s">
        <v>69</v>
      </c>
      <c r="G38" s="1470">
        <f>COUNTIFS('Tillman UG Footage'!F:F,"*"&amp;F38&amp;"*",'Tillman UG Footage'!B:B,"&lt;&gt;AREA")</f>
        <v>1</v>
      </c>
      <c r="H38" s="1470">
        <f>COUNTIF('Pending Resto-COP Packages'!F:F,"*"&amp;F38&amp;"*")</f>
        <v>5</v>
      </c>
      <c r="I38" s="1471">
        <f t="shared" si="3"/>
        <v>6</v>
      </c>
      <c r="J38" s="965"/>
      <c r="K38" s="990"/>
      <c r="L38" s="990"/>
      <c r="M38" s="990"/>
      <c r="N38" s="990"/>
      <c r="O38" s="965"/>
      <c r="P38" s="965"/>
      <c r="Q38" s="965"/>
      <c r="R38" s="1454" t="str">
        <v>APT Communications/North Path</v>
      </c>
      <c r="S38" s="1454">
        <v>1</v>
      </c>
      <c r="T38" s="1454">
        <v>0</v>
      </c>
      <c r="U38" s="1454">
        <v>1</v>
      </c>
    </row>
    <row r="39" spans="1:21">
      <c r="A39" s="993" t="s">
        <v>70</v>
      </c>
      <c r="B39" s="52">
        <f>COUNTIF('Tillman UG Footage'!D:D,"*HAS Global*")</f>
        <v>1</v>
      </c>
      <c r="C39" s="52">
        <f>COUNTIF('Pending Resto-COP Packages'!D:D,"*HAS Global*")</f>
        <v>2</v>
      </c>
      <c r="D39" s="995">
        <f t="shared" si="2"/>
        <v>3</v>
      </c>
      <c r="F39" s="1466" t="s">
        <v>71</v>
      </c>
      <c r="G39" s="1467">
        <f>COUNTIFS('Tillman UG Footage'!F:F,"*"&amp;F39&amp;"*",'Tillman UG Footage'!B:B,"&lt;&gt;AREA")</f>
        <v>2</v>
      </c>
      <c r="H39" s="1467">
        <f>COUNTIF('Pending Resto-COP Packages'!F:F,"*"&amp;F39&amp;"*")</f>
        <v>6</v>
      </c>
      <c r="I39" s="1468">
        <f t="shared" si="3"/>
        <v>8</v>
      </c>
      <c r="J39" s="965"/>
      <c r="K39" s="990"/>
      <c r="L39" s="990"/>
      <c r="M39" s="990"/>
      <c r="N39" s="990"/>
      <c r="O39" s="965"/>
      <c r="P39" s="965"/>
      <c r="Q39" s="965"/>
      <c r="R39" s="1454" t="str">
        <v>ASM</v>
      </c>
      <c r="S39" s="1454">
        <v>3</v>
      </c>
      <c r="T39" s="1454">
        <v>4</v>
      </c>
      <c r="U39" s="1454">
        <v>7</v>
      </c>
    </row>
    <row r="40" spans="1:21">
      <c r="A40" s="992" t="s">
        <v>72</v>
      </c>
      <c r="B40" s="981">
        <f>COUNTIF('Tillman UG Footage'!D:D,"*Legant*")</f>
        <v>4</v>
      </c>
      <c r="C40" s="981">
        <f>COUNTIF('Pending Resto-COP Packages'!D:D,"*Legant*")</f>
        <v>2</v>
      </c>
      <c r="D40" s="994">
        <f t="shared" si="2"/>
        <v>6</v>
      </c>
      <c r="F40" s="1469" t="s">
        <v>73</v>
      </c>
      <c r="G40" s="1470">
        <f>COUNTIFS('Tillman UG Footage'!F:F,"*"&amp;F40&amp;"*",'Tillman UG Footage'!B:B,"&lt;&gt;AREA")</f>
        <v>8</v>
      </c>
      <c r="H40" s="1470">
        <f>COUNTIF('Pending Resto-COP Packages'!F:F,"*"&amp;F40&amp;"*")</f>
        <v>4</v>
      </c>
      <c r="I40" s="1471">
        <f t="shared" si="3"/>
        <v>12</v>
      </c>
      <c r="J40" s="965"/>
      <c r="K40" s="990"/>
      <c r="L40" s="990"/>
      <c r="M40" s="990"/>
      <c r="N40" s="990"/>
      <c r="O40" s="965"/>
      <c r="P40" s="965"/>
      <c r="Q40" s="965"/>
      <c r="R40" s="1454" t="str">
        <v>ASM Utilities</v>
      </c>
      <c r="S40" s="1454">
        <v>2</v>
      </c>
      <c r="T40" s="1454">
        <v>4</v>
      </c>
      <c r="U40" s="1454">
        <v>6</v>
      </c>
    </row>
    <row r="41" spans="1:21">
      <c r="A41" s="993" t="s">
        <v>74</v>
      </c>
      <c r="B41" s="52">
        <f>COUNTIF('Tillman UG Footage'!D:D,"*Mid Florida*")</f>
        <v>0</v>
      </c>
      <c r="C41" s="52">
        <f>COUNTIF('Pending Resto-COP Packages'!D:D,"*Mid Florida*")</f>
        <v>1</v>
      </c>
      <c r="D41" s="995">
        <f t="shared" si="2"/>
        <v>1</v>
      </c>
      <c r="F41" s="1466" t="s">
        <v>75</v>
      </c>
      <c r="G41" s="1467">
        <f>COUNTIFS('Tillman UG Footage'!F:F,"*"&amp;F41&amp;"*",'Tillman UG Footage'!B:B,"&lt;&gt;AREA")</f>
        <v>0</v>
      </c>
      <c r="H41" s="1467">
        <f>COUNTIF('Pending Resto-COP Packages'!F:F,"*"&amp;F41&amp;"*")</f>
        <v>0</v>
      </c>
      <c r="I41" s="1468">
        <f t="shared" si="3"/>
        <v>0</v>
      </c>
      <c r="J41" s="965"/>
      <c r="K41" s="990"/>
      <c r="L41" s="990"/>
      <c r="M41" s="990"/>
      <c r="N41" s="990"/>
      <c r="O41" s="965"/>
      <c r="P41" s="965"/>
      <c r="Q41" s="965"/>
      <c r="R41" s="1454" t="str">
        <v>BICOM</v>
      </c>
      <c r="S41" s="1454">
        <v>5</v>
      </c>
      <c r="T41" s="1454">
        <v>2</v>
      </c>
      <c r="U41" s="1454">
        <v>7</v>
      </c>
    </row>
    <row r="42" spans="1:21">
      <c r="A42" s="992" t="s">
        <v>76</v>
      </c>
      <c r="B42" s="981">
        <f>COUNTIF('Tillman UG Footage'!D:D,"*R&amp;F*")</f>
        <v>0</v>
      </c>
      <c r="C42" s="981">
        <f>COUNTIF('Pending Resto-COP Packages'!D:D,"*R&amp;F*")</f>
        <v>2</v>
      </c>
      <c r="D42" s="994">
        <f t="shared" si="2"/>
        <v>2</v>
      </c>
      <c r="F42" s="1469" t="s">
        <v>77</v>
      </c>
      <c r="G42" s="1470">
        <f>COUNTIFS('Tillman UG Footage'!F:F,"*"&amp;F42&amp;"*",'Tillman UG Footage'!B:B,"&lt;&gt;AREA")</f>
        <v>0</v>
      </c>
      <c r="H42" s="1470">
        <f>COUNTIF('Pending Resto-COP Packages'!F:F,"*"&amp;F42&amp;"*")</f>
        <v>2</v>
      </c>
      <c r="I42" s="1471">
        <f t="shared" si="3"/>
        <v>2</v>
      </c>
      <c r="J42" s="965"/>
      <c r="K42" s="990"/>
      <c r="L42" s="990"/>
      <c r="M42" s="990"/>
      <c r="N42" s="990"/>
      <c r="O42" s="965"/>
      <c r="P42" s="965"/>
      <c r="Q42" s="965"/>
      <c r="R42" s="1454" t="str">
        <v>Brothers</v>
      </c>
      <c r="S42" s="1454">
        <v>8</v>
      </c>
      <c r="T42" s="1454">
        <v>16</v>
      </c>
      <c r="U42" s="1454">
        <v>24</v>
      </c>
    </row>
    <row r="43" spans="1:21">
      <c r="A43" s="993" t="s">
        <v>78</v>
      </c>
      <c r="B43" s="52">
        <f>COUNTIF('Tillman UG Footage'!D:D,"*NIA*")</f>
        <v>0</v>
      </c>
      <c r="C43" s="52">
        <f>COUNTIF('Pending Resto-COP Packages'!D:D,"*NIA*")</f>
        <v>2</v>
      </c>
      <c r="D43" s="995">
        <f t="shared" si="2"/>
        <v>2</v>
      </c>
      <c r="F43" s="1457" t="s">
        <v>39</v>
      </c>
      <c r="G43" s="1458">
        <f>SUM(G30:G42)</f>
        <v>56</v>
      </c>
      <c r="H43" s="1458">
        <f>SUM(H30:H42)</f>
        <v>84</v>
      </c>
      <c r="I43" s="1459">
        <f>SUM(I30:I42)</f>
        <v>140</v>
      </c>
      <c r="J43" s="965"/>
      <c r="K43" s="990"/>
      <c r="L43" s="990"/>
      <c r="M43" s="990"/>
      <c r="N43" s="990"/>
      <c r="O43" s="965"/>
      <c r="P43" s="965"/>
      <c r="Q43" s="965"/>
      <c r="R43" s="1454" t="str">
        <v>DMC Boring</v>
      </c>
      <c r="S43" s="1454">
        <v>2</v>
      </c>
      <c r="T43" s="1454">
        <v>2</v>
      </c>
      <c r="U43" s="1454">
        <v>4</v>
      </c>
    </row>
    <row r="44" spans="1:21">
      <c r="A44" s="992" t="s">
        <v>79</v>
      </c>
      <c r="B44" s="981">
        <f>COUNTIF('Tillman UG Footage'!D:D,"*Alpha Omega*")</f>
        <v>3</v>
      </c>
      <c r="C44" s="981">
        <f>COUNTIF('Pending Resto-COP Packages'!D:D,"*Alpha Omega*")</f>
        <v>2</v>
      </c>
      <c r="D44" s="994">
        <f t="shared" si="2"/>
        <v>5</v>
      </c>
      <c r="F44" s="1460"/>
      <c r="G44" s="1461"/>
      <c r="H44" s="1461"/>
      <c r="I44" s="1462"/>
      <c r="J44" s="965"/>
      <c r="K44" s="990"/>
      <c r="L44" s="990"/>
      <c r="M44" s="990"/>
      <c r="N44" s="990"/>
      <c r="O44" s="965"/>
      <c r="P44" s="965"/>
      <c r="Q44" s="965"/>
      <c r="R44" s="1454" t="str">
        <v>DMG - JOHN</v>
      </c>
      <c r="S44" s="1454">
        <v>1</v>
      </c>
      <c r="T44" s="1454">
        <v>0</v>
      </c>
      <c r="U44" s="1454">
        <v>1</v>
      </c>
    </row>
    <row r="45" spans="1:21">
      <c r="A45" s="993" t="s">
        <v>80</v>
      </c>
      <c r="B45" s="52">
        <f>COUNTIF('Tillman UG Footage'!D:D,"*Garcia*")</f>
        <v>0</v>
      </c>
      <c r="C45" s="52">
        <f>COUNTIF('Pending Resto-COP Packages'!D:D,"*Garcia*")</f>
        <v>0</v>
      </c>
      <c r="D45" s="995">
        <f t="shared" si="2"/>
        <v>0</v>
      </c>
      <c r="F45" s="1460"/>
      <c r="G45" s="1461"/>
      <c r="H45" s="1461"/>
      <c r="I45" s="1462"/>
      <c r="J45" s="965"/>
      <c r="K45" s="990"/>
      <c r="L45" s="990"/>
      <c r="M45" s="990"/>
      <c r="N45" s="990"/>
      <c r="O45" s="965"/>
      <c r="P45" s="965"/>
      <c r="Q45" s="965"/>
      <c r="R45" s="1454" t="str">
        <v>Full Circle In-House/Saul/Felipe</v>
      </c>
      <c r="S45" s="1454">
        <v>1</v>
      </c>
      <c r="T45" s="1454">
        <v>0</v>
      </c>
      <c r="U45" s="1454">
        <v>1</v>
      </c>
    </row>
    <row r="46" spans="1:21">
      <c r="A46" s="992" t="s">
        <v>81</v>
      </c>
      <c r="B46" s="981">
        <f>COUNTIF('Tillman UG Footage'!D:D,"*Splice*")</f>
        <v>1</v>
      </c>
      <c r="C46" s="981">
        <f>COUNTIF('Pending Resto-COP Packages'!D:D,"*Splice*")</f>
        <v>0</v>
      </c>
      <c r="D46" s="994">
        <f t="shared" si="2"/>
        <v>1</v>
      </c>
      <c r="F46" s="1460"/>
      <c r="G46" s="1461"/>
      <c r="H46" s="1461"/>
      <c r="I46" s="1462"/>
      <c r="J46" s="965"/>
      <c r="K46" s="990"/>
      <c r="L46" s="990"/>
      <c r="M46" s="990"/>
      <c r="N46" s="990"/>
      <c r="O46" s="965"/>
      <c r="P46" s="965"/>
      <c r="Q46" s="965"/>
      <c r="R46" s="1454" t="str">
        <v>GN Systems</v>
      </c>
      <c r="S46" s="1454">
        <v>4</v>
      </c>
      <c r="T46" s="1454">
        <v>6</v>
      </c>
      <c r="U46" s="1454">
        <v>10</v>
      </c>
    </row>
    <row r="47" spans="1:21">
      <c r="A47" s="1457" t="s">
        <v>39</v>
      </c>
      <c r="B47" s="1458">
        <f>SUM(B30:B46)</f>
        <v>58</v>
      </c>
      <c r="C47" s="1458">
        <f>SUM(C30:C46)</f>
        <v>87</v>
      </c>
      <c r="D47" s="1459">
        <f>SUM(D30:D46)</f>
        <v>145</v>
      </c>
      <c r="F47" s="1463"/>
      <c r="G47" s="1464"/>
      <c r="H47" s="1464"/>
      <c r="I47" s="1465"/>
      <c r="J47" s="965"/>
      <c r="K47" s="990"/>
      <c r="L47" s="990"/>
      <c r="M47" s="990"/>
      <c r="N47" s="990"/>
      <c r="O47" s="965"/>
      <c r="P47" s="965"/>
      <c r="Q47" s="965"/>
      <c r="R47" s="1454" t="str">
        <v>Gulfstream</v>
      </c>
      <c r="S47" s="1454">
        <v>1</v>
      </c>
      <c r="T47" s="1454">
        <v>5</v>
      </c>
      <c r="U47" s="1454">
        <v>6</v>
      </c>
    </row>
    <row r="48" spans="1:21">
      <c r="A48" s="992"/>
      <c r="B48" s="981"/>
      <c r="C48" s="981"/>
      <c r="D48" s="994"/>
      <c r="F48" s="1460"/>
      <c r="G48" s="1461"/>
      <c r="H48" s="1461"/>
      <c r="I48" s="1462"/>
      <c r="J48" s="965"/>
      <c r="K48" s="990"/>
      <c r="L48" s="990"/>
      <c r="M48" s="990"/>
      <c r="N48" s="990"/>
      <c r="O48" s="965"/>
      <c r="P48" s="965"/>
      <c r="Q48" s="965"/>
      <c r="R48" s="1454" t="str">
        <v>HAS Global</v>
      </c>
      <c r="S48" s="1454">
        <v>1</v>
      </c>
      <c r="T48" s="1454">
        <v>2</v>
      </c>
      <c r="U48" s="1454">
        <v>3</v>
      </c>
    </row>
    <row r="49" spans="1:21">
      <c r="A49" s="993"/>
      <c r="B49" s="52"/>
      <c r="C49" s="52"/>
      <c r="D49" s="995"/>
      <c r="F49" s="1463"/>
      <c r="G49" s="1464"/>
      <c r="H49" s="1464"/>
      <c r="I49" s="1465"/>
      <c r="J49" s="965"/>
      <c r="K49" s="990"/>
      <c r="L49" s="990"/>
      <c r="M49" s="990"/>
      <c r="N49" s="990"/>
      <c r="O49" s="965"/>
      <c r="P49" s="965"/>
      <c r="Q49" s="965"/>
      <c r="R49" s="1454" t="str">
        <v>HD Cable</v>
      </c>
      <c r="S49" s="1454">
        <v>3</v>
      </c>
      <c r="T49" s="1454">
        <v>1</v>
      </c>
      <c r="U49" s="1454">
        <v>4</v>
      </c>
    </row>
    <row r="50" spans="1:21">
      <c r="A50" s="992"/>
      <c r="B50" s="981"/>
      <c r="C50" s="981"/>
      <c r="D50" s="994"/>
      <c r="F50" s="1460"/>
      <c r="G50" s="1461"/>
      <c r="H50" s="1461"/>
      <c r="I50" s="1462"/>
      <c r="J50" s="965"/>
      <c r="K50" s="990"/>
      <c r="L50" s="990"/>
      <c r="M50" s="990"/>
      <c r="N50" s="990"/>
      <c r="O50" s="965"/>
      <c r="P50" s="965"/>
      <c r="Q50" s="965"/>
      <c r="R50" s="1454" t="str">
        <v>HDD Underground / R&amp;F Underground Construction Inc</v>
      </c>
      <c r="S50" s="1454">
        <v>0</v>
      </c>
      <c r="T50" s="1454">
        <v>1</v>
      </c>
      <c r="U50" s="1454">
        <v>1</v>
      </c>
    </row>
    <row r="51" spans="1:21">
      <c r="A51" s="993"/>
      <c r="B51" s="52"/>
      <c r="C51" s="52"/>
      <c r="D51" s="995"/>
      <c r="F51" s="1463"/>
      <c r="G51" s="1464"/>
      <c r="H51" s="1464"/>
      <c r="I51" s="1465"/>
      <c r="J51" s="965"/>
      <c r="K51" s="990"/>
      <c r="L51" s="990"/>
      <c r="M51" s="990"/>
      <c r="N51" s="990"/>
      <c r="O51" s="965"/>
      <c r="P51" s="965"/>
      <c r="Q51" s="965"/>
      <c r="R51" s="1454" t="str">
        <v>ITG In-House</v>
      </c>
      <c r="S51" s="1454">
        <v>3</v>
      </c>
      <c r="T51" s="1454">
        <v>0</v>
      </c>
      <c r="U51" s="1454">
        <v>3</v>
      </c>
    </row>
    <row r="52" spans="1:21">
      <c r="A52" s="992"/>
      <c r="B52" s="981"/>
      <c r="C52" s="981"/>
      <c r="D52" s="994"/>
      <c r="F52" s="1460"/>
      <c r="G52" s="1461"/>
      <c r="H52" s="1461"/>
      <c r="I52" s="1462"/>
      <c r="J52" s="965"/>
      <c r="K52" s="990"/>
      <c r="L52" s="990"/>
      <c r="M52" s="990"/>
      <c r="N52" s="990"/>
      <c r="O52" s="965"/>
      <c r="P52" s="965"/>
      <c r="Q52" s="965"/>
      <c r="R52" s="1454" t="str">
        <v>Kattle One</v>
      </c>
      <c r="S52" s="1454">
        <v>5</v>
      </c>
      <c r="T52" s="1454">
        <v>0</v>
      </c>
      <c r="U52" s="1454">
        <v>5</v>
      </c>
    </row>
    <row r="53" spans="1:21">
      <c r="F53" s="1456"/>
      <c r="G53" s="1455"/>
      <c r="H53" s="1455"/>
      <c r="I53" s="989"/>
      <c r="J53" s="965"/>
      <c r="K53" s="990"/>
      <c r="L53" s="990"/>
      <c r="M53" s="990"/>
      <c r="N53" s="990"/>
      <c r="O53" s="965"/>
      <c r="P53" s="965"/>
      <c r="Q53" s="965"/>
      <c r="R53" s="1454" t="str">
        <v>Kattle One/LSCG</v>
      </c>
      <c r="S53" s="1454">
        <v>1</v>
      </c>
      <c r="T53" s="1454">
        <v>0</v>
      </c>
      <c r="U53" s="1454">
        <v>1</v>
      </c>
    </row>
    <row r="54" spans="1:21" ht="9.9499999999999993" customHeight="1">
      <c r="J54" s="965"/>
      <c r="K54" s="990"/>
      <c r="L54" s="990"/>
      <c r="M54" s="990"/>
      <c r="N54" s="990"/>
      <c r="O54" s="965"/>
      <c r="P54" s="965"/>
      <c r="Q54" s="965"/>
      <c r="R54" s="1454" t="str">
        <v>Legant Livings</v>
      </c>
      <c r="S54" s="1454">
        <v>4</v>
      </c>
      <c r="T54" s="1454">
        <v>2</v>
      </c>
      <c r="U54" s="1454">
        <v>6</v>
      </c>
    </row>
    <row r="55" spans="1:21" ht="30" customHeight="1">
      <c r="A55" s="1862" t="s">
        <v>82</v>
      </c>
      <c r="B55" s="1862"/>
      <c r="C55" s="1862"/>
      <c r="D55" s="1862"/>
      <c r="E55" s="1862"/>
      <c r="F55" s="1862"/>
      <c r="G55" s="1862"/>
      <c r="H55" s="1862"/>
      <c r="I55" s="1862"/>
      <c r="J55" s="1862"/>
      <c r="K55" s="1862"/>
      <c r="L55" s="1862"/>
      <c r="M55" s="1862"/>
      <c r="N55" s="1862"/>
      <c r="O55" s="965"/>
      <c r="P55" s="965"/>
      <c r="Q55" s="965"/>
      <c r="R55" s="1454" t="str">
        <v>Lightspeed In-House</v>
      </c>
      <c r="S55" s="1454">
        <v>2</v>
      </c>
      <c r="T55" s="1454">
        <v>15</v>
      </c>
      <c r="U55" s="1454">
        <v>17</v>
      </c>
    </row>
    <row r="56" spans="1:21" ht="15" customHeight="1">
      <c r="A56" s="964"/>
      <c r="B56" s="964"/>
      <c r="C56" s="964"/>
      <c r="D56" s="964"/>
      <c r="E56" s="964"/>
      <c r="F56" s="964"/>
      <c r="G56" s="964"/>
      <c r="H56" s="964"/>
      <c r="I56" s="964"/>
      <c r="J56" s="965"/>
      <c r="K56" s="990"/>
      <c r="L56" s="990"/>
      <c r="M56" s="990"/>
      <c r="N56" s="990"/>
      <c r="O56" s="965"/>
      <c r="P56" s="965"/>
      <c r="Q56" s="965"/>
      <c r="R56" s="1454" t="str">
        <v>Lightspeed In-House / GN Systems</v>
      </c>
      <c r="S56" s="1454">
        <v>0</v>
      </c>
      <c r="T56" s="1454">
        <v>1</v>
      </c>
      <c r="U56" s="1454">
        <v>1</v>
      </c>
    </row>
    <row r="57" spans="1:21">
      <c r="R57" s="1453" t="str">
        <v>Lightspeed In-House/North Path</v>
      </c>
      <c r="S57" s="1453">
        <v>0</v>
      </c>
      <c r="T57" s="1453">
        <v>1</v>
      </c>
      <c r="U57" s="1453">
        <v>1</v>
      </c>
    </row>
    <row r="58" spans="1:21">
      <c r="R58" s="1453" t="str">
        <v>Lopez Underground</v>
      </c>
      <c r="S58" s="1453">
        <v>7</v>
      </c>
      <c r="T58" s="1453">
        <v>16</v>
      </c>
      <c r="U58" s="1453">
        <v>23</v>
      </c>
    </row>
    <row r="59" spans="1:21">
      <c r="R59" s="1453" t="str">
        <v>Mid Florida Contractors</v>
      </c>
      <c r="S59" s="1453">
        <v>0</v>
      </c>
      <c r="T59" s="1453">
        <v>1</v>
      </c>
      <c r="U59" s="1453">
        <v>1</v>
      </c>
    </row>
    <row r="60" spans="1:21">
      <c r="R60" s="1453" t="str">
        <v>NIA Underground</v>
      </c>
      <c r="S60" s="1453">
        <v>0</v>
      </c>
      <c r="T60" s="1453">
        <v>2</v>
      </c>
      <c r="U60" s="1453">
        <v>2</v>
      </c>
    </row>
    <row r="61" spans="1:21">
      <c r="R61" s="1453" t="str">
        <v>North Path</v>
      </c>
      <c r="S61" s="1453">
        <v>10</v>
      </c>
      <c r="T61" s="1453">
        <v>8</v>
      </c>
      <c r="U61" s="1453">
        <v>18</v>
      </c>
    </row>
    <row r="62" spans="1:21">
      <c r="R62" s="1453" t="str">
        <v>Power Connect</v>
      </c>
      <c r="S62" s="1453">
        <v>7</v>
      </c>
      <c r="T62" s="1453">
        <v>5</v>
      </c>
      <c r="U62" s="1453">
        <v>12</v>
      </c>
    </row>
    <row r="63" spans="1:21">
      <c r="R63" s="1453" t="str">
        <v>Quinteros Cable Installation</v>
      </c>
      <c r="S63" s="1453">
        <v>3</v>
      </c>
      <c r="T63" s="1453">
        <v>0</v>
      </c>
      <c r="U63" s="1453">
        <v>3</v>
      </c>
    </row>
    <row r="64" spans="1:21">
      <c r="R64" s="1453" t="str">
        <v>R&amp;F Underground Construction Inc</v>
      </c>
      <c r="S64" s="1453">
        <v>0</v>
      </c>
      <c r="T64" s="1453">
        <v>2</v>
      </c>
      <c r="U64" s="1453">
        <v>2</v>
      </c>
    </row>
    <row r="65" spans="18:21">
      <c r="R65" s="1453" t="str">
        <v>Randy's Utilities</v>
      </c>
      <c r="S65" s="1453">
        <v>2</v>
      </c>
      <c r="T65" s="1453">
        <v>0</v>
      </c>
      <c r="U65" s="1453">
        <v>2</v>
      </c>
    </row>
    <row r="66" spans="18:21">
      <c r="R66" s="1453" t="str">
        <v>RDA Solutions</v>
      </c>
      <c r="S66" s="1453">
        <v>9</v>
      </c>
      <c r="T66" s="1453">
        <v>0</v>
      </c>
      <c r="U66" s="1453">
        <v>9</v>
      </c>
    </row>
    <row r="67" spans="18:21">
      <c r="R67" s="1453" t="str">
        <v>Restoring Pro</v>
      </c>
      <c r="S67" s="1453">
        <v>2</v>
      </c>
      <c r="T67" s="1453">
        <v>1</v>
      </c>
      <c r="U67" s="1453">
        <v>3</v>
      </c>
    </row>
    <row r="68" spans="18:21">
      <c r="R68" s="1453" t="str">
        <v>Sosa Line</v>
      </c>
      <c r="S68" s="1453">
        <v>2</v>
      </c>
      <c r="T68" s="1453">
        <v>1</v>
      </c>
      <c r="U68" s="1453">
        <v>3</v>
      </c>
    </row>
    <row r="69" spans="18:21">
      <c r="R69" s="1453" t="str">
        <v>Splice Only Project</v>
      </c>
      <c r="S69" s="1453">
        <v>1</v>
      </c>
      <c r="T69" s="1453">
        <v>0</v>
      </c>
      <c r="U69" s="1453">
        <v>1</v>
      </c>
    </row>
    <row r="70" spans="18:21">
      <c r="R70" s="1453" t="str">
        <v>TBD</v>
      </c>
      <c r="S70" s="1453">
        <v>2</v>
      </c>
      <c r="T70" s="1453">
        <v>0</v>
      </c>
      <c r="U70" s="1453">
        <v>2</v>
      </c>
    </row>
    <row r="71" spans="18:21">
      <c r="R71" s="1453" t="str">
        <v>Yosep AER</v>
      </c>
      <c r="S71" s="1453">
        <v>2</v>
      </c>
      <c r="T71" s="1453">
        <v>7</v>
      </c>
      <c r="U71" s="1453">
        <v>9</v>
      </c>
    </row>
    <row r="90" spans="18:21" ht="9.9499999999999993" customHeight="1">
      <c r="R90" s="1454" t="s">
        <v>83</v>
      </c>
      <c r="S90" s="1454" t="s">
        <v>48</v>
      </c>
      <c r="T90" s="1454" t="s">
        <v>38</v>
      </c>
      <c r="U90" s="1454"/>
    </row>
    <row r="91" spans="18:21" ht="9.9499999999999993" customHeight="1">
      <c r="R91" s="1454" t="str" cm="1">
        <f t="array" ref="R91:R111">_xlfn._xlws.SORT(_xlfn.UNIQUE(_xlfn.VSTACK(_xlfn._xlws.FILTER(TRIM('Tillman UG Footage'!F2:F209),(TRIM('Tillman UG Footage'!F2:F209)&lt;&gt;"")*(TRIM('Tillman UG Footage'!F2:F209)&lt;&gt;"Assigned Supervisor")),_xlfn._xlws.FILTER(TRIM('Pending Resto-COP Packages'!F2:F101),(TRIM('Pending Resto-COP Packages'!F2:F101)&lt;&gt;"")*(TRIM('Pending Resto-COP Packages'!F2:F101)&lt;&gt;"Assigned Supervisor")))))</f>
        <v>Aldo Layedra</v>
      </c>
      <c r="S91" s="1454" cm="1">
        <f t="array" ref="S91:S111">_xlfn.BYROW(_xlfn.ANCHORARRAY(R91),_xlfn.LAMBDA(_xlpm.s,COUNTIFS('Tillman UG Footage'!F:F,"*"&amp;_xlpm.s&amp;"*",'Tillman UG Footage'!B:B,"&lt;&gt;AREA")))</f>
        <v>49</v>
      </c>
      <c r="T91" s="1454" cm="1">
        <f t="array" ref="T91:T111">_xlfn.BYROW(_xlfn.ANCHORARRAY(R91),_xlfn.LAMBDA(_xlpm.s,COUNTIF('Pending Resto-COP Packages'!F:F,"*"&amp;_xlpm.s&amp;"*")))</f>
        <v>14</v>
      </c>
      <c r="U91" s="1454" cm="1">
        <f t="array" ref="U91:U111">_xlfn.ANCHORARRAY(S91)+_xlfn.ANCHORARRAY(T91)</f>
        <v>63</v>
      </c>
    </row>
    <row r="92" spans="18:21" ht="9.9499999999999993" customHeight="1">
      <c r="R92" s="1454" t="str">
        <v>Allen Johns</v>
      </c>
      <c r="S92" s="1454">
        <v>8</v>
      </c>
      <c r="T92" s="1454">
        <v>0</v>
      </c>
      <c r="U92" s="1454">
        <v>8</v>
      </c>
    </row>
    <row r="93" spans="18:21" ht="9.9499999999999993" customHeight="1">
      <c r="R93" s="1454" t="str">
        <v>Anthony Adum</v>
      </c>
      <c r="S93" s="1454">
        <v>4</v>
      </c>
      <c r="T93" s="1454">
        <v>11</v>
      </c>
      <c r="U93" s="1454">
        <v>15</v>
      </c>
    </row>
    <row r="94" spans="18:21" ht="9.9499999999999993" customHeight="1">
      <c r="R94" s="1454" t="str">
        <v>Brenton Copelin</v>
      </c>
      <c r="S94" s="1454">
        <v>2</v>
      </c>
      <c r="T94" s="1454">
        <v>9</v>
      </c>
      <c r="U94" s="1454">
        <v>11</v>
      </c>
    </row>
    <row r="95" spans="18:21" ht="9.9499999999999993" customHeight="1">
      <c r="R95" s="1454" t="str">
        <v>Cody</v>
      </c>
      <c r="S95" s="1454">
        <v>1</v>
      </c>
      <c r="T95" s="1454">
        <v>3</v>
      </c>
      <c r="U95" s="1454">
        <v>4</v>
      </c>
    </row>
    <row r="96" spans="18:21" ht="9.9499999999999993" customHeight="1">
      <c r="R96" s="1454" t="str">
        <v>Danny Combs</v>
      </c>
      <c r="S96" s="1454">
        <v>7</v>
      </c>
      <c r="T96" s="1454">
        <v>1</v>
      </c>
      <c r="U96" s="1454">
        <v>8</v>
      </c>
    </row>
    <row r="97" spans="18:21" ht="9.9499999999999993" customHeight="1">
      <c r="R97" s="1454" t="str">
        <v>Efrian</v>
      </c>
      <c r="S97" s="1454">
        <v>0</v>
      </c>
      <c r="T97" s="1454">
        <v>2</v>
      </c>
      <c r="U97" s="1454">
        <v>2</v>
      </c>
    </row>
    <row r="98" spans="18:21" ht="9.9499999999999993" customHeight="1">
      <c r="R98" s="1454" t="str">
        <v>Eric</v>
      </c>
      <c r="S98" s="1454">
        <v>1</v>
      </c>
      <c r="T98" s="1454">
        <v>0</v>
      </c>
      <c r="U98" s="1454">
        <v>1</v>
      </c>
    </row>
    <row r="99" spans="18:21" ht="9.9499999999999993" customHeight="1">
      <c r="R99" s="1454" t="str">
        <v>Johnnie Williams</v>
      </c>
      <c r="S99" s="1454">
        <v>6</v>
      </c>
      <c r="T99" s="1454">
        <v>10</v>
      </c>
      <c r="U99" s="1454">
        <v>16</v>
      </c>
    </row>
    <row r="100" spans="18:21" ht="9.9499999999999993" customHeight="1">
      <c r="R100" s="1454" t="str">
        <v>Jose</v>
      </c>
      <c r="S100" s="1454">
        <v>2</v>
      </c>
      <c r="T100" s="1454">
        <v>5</v>
      </c>
      <c r="U100" s="1454">
        <v>7</v>
      </c>
    </row>
    <row r="101" spans="18:21" ht="9.9499999999999993" customHeight="1">
      <c r="R101" s="1454" t="str">
        <v>Joshua</v>
      </c>
      <c r="S101" s="1454">
        <v>26</v>
      </c>
      <c r="T101" s="1454">
        <v>41</v>
      </c>
      <c r="U101" s="1454">
        <v>67</v>
      </c>
    </row>
    <row r="102" spans="18:21" ht="9.9499999999999993" customHeight="1">
      <c r="R102" s="1454" t="str">
        <v>Joshua Pacheco</v>
      </c>
      <c r="S102" s="1454">
        <v>8</v>
      </c>
      <c r="T102" s="1454">
        <v>4</v>
      </c>
      <c r="U102" s="1454">
        <v>12</v>
      </c>
    </row>
    <row r="103" spans="18:21" ht="9.9499999999999993" customHeight="1">
      <c r="R103" s="1454" t="str">
        <v>Joshua Wheatcroft</v>
      </c>
      <c r="S103" s="1454">
        <v>0</v>
      </c>
      <c r="T103" s="1454">
        <v>32</v>
      </c>
      <c r="U103" s="1454">
        <v>32</v>
      </c>
    </row>
    <row r="104" spans="18:21" ht="9.9499999999999993" customHeight="1">
      <c r="R104" s="1454" t="str">
        <v>Marcelo Zaldivar</v>
      </c>
      <c r="S104" s="1454">
        <v>1</v>
      </c>
      <c r="T104" s="1454">
        <v>5</v>
      </c>
      <c r="U104" s="1454">
        <v>6</v>
      </c>
    </row>
    <row r="105" spans="18:21" ht="9.9499999999999993" customHeight="1">
      <c r="R105" s="1454" t="str">
        <v>Matthew Nunes</v>
      </c>
      <c r="S105" s="1454">
        <v>2</v>
      </c>
      <c r="T105" s="1454">
        <v>6</v>
      </c>
      <c r="U105" s="1454">
        <v>8</v>
      </c>
    </row>
    <row r="106" spans="18:21">
      <c r="R106" s="1453" t="str">
        <v>Miguel</v>
      </c>
      <c r="S106" s="1453">
        <v>7</v>
      </c>
      <c r="T106" s="1453">
        <v>2</v>
      </c>
      <c r="U106" s="1453">
        <v>9</v>
      </c>
    </row>
    <row r="107" spans="18:21">
      <c r="R107" s="1453" t="str">
        <v>Miguel Herrero</v>
      </c>
      <c r="S107" s="1453">
        <v>1</v>
      </c>
      <c r="T107" s="1453">
        <v>0</v>
      </c>
      <c r="U107" s="1453">
        <v>1</v>
      </c>
    </row>
    <row r="108" spans="18:21">
      <c r="R108" s="1453" t="str">
        <v>Randy Emmett</v>
      </c>
      <c r="S108" s="1453">
        <v>1</v>
      </c>
      <c r="T108" s="1453">
        <v>0</v>
      </c>
      <c r="U108" s="1453">
        <v>1</v>
      </c>
    </row>
    <row r="109" spans="18:21">
      <c r="R109" s="1453" t="str">
        <v>Robert Portee</v>
      </c>
      <c r="S109" s="1453">
        <v>0</v>
      </c>
      <c r="T109" s="1453">
        <v>1</v>
      </c>
      <c r="U109" s="1453">
        <v>1</v>
      </c>
    </row>
    <row r="110" spans="18:21">
      <c r="R110" s="1453" t="str">
        <v>Scott</v>
      </c>
      <c r="S110" s="1453">
        <v>7</v>
      </c>
      <c r="T110" s="1453">
        <v>0</v>
      </c>
      <c r="U110" s="1453">
        <v>7</v>
      </c>
    </row>
    <row r="111" spans="18:21">
      <c r="R111" s="1453" t="str">
        <v>Treyvon Tillman</v>
      </c>
      <c r="S111" s="1453">
        <v>8</v>
      </c>
      <c r="T111" s="1453">
        <v>4</v>
      </c>
      <c r="U111" s="1453">
        <v>12</v>
      </c>
    </row>
    <row r="115" spans="1:14" ht="30" customHeight="1">
      <c r="A115" s="1863" t="s">
        <v>84</v>
      </c>
      <c r="B115" s="1863"/>
      <c r="C115" s="1863"/>
      <c r="D115" s="1863"/>
      <c r="E115" s="1863"/>
      <c r="F115" s="1863"/>
      <c r="G115" s="1863"/>
      <c r="H115" s="1863"/>
      <c r="I115" s="1863"/>
      <c r="J115" s="1863"/>
      <c r="K115" s="1863"/>
      <c r="L115" s="1863"/>
      <c r="M115" s="1863"/>
      <c r="N115" s="1863"/>
    </row>
    <row r="135" spans="1:8">
      <c r="A135" s="982" t="s">
        <v>85</v>
      </c>
      <c r="B135" s="979" t="s">
        <v>19</v>
      </c>
      <c r="C135" s="979" t="s">
        <v>50</v>
      </c>
      <c r="D135" s="979" t="s">
        <v>51</v>
      </c>
      <c r="E135" s="979" t="s">
        <v>86</v>
      </c>
      <c r="F135" s="979" t="s">
        <v>87</v>
      </c>
      <c r="G135" s="979" t="s">
        <v>88</v>
      </c>
      <c r="H135" s="985" t="s">
        <v>25</v>
      </c>
    </row>
    <row r="136" spans="1:8">
      <c r="A136" s="983" t="str">
        <f>IF('Pending Resto-COP Packages'!A2="","",'Pending Resto-COP Packages'!A2)</f>
        <v>BHU-FLX-01-E</v>
      </c>
      <c r="B136" s="980" t="str">
        <f>IF('Pending Resto-COP Packages'!A2="","",'Pending Resto-COP Packages'!B2)</f>
        <v>Bradenton</v>
      </c>
      <c r="C136" s="980" t="str">
        <f>IF('Pending Resto-COP Packages'!A2="","",'Pending Resto-COP Packages'!D2)</f>
        <v>Lightspeed In-House</v>
      </c>
      <c r="D136" s="980" t="str">
        <f>IF('Pending Resto-COP Packages'!A2="","",'Pending Resto-COP Packages'!F2)</f>
        <v>Johnnie Williams</v>
      </c>
      <c r="E136" s="981">
        <f>IF('Pending Resto-COP Packages'!A2="","",'Pending Resto-COP Packages'!H2)</f>
        <v>0</v>
      </c>
      <c r="F136" s="981">
        <f>IF('Pending Resto-COP Packages'!A2="","",'Pending Resto-COP Packages'!V2)</f>
        <v>3109</v>
      </c>
      <c r="G136" s="981">
        <f>IF('Pending Resto-COP Packages'!A2="","",'Pending Resto-COP Packages'!W2)</f>
        <v>3128</v>
      </c>
      <c r="H136" s="1304">
        <f>IF('Pending Resto-COP Packages'!A2="","",'Pending Resto-COP Packages'!N2)</f>
        <v>49846.95</v>
      </c>
    </row>
    <row r="137" spans="1:8">
      <c r="A137" s="983" t="str">
        <f>IF('Pending Resto-COP Packages'!A3="","",'Pending Resto-COP Packages'!A3)</f>
        <v>BHUD-FOE-401-W</v>
      </c>
      <c r="B137" s="980" t="str">
        <f>IF('Pending Resto-COP Packages'!A3="","",'Pending Resto-COP Packages'!B3)</f>
        <v>Bradenton</v>
      </c>
      <c r="C137" s="980" t="str">
        <f>IF('Pending Resto-COP Packages'!A3="","",'Pending Resto-COP Packages'!D3)</f>
        <v>North Path</v>
      </c>
      <c r="D137" s="980" t="str">
        <f>IF('Pending Resto-COP Packages'!A3="","",'Pending Resto-COP Packages'!F3)</f>
        <v>Cody</v>
      </c>
      <c r="E137" s="981">
        <f>IF('Pending Resto-COP Packages'!A3="","",'Pending Resto-COP Packages'!H3)</f>
        <v>0</v>
      </c>
      <c r="F137" s="981">
        <f>IF('Pending Resto-COP Packages'!A3="","",'Pending Resto-COP Packages'!V3)</f>
        <v>1412</v>
      </c>
      <c r="G137" s="981">
        <f>IF('Pending Resto-COP Packages'!A3="","",'Pending Resto-COP Packages'!W3)</f>
        <v>1406</v>
      </c>
      <c r="H137" s="1304">
        <f>IF('Pending Resto-COP Packages'!A3="","",'Pending Resto-COP Packages'!N3)</f>
        <v>18856.2</v>
      </c>
    </row>
    <row r="138" spans="1:8">
      <c r="A138" s="983" t="str">
        <f>IF('Pending Resto-COP Packages'!A4="","",'Pending Resto-COP Packages'!A4)</f>
        <v>D-HAL113</v>
      </c>
      <c r="B138" s="980" t="str">
        <f>IF('Pending Resto-COP Packages'!A4="","",'Pending Resto-COP Packages'!B4)</f>
        <v>Bradenton</v>
      </c>
      <c r="C138" s="980" t="str">
        <f>IF('Pending Resto-COP Packages'!A4="","",'Pending Resto-COP Packages'!D4)</f>
        <v>North Path</v>
      </c>
      <c r="D138" s="980" t="str">
        <f>IF('Pending Resto-COP Packages'!A4="","",'Pending Resto-COP Packages'!F4)</f>
        <v>Brenton Copelin</v>
      </c>
      <c r="E138" s="981">
        <f>IF('Pending Resto-COP Packages'!A4="","",'Pending Resto-COP Packages'!H4)</f>
        <v>86</v>
      </c>
      <c r="F138" s="981">
        <f>IF('Pending Resto-COP Packages'!A4="","",'Pending Resto-COP Packages'!V4)</f>
        <v>3508</v>
      </c>
      <c r="G138" s="981">
        <f>IF('Pending Resto-COP Packages'!A4="","",'Pending Resto-COP Packages'!W4)</f>
        <v>3492</v>
      </c>
      <c r="H138" s="1304">
        <f>IF('Pending Resto-COP Packages'!A4="","",'Pending Resto-COP Packages'!N4)</f>
        <v>52728</v>
      </c>
    </row>
    <row r="139" spans="1:8">
      <c r="A139" s="983" t="str">
        <f>IF('Pending Resto-COP Packages'!A5="","",'Pending Resto-COP Packages'!A5)</f>
        <v>D-HAL114</v>
      </c>
      <c r="B139" s="980" t="str">
        <f>IF('Pending Resto-COP Packages'!A5="","",'Pending Resto-COP Packages'!B5)</f>
        <v>Bradenton</v>
      </c>
      <c r="C139" s="980" t="str">
        <f>IF('Pending Resto-COP Packages'!A5="","",'Pending Resto-COP Packages'!D5)</f>
        <v>North Path</v>
      </c>
      <c r="D139" s="980" t="str">
        <f>IF('Pending Resto-COP Packages'!A5="","",'Pending Resto-COP Packages'!F5)</f>
        <v>Brenton Copelin</v>
      </c>
      <c r="E139" s="981">
        <f>IF('Pending Resto-COP Packages'!A5="","",'Pending Resto-COP Packages'!H5)</f>
        <v>62</v>
      </c>
      <c r="F139" s="981">
        <f>IF('Pending Resto-COP Packages'!A5="","",'Pending Resto-COP Packages'!V5)</f>
        <v>3148</v>
      </c>
      <c r="G139" s="981">
        <f>IF('Pending Resto-COP Packages'!A5="","",'Pending Resto-COP Packages'!W5)</f>
        <v>3199</v>
      </c>
      <c r="H139" s="1304">
        <f>IF('Pending Resto-COP Packages'!A5="","",'Pending Resto-COP Packages'!N5)</f>
        <v>42744</v>
      </c>
    </row>
    <row r="140" spans="1:8">
      <c r="A140" s="983" t="str">
        <f>IF('Pending Resto-COP Packages'!A6="","",'Pending Resto-COP Packages'!A6)</f>
        <v>D-HAL116</v>
      </c>
      <c r="B140" s="980" t="str">
        <f>IF('Pending Resto-COP Packages'!A6="","",'Pending Resto-COP Packages'!B6)</f>
        <v>Bradenton</v>
      </c>
      <c r="C140" s="980" t="str">
        <f>IF('Pending Resto-COP Packages'!A6="","",'Pending Resto-COP Packages'!D6)</f>
        <v>North Path</v>
      </c>
      <c r="D140" s="980" t="str">
        <f>IF('Pending Resto-COP Packages'!A6="","",'Pending Resto-COP Packages'!F6)</f>
        <v>Brenton Copelin</v>
      </c>
      <c r="E140" s="981">
        <f>IF('Pending Resto-COP Packages'!A6="","",'Pending Resto-COP Packages'!H6)</f>
        <v>81</v>
      </c>
      <c r="F140" s="981">
        <f>IF('Pending Resto-COP Packages'!A6="","",'Pending Resto-COP Packages'!V6)</f>
        <v>4065</v>
      </c>
      <c r="G140" s="981">
        <f>IF('Pending Resto-COP Packages'!A6="","",'Pending Resto-COP Packages'!W6)</f>
        <v>4167</v>
      </c>
      <c r="H140" s="1304">
        <f>IF('Pending Resto-COP Packages'!A6="","",'Pending Resto-COP Packages'!N6)</f>
        <v>52593.599999999999</v>
      </c>
    </row>
    <row r="141" spans="1:8">
      <c r="A141" s="983" t="str">
        <f>IF('Pending Resto-COP Packages'!A7="","",'Pending Resto-COP Packages'!A7)</f>
        <v>D-HLX421</v>
      </c>
      <c r="B141" s="980" t="str">
        <f>IF('Pending Resto-COP Packages'!A7="","",'Pending Resto-COP Packages'!B7)</f>
        <v>Bradenton</v>
      </c>
      <c r="C141" s="980" t="str">
        <f>IF('Pending Resto-COP Packages'!A7="","",'Pending Resto-COP Packages'!D7)</f>
        <v>GN Systems</v>
      </c>
      <c r="D141" s="980" t="str">
        <f>IF('Pending Resto-COP Packages'!A7="","",'Pending Resto-COP Packages'!F7)</f>
        <v>Cody</v>
      </c>
      <c r="E141" s="981">
        <f>IF('Pending Resto-COP Packages'!A7="","",'Pending Resto-COP Packages'!H7)</f>
        <v>20</v>
      </c>
      <c r="F141" s="981">
        <f>IF('Pending Resto-COP Packages'!A7="","",'Pending Resto-COP Packages'!V7)</f>
        <v>1322</v>
      </c>
      <c r="G141" s="981">
        <f>IF('Pending Resto-COP Packages'!A7="","",'Pending Resto-COP Packages'!W7)</f>
        <v>1322</v>
      </c>
      <c r="H141" s="1304">
        <f>IF('Pending Resto-COP Packages'!A7="","",'Pending Resto-COP Packages'!N7)</f>
        <v>23501</v>
      </c>
    </row>
    <row r="142" spans="1:8">
      <c r="A142" s="983" t="str">
        <f>IF('Pending Resto-COP Packages'!A8="","",'Pending Resto-COP Packages'!A8)</f>
        <v>D-HLX503</v>
      </c>
      <c r="B142" s="980" t="str">
        <f>IF('Pending Resto-COP Packages'!A8="","",'Pending Resto-COP Packages'!B8)</f>
        <v>Bradenton</v>
      </c>
      <c r="C142" s="980" t="str">
        <f>IF('Pending Resto-COP Packages'!A8="","",'Pending Resto-COP Packages'!D8)</f>
        <v>North Path</v>
      </c>
      <c r="D142" s="980" t="str">
        <f>IF('Pending Resto-COP Packages'!A8="","",'Pending Resto-COP Packages'!F8)</f>
        <v>Brenton Copelin</v>
      </c>
      <c r="E142" s="981">
        <f>IF('Pending Resto-COP Packages'!A8="","",'Pending Resto-COP Packages'!H8)</f>
        <v>85</v>
      </c>
      <c r="F142" s="981">
        <f>IF('Pending Resto-COP Packages'!A8="","",'Pending Resto-COP Packages'!V8)</f>
        <v>4380</v>
      </c>
      <c r="G142" s="981">
        <f>IF('Pending Resto-COP Packages'!A8="","",'Pending Resto-COP Packages'!W8)</f>
        <v>4475</v>
      </c>
      <c r="H142" s="1304">
        <f>IF('Pending Resto-COP Packages'!A8="","",'Pending Resto-COP Packages'!N8)</f>
        <v>60062</v>
      </c>
    </row>
    <row r="143" spans="1:8">
      <c r="A143" s="983" t="str">
        <f>IF('Pending Resto-COP Packages'!A9="","",'Pending Resto-COP Packages'!A9)</f>
        <v>D-HLX505</v>
      </c>
      <c r="B143" s="980" t="str">
        <f>IF('Pending Resto-COP Packages'!A9="","",'Pending Resto-COP Packages'!B9)</f>
        <v>Bradenton</v>
      </c>
      <c r="C143" s="980" t="str">
        <f>IF('Pending Resto-COP Packages'!A9="","",'Pending Resto-COP Packages'!D9)</f>
        <v>North Path</v>
      </c>
      <c r="D143" s="980" t="str">
        <f>IF('Pending Resto-COP Packages'!A9="","",'Pending Resto-COP Packages'!F9)</f>
        <v>Brenton Copelin</v>
      </c>
      <c r="E143" s="981">
        <f>IF('Pending Resto-COP Packages'!A9="","",'Pending Resto-COP Packages'!H9)</f>
        <v>87</v>
      </c>
      <c r="F143" s="981">
        <f>IF('Pending Resto-COP Packages'!A9="","",'Pending Resto-COP Packages'!V9)</f>
        <v>4888</v>
      </c>
      <c r="G143" s="981">
        <f>IF('Pending Resto-COP Packages'!A9="","",'Pending Resto-COP Packages'!W9)</f>
        <v>5016</v>
      </c>
      <c r="H143" s="1304">
        <f>IF('Pending Resto-COP Packages'!A9="","",'Pending Resto-COP Packages'!N9)</f>
        <v>64040</v>
      </c>
    </row>
    <row r="144" spans="1:8">
      <c r="A144" s="983" t="str">
        <f>IF('Pending Resto-COP Packages'!A10="","",'Pending Resto-COP Packages'!A10)</f>
        <v>FB-HLR201</v>
      </c>
      <c r="B144" s="980" t="str">
        <f>IF('Pending Resto-COP Packages'!A10="","",'Pending Resto-COP Packages'!B10)</f>
        <v>Bradenton</v>
      </c>
      <c r="C144" s="980" t="str">
        <f>IF('Pending Resto-COP Packages'!A10="","",'Pending Resto-COP Packages'!D10)</f>
        <v>Lightspeed In-House / GN Systems</v>
      </c>
      <c r="D144" s="980" t="str">
        <f>IF('Pending Resto-COP Packages'!A10="","",'Pending Resto-COP Packages'!F10)</f>
        <v>Cody</v>
      </c>
      <c r="E144" s="981">
        <f>IF('Pending Resto-COP Packages'!A10="","",'Pending Resto-COP Packages'!H10)</f>
        <v>0</v>
      </c>
      <c r="F144" s="981">
        <f>IF('Pending Resto-COP Packages'!A10="","",'Pending Resto-COP Packages'!V10)</f>
        <v>9840</v>
      </c>
      <c r="G144" s="981">
        <f>IF('Pending Resto-COP Packages'!A10="","",'Pending Resto-COP Packages'!W10)</f>
        <v>9806</v>
      </c>
      <c r="H144" s="1304">
        <f>IF('Pending Resto-COP Packages'!A10="","",'Pending Resto-COP Packages'!N10)</f>
        <v>144972.5</v>
      </c>
    </row>
    <row r="145" spans="1:8">
      <c r="A145" s="983" t="str">
        <f>IF('Pending Resto-COP Packages'!A11="","",'Pending Resto-COP Packages'!A11)</f>
        <v>FB-HLX175</v>
      </c>
      <c r="B145" s="980" t="str">
        <f>IF('Pending Resto-COP Packages'!A11="","",'Pending Resto-COP Packages'!B11)</f>
        <v>Bradenton</v>
      </c>
      <c r="C145" s="980" t="str">
        <f>IF('Pending Resto-COP Packages'!A11="","",'Pending Resto-COP Packages'!D11)</f>
        <v>Lightspeed In-House/North Path</v>
      </c>
      <c r="D145" s="980" t="str">
        <f>IF('Pending Resto-COP Packages'!A11="","",'Pending Resto-COP Packages'!F11)</f>
        <v>Brenton Copelin</v>
      </c>
      <c r="E145" s="981">
        <f>IF('Pending Resto-COP Packages'!A11="","",'Pending Resto-COP Packages'!H11)</f>
        <v>0</v>
      </c>
      <c r="F145" s="981">
        <f>IF('Pending Resto-COP Packages'!A11="","",'Pending Resto-COP Packages'!V11)</f>
        <v>3036</v>
      </c>
      <c r="G145" s="981">
        <f>IF('Pending Resto-COP Packages'!A11="","",'Pending Resto-COP Packages'!W11)</f>
        <v>3056</v>
      </c>
      <c r="H145" s="1304">
        <f>IF('Pending Resto-COP Packages'!A11="","",'Pending Resto-COP Packages'!N11)</f>
        <v>36166.65</v>
      </c>
    </row>
    <row r="146" spans="1:8">
      <c r="A146" s="983" t="str">
        <f>IF('Pending Resto-COP Packages'!A12="","",'Pending Resto-COP Packages'!A12)</f>
        <v>FB-HOE401-V6</v>
      </c>
      <c r="B146" s="980" t="str">
        <f>IF('Pending Resto-COP Packages'!A12="","",'Pending Resto-COP Packages'!B12)</f>
        <v>Bradenton</v>
      </c>
      <c r="C146" s="980" t="str">
        <f>IF('Pending Resto-COP Packages'!A12="","",'Pending Resto-COP Packages'!D12)</f>
        <v>Lightspeed In-House</v>
      </c>
      <c r="D146" s="980" t="str">
        <f>IF('Pending Resto-COP Packages'!A12="","",'Pending Resto-COP Packages'!F12)</f>
        <v>Brenton Copelin</v>
      </c>
      <c r="E146" s="981">
        <f>IF('Pending Resto-COP Packages'!A12="","",'Pending Resto-COP Packages'!H12)</f>
        <v>0</v>
      </c>
      <c r="F146" s="981">
        <f>IF('Pending Resto-COP Packages'!A12="","",'Pending Resto-COP Packages'!V12)</f>
        <v>194</v>
      </c>
      <c r="G146" s="981">
        <f>IF('Pending Resto-COP Packages'!A12="","",'Pending Resto-COP Packages'!W12)</f>
        <v>200</v>
      </c>
      <c r="H146" s="1304">
        <f>IF('Pending Resto-COP Packages'!A12="","",'Pending Resto-COP Packages'!N12)</f>
        <v>3232.9</v>
      </c>
    </row>
    <row r="147" spans="1:8">
      <c r="A147" s="983" t="str">
        <f>IF('Pending Resto-COP Packages'!A13="","",'Pending Resto-COP Packages'!A13)</f>
        <v>D-HPP607</v>
      </c>
      <c r="B147" s="980" t="str">
        <f>IF('Pending Resto-COP Packages'!A13="","",'Pending Resto-COP Packages'!B13)</f>
        <v>Clearwater</v>
      </c>
      <c r="C147" s="980" t="str">
        <f>IF('Pending Resto-COP Packages'!A13="","",'Pending Resto-COP Packages'!D13)</f>
        <v>Lightspeed In-House</v>
      </c>
      <c r="D147" s="980" t="str">
        <f>IF('Pending Resto-COP Packages'!A13="","",'Pending Resto-COP Packages'!F13)</f>
        <v>Treyvon Tillman</v>
      </c>
      <c r="E147" s="981">
        <f>IF('Pending Resto-COP Packages'!A13="","",'Pending Resto-COP Packages'!H13)</f>
        <v>46</v>
      </c>
      <c r="F147" s="981">
        <f>IF('Pending Resto-COP Packages'!A13="","",'Pending Resto-COP Packages'!V13)</f>
        <v>5649</v>
      </c>
      <c r="G147" s="981">
        <f>IF('Pending Resto-COP Packages'!A13="","",'Pending Resto-COP Packages'!W13)</f>
        <v>5893</v>
      </c>
      <c r="H147" s="1304">
        <f>IF('Pending Resto-COP Packages'!A13="","",'Pending Resto-COP Packages'!N13)</f>
        <v>71754.5</v>
      </c>
    </row>
    <row r="148" spans="1:8">
      <c r="A148" s="983" t="str">
        <f>IF('Pending Resto-COP Packages'!A14="","",'Pending Resto-COP Packages'!A14)</f>
        <v>D-HPP608</v>
      </c>
      <c r="B148" s="980" t="str">
        <f>IF('Pending Resto-COP Packages'!A14="","",'Pending Resto-COP Packages'!B14)</f>
        <v>Clearwater</v>
      </c>
      <c r="C148" s="980" t="str">
        <f>IF('Pending Resto-COP Packages'!A14="","",'Pending Resto-COP Packages'!D14)</f>
        <v>Lightspeed In-House</v>
      </c>
      <c r="D148" s="980" t="str">
        <f>IF('Pending Resto-COP Packages'!A14="","",'Pending Resto-COP Packages'!F14)</f>
        <v>Robert Portee</v>
      </c>
      <c r="E148" s="981">
        <f>IF('Pending Resto-COP Packages'!A14="","",'Pending Resto-COP Packages'!H14)</f>
        <v>94</v>
      </c>
      <c r="F148" s="981">
        <f>IF('Pending Resto-COP Packages'!A14="","",'Pending Resto-COP Packages'!V14)</f>
        <v>7741</v>
      </c>
      <c r="G148" s="981">
        <f>IF('Pending Resto-COP Packages'!A14="","",'Pending Resto-COP Packages'!W14)</f>
        <v>7673</v>
      </c>
      <c r="H148" s="1304">
        <f>IF('Pending Resto-COP Packages'!A14="","",'Pending Resto-COP Packages'!N14)</f>
        <v>94021.5</v>
      </c>
    </row>
    <row r="149" spans="1:8">
      <c r="A149" s="983" t="str">
        <f>IF('Pending Resto-COP Packages'!A15="","",'Pending Resto-COP Packages'!A15)</f>
        <v>D-HPP613</v>
      </c>
      <c r="B149" s="980" t="str">
        <f>IF('Pending Resto-COP Packages'!A15="","",'Pending Resto-COP Packages'!B15)</f>
        <v>Clearwater</v>
      </c>
      <c r="C149" s="980" t="str">
        <f>IF('Pending Resto-COP Packages'!A15="","",'Pending Resto-COP Packages'!D15)</f>
        <v>APT Communications</v>
      </c>
      <c r="D149" s="980" t="str">
        <f>IF('Pending Resto-COP Packages'!A15="","",'Pending Resto-COP Packages'!F15)</f>
        <v>Johnnie Williams</v>
      </c>
      <c r="E149" s="981">
        <f>IF('Pending Resto-COP Packages'!A15="","",'Pending Resto-COP Packages'!H15)</f>
        <v>79</v>
      </c>
      <c r="F149" s="981">
        <f>IF('Pending Resto-COP Packages'!A15="","",'Pending Resto-COP Packages'!V15)</f>
        <v>8175</v>
      </c>
      <c r="G149" s="981">
        <f>IF('Pending Resto-COP Packages'!A15="","",'Pending Resto-COP Packages'!W15)</f>
        <v>8120</v>
      </c>
      <c r="H149" s="1304">
        <f>IF('Pending Resto-COP Packages'!A15="","",'Pending Resto-COP Packages'!N15)</f>
        <v>100208</v>
      </c>
    </row>
    <row r="150" spans="1:8">
      <c r="A150" s="983" t="str">
        <f>IF('Pending Resto-COP Packages'!A16="","",'Pending Resto-COP Packages'!A16)</f>
        <v>D-HPP614</v>
      </c>
      <c r="B150" s="980" t="str">
        <f>IF('Pending Resto-COP Packages'!A16="","",'Pending Resto-COP Packages'!B16)</f>
        <v>Clearwater</v>
      </c>
      <c r="C150" s="980" t="str">
        <f>IF('Pending Resto-COP Packages'!A16="","",'Pending Resto-COP Packages'!D16)</f>
        <v>Mid Florida Contractors</v>
      </c>
      <c r="D150" s="980" t="str">
        <f>IF('Pending Resto-COP Packages'!A16="","",'Pending Resto-COP Packages'!F16)</f>
        <v>Johnnie Williams</v>
      </c>
      <c r="E150" s="981">
        <f>IF('Pending Resto-COP Packages'!A16="","",'Pending Resto-COP Packages'!H16)</f>
        <v>110</v>
      </c>
      <c r="F150" s="981">
        <f>IF('Pending Resto-COP Packages'!A16="","",'Pending Resto-COP Packages'!V16)</f>
        <v>8444</v>
      </c>
      <c r="G150" s="981">
        <f>IF('Pending Resto-COP Packages'!A16="","",'Pending Resto-COP Packages'!W16)</f>
        <v>8277</v>
      </c>
      <c r="H150" s="1304">
        <f>IF('Pending Resto-COP Packages'!A16="","",'Pending Resto-COP Packages'!N16)</f>
        <v>101920.5</v>
      </c>
    </row>
    <row r="151" spans="1:8">
      <c r="A151" s="983" t="str">
        <f>IF('Pending Resto-COP Packages'!A17="","",'Pending Resto-COP Packages'!A17)</f>
        <v>D-HPP621</v>
      </c>
      <c r="B151" s="980" t="str">
        <f>IF('Pending Resto-COP Packages'!A17="","",'Pending Resto-COP Packages'!B17)</f>
        <v>Clearwater</v>
      </c>
      <c r="C151" s="980" t="str">
        <f>IF('Pending Resto-COP Packages'!A17="","",'Pending Resto-COP Packages'!D17)</f>
        <v>Brothers</v>
      </c>
      <c r="D151" s="980" t="str">
        <f>IF('Pending Resto-COP Packages'!A17="","",'Pending Resto-COP Packages'!F17)</f>
        <v>Anthony Adum</v>
      </c>
      <c r="E151" s="981">
        <f>IF('Pending Resto-COP Packages'!A17="","",'Pending Resto-COP Packages'!H17)</f>
        <v>91</v>
      </c>
      <c r="F151" s="981">
        <f>IF('Pending Resto-COP Packages'!A17="","",'Pending Resto-COP Packages'!V17)</f>
        <v>5934</v>
      </c>
      <c r="G151" s="981">
        <f>IF('Pending Resto-COP Packages'!A17="","",'Pending Resto-COP Packages'!W17)</f>
        <v>6020</v>
      </c>
      <c r="H151" s="1304">
        <f>IF('Pending Resto-COP Packages'!A17="","",'Pending Resto-COP Packages'!N17)</f>
        <v>72668.5</v>
      </c>
    </row>
    <row r="152" spans="1:8">
      <c r="A152" s="983" t="str">
        <f>IF('Pending Resto-COP Packages'!A18="","",'Pending Resto-COP Packages'!A18)</f>
        <v>D-HPP625</v>
      </c>
      <c r="B152" s="980" t="str">
        <f>IF('Pending Resto-COP Packages'!A18="","",'Pending Resto-COP Packages'!B18)</f>
        <v>Clearwater</v>
      </c>
      <c r="C152" s="980" t="str">
        <f>IF('Pending Resto-COP Packages'!A18="","",'Pending Resto-COP Packages'!D18)</f>
        <v>Brothers</v>
      </c>
      <c r="D152" s="980" t="str">
        <f>IF('Pending Resto-COP Packages'!A18="","",'Pending Resto-COP Packages'!F18)</f>
        <v>Treyvon Tillman</v>
      </c>
      <c r="E152" s="981">
        <f>IF('Pending Resto-COP Packages'!A18="","",'Pending Resto-COP Packages'!H18)</f>
        <v>88</v>
      </c>
      <c r="F152" s="981">
        <f>IF('Pending Resto-COP Packages'!A18="","",'Pending Resto-COP Packages'!V18)</f>
        <v>7623</v>
      </c>
      <c r="G152" s="981">
        <f>IF('Pending Resto-COP Packages'!A18="","",'Pending Resto-COP Packages'!W18)</f>
        <v>7341</v>
      </c>
      <c r="H152" s="1304">
        <f>IF('Pending Resto-COP Packages'!A18="","",'Pending Resto-COP Packages'!N18)</f>
        <v>96607</v>
      </c>
    </row>
    <row r="153" spans="1:8">
      <c r="A153" s="983" t="str">
        <f>IF('Pending Resto-COP Packages'!A19="","",'Pending Resto-COP Packages'!A19)</f>
        <v>D-HPP626</v>
      </c>
      <c r="B153" s="980" t="str">
        <f>IF('Pending Resto-COP Packages'!A19="","",'Pending Resto-COP Packages'!B19)</f>
        <v>Clearwater</v>
      </c>
      <c r="C153" s="980" t="str">
        <f>IF('Pending Resto-COP Packages'!A19="","",'Pending Resto-COP Packages'!D19)</f>
        <v>Brothers</v>
      </c>
      <c r="D153" s="980" t="str">
        <f>IF('Pending Resto-COP Packages'!A19="","",'Pending Resto-COP Packages'!F19)</f>
        <v>Marcelo Zaldivar</v>
      </c>
      <c r="E153" s="981">
        <f>IF('Pending Resto-COP Packages'!A19="","",'Pending Resto-COP Packages'!H19)</f>
        <v>75</v>
      </c>
      <c r="F153" s="981">
        <f>IF('Pending Resto-COP Packages'!A19="","",'Pending Resto-COP Packages'!V19)</f>
        <v>7966</v>
      </c>
      <c r="G153" s="981">
        <f>IF('Pending Resto-COP Packages'!A19="","",'Pending Resto-COP Packages'!W19)</f>
        <v>8323</v>
      </c>
      <c r="H153" s="1304">
        <f>IF('Pending Resto-COP Packages'!A19="","",'Pending Resto-COP Packages'!N19)</f>
        <v>95477</v>
      </c>
    </row>
    <row r="154" spans="1:8">
      <c r="A154" s="983" t="str">
        <f>IF('Pending Resto-COP Packages'!A20="","",'Pending Resto-COP Packages'!A20)</f>
        <v>D-HPP627</v>
      </c>
      <c r="B154" s="980" t="str">
        <f>IF('Pending Resto-COP Packages'!A20="","",'Pending Resto-COP Packages'!B20)</f>
        <v>Clearwater</v>
      </c>
      <c r="C154" s="980" t="str">
        <f>IF('Pending Resto-COP Packages'!A20="","",'Pending Resto-COP Packages'!D20)</f>
        <v>Brothers</v>
      </c>
      <c r="D154" s="980" t="str">
        <f>IF('Pending Resto-COP Packages'!A20="","",'Pending Resto-COP Packages'!F20)</f>
        <v>Marcelo Zaldivar</v>
      </c>
      <c r="E154" s="981">
        <f>IF('Pending Resto-COP Packages'!A20="","",'Pending Resto-COP Packages'!H20)</f>
        <v>97</v>
      </c>
      <c r="F154" s="981">
        <f>IF('Pending Resto-COP Packages'!A20="","",'Pending Resto-COP Packages'!V20)</f>
        <v>7856</v>
      </c>
      <c r="G154" s="981">
        <f>IF('Pending Resto-COP Packages'!A20="","",'Pending Resto-COP Packages'!W20)</f>
        <v>7519</v>
      </c>
      <c r="H154" s="1304">
        <f>IF('Pending Resto-COP Packages'!A20="","",'Pending Resto-COP Packages'!N20)</f>
        <v>94688.5</v>
      </c>
    </row>
    <row r="155" spans="1:8">
      <c r="A155" s="983" t="str">
        <f>IF('Pending Resto-COP Packages'!A21="","",'Pending Resto-COP Packages'!A21)</f>
        <v>D-HPP628</v>
      </c>
      <c r="B155" s="980" t="str">
        <f>IF('Pending Resto-COP Packages'!A21="","",'Pending Resto-COP Packages'!B21)</f>
        <v>Clearwater</v>
      </c>
      <c r="C155" s="980" t="str">
        <f>IF('Pending Resto-COP Packages'!A21="","",'Pending Resto-COP Packages'!D21)</f>
        <v>Brothers</v>
      </c>
      <c r="D155" s="980" t="str">
        <f>IF('Pending Resto-COP Packages'!A21="","",'Pending Resto-COP Packages'!F21)</f>
        <v>Marcelo Zaldivar</v>
      </c>
      <c r="E155" s="981">
        <f>IF('Pending Resto-COP Packages'!A21="","",'Pending Resto-COP Packages'!H21)</f>
        <v>65</v>
      </c>
      <c r="F155" s="981">
        <f>IF('Pending Resto-COP Packages'!A21="","",'Pending Resto-COP Packages'!V21)</f>
        <v>8047</v>
      </c>
      <c r="G155" s="981">
        <f>IF('Pending Resto-COP Packages'!A21="","",'Pending Resto-COP Packages'!W21)</f>
        <v>7881</v>
      </c>
      <c r="H155" s="1304">
        <f>IF('Pending Resto-COP Packages'!A21="","",'Pending Resto-COP Packages'!N21)</f>
        <v>97700</v>
      </c>
    </row>
    <row r="156" spans="1:8">
      <c r="A156" s="983" t="str">
        <f>IF('Pending Resto-COP Packages'!A22="","",'Pending Resto-COP Packages'!A22)</f>
        <v>D-HPP629</v>
      </c>
      <c r="B156" s="980" t="str">
        <f>IF('Pending Resto-COP Packages'!A22="","",'Pending Resto-COP Packages'!B22)</f>
        <v>Clearwater</v>
      </c>
      <c r="C156" s="980" t="str">
        <f>IF('Pending Resto-COP Packages'!A22="","",'Pending Resto-COP Packages'!D22)</f>
        <v>Brothers</v>
      </c>
      <c r="D156" s="980" t="str">
        <f>IF('Pending Resto-COP Packages'!A22="","",'Pending Resto-COP Packages'!F22)</f>
        <v>Anthony Adum</v>
      </c>
      <c r="E156" s="981">
        <f>IF('Pending Resto-COP Packages'!A22="","",'Pending Resto-COP Packages'!H22)</f>
        <v>51</v>
      </c>
      <c r="F156" s="981">
        <f>IF('Pending Resto-COP Packages'!A22="","",'Pending Resto-COP Packages'!V22)</f>
        <v>7529</v>
      </c>
      <c r="G156" s="981">
        <f>IF('Pending Resto-COP Packages'!A22="","",'Pending Resto-COP Packages'!W22)</f>
        <v>7407</v>
      </c>
      <c r="H156" s="1304">
        <f>IF('Pending Resto-COP Packages'!A22="","",'Pending Resto-COP Packages'!N22)</f>
        <v>91700</v>
      </c>
    </row>
    <row r="157" spans="1:8">
      <c r="A157" s="983" t="str">
        <f>IF('Pending Resto-COP Packages'!A23="","",'Pending Resto-COP Packages'!A23)</f>
        <v>D-HPP633</v>
      </c>
      <c r="B157" s="980" t="str">
        <f>IF('Pending Resto-COP Packages'!A23="","",'Pending Resto-COP Packages'!B23)</f>
        <v>Clearwater</v>
      </c>
      <c r="C157" s="980" t="str">
        <f>IF('Pending Resto-COP Packages'!A23="","",'Pending Resto-COP Packages'!D23)</f>
        <v>Power Connect</v>
      </c>
      <c r="D157" s="980" t="str">
        <f>IF('Pending Resto-COP Packages'!A23="","",'Pending Resto-COP Packages'!F23)</f>
        <v>Johnnie Williams</v>
      </c>
      <c r="E157" s="981">
        <f>IF('Pending Resto-COP Packages'!A23="","",'Pending Resto-COP Packages'!H23)</f>
        <v>70</v>
      </c>
      <c r="F157" s="981">
        <f>IF('Pending Resto-COP Packages'!A23="","",'Pending Resto-COP Packages'!V23)</f>
        <v>8201</v>
      </c>
      <c r="G157" s="981">
        <f>IF('Pending Resto-COP Packages'!A23="","",'Pending Resto-COP Packages'!W23)</f>
        <v>8350</v>
      </c>
      <c r="H157" s="1304">
        <f>IF('Pending Resto-COP Packages'!A23="","",'Pending Resto-COP Packages'!N23)</f>
        <v>99590</v>
      </c>
    </row>
    <row r="158" spans="1:8">
      <c r="A158" s="983" t="str">
        <f>IF('Pending Resto-COP Packages'!A24="","",'Pending Resto-COP Packages'!A24)</f>
        <v>D-HPP634</v>
      </c>
      <c r="B158" s="980" t="str">
        <f>IF('Pending Resto-COP Packages'!A24="","",'Pending Resto-COP Packages'!B24)</f>
        <v>Clearwater</v>
      </c>
      <c r="C158" s="980" t="str">
        <f>IF('Pending Resto-COP Packages'!A24="","",'Pending Resto-COP Packages'!D24)</f>
        <v>NIA Underground</v>
      </c>
      <c r="D158" s="980" t="str">
        <f>IF('Pending Resto-COP Packages'!A24="","",'Pending Resto-COP Packages'!F24)</f>
        <v>Johnnie Williams</v>
      </c>
      <c r="E158" s="981">
        <f>IF('Pending Resto-COP Packages'!A24="","",'Pending Resto-COP Packages'!H24)</f>
        <v>91</v>
      </c>
      <c r="F158" s="981">
        <f>IF('Pending Resto-COP Packages'!A24="","",'Pending Resto-COP Packages'!V24)</f>
        <v>8384</v>
      </c>
      <c r="G158" s="981">
        <f>IF('Pending Resto-COP Packages'!A24="","",'Pending Resto-COP Packages'!W24)</f>
        <v>8386</v>
      </c>
      <c r="H158" s="1304">
        <f>IF('Pending Resto-COP Packages'!A24="","",'Pending Resto-COP Packages'!N24)</f>
        <v>103644.5</v>
      </c>
    </row>
    <row r="159" spans="1:8">
      <c r="A159" s="983" t="str">
        <f>IF('Pending Resto-COP Packages'!A25="","",'Pending Resto-COP Packages'!A25)</f>
        <v>D-HPP635</v>
      </c>
      <c r="B159" s="980" t="str">
        <f>IF('Pending Resto-COP Packages'!A25="","",'Pending Resto-COP Packages'!B25)</f>
        <v>Clearwater</v>
      </c>
      <c r="C159" s="980" t="str">
        <f>IF('Pending Resto-COP Packages'!A25="","",'Pending Resto-COP Packages'!D25)</f>
        <v>NIA Underground</v>
      </c>
      <c r="D159" s="980" t="str">
        <f>IF('Pending Resto-COP Packages'!A25="","",'Pending Resto-COP Packages'!F25)</f>
        <v>Johnnie Williams</v>
      </c>
      <c r="E159" s="981">
        <f>IF('Pending Resto-COP Packages'!A25="","",'Pending Resto-COP Packages'!H25)</f>
        <v>57</v>
      </c>
      <c r="F159" s="981">
        <f>IF('Pending Resto-COP Packages'!A25="","",'Pending Resto-COP Packages'!V25)</f>
        <v>8751</v>
      </c>
      <c r="G159" s="981">
        <f>IF('Pending Resto-COP Packages'!A25="","",'Pending Resto-COP Packages'!W25)</f>
        <v>8542</v>
      </c>
      <c r="H159" s="1304">
        <f>IF('Pending Resto-COP Packages'!A25="","",'Pending Resto-COP Packages'!N25)</f>
        <v>106431.5</v>
      </c>
    </row>
    <row r="160" spans="1:8">
      <c r="A160" s="983" t="str">
        <f>IF('Pending Resto-COP Packages'!A26="","",'Pending Resto-COP Packages'!A26)</f>
        <v>D-HPP636</v>
      </c>
      <c r="B160" s="980" t="str">
        <f>IF('Pending Resto-COP Packages'!A26="","",'Pending Resto-COP Packages'!B26)</f>
        <v>Clearwater</v>
      </c>
      <c r="C160" s="980" t="str">
        <f>IF('Pending Resto-COP Packages'!A26="","",'Pending Resto-COP Packages'!D26)</f>
        <v>Brothers</v>
      </c>
      <c r="D160" s="980" t="str">
        <f>IF('Pending Resto-COP Packages'!A26="","",'Pending Resto-COP Packages'!F26)</f>
        <v>Marcelo Zaldivar</v>
      </c>
      <c r="E160" s="981">
        <f>IF('Pending Resto-COP Packages'!A26="","",'Pending Resto-COP Packages'!H26)</f>
        <v>86</v>
      </c>
      <c r="F160" s="981">
        <f>IF('Pending Resto-COP Packages'!A26="","",'Pending Resto-COP Packages'!V26)</f>
        <v>7996</v>
      </c>
      <c r="G160" s="981">
        <f>IF('Pending Resto-COP Packages'!A26="","",'Pending Resto-COP Packages'!W26)</f>
        <v>7742</v>
      </c>
      <c r="H160" s="1304">
        <f>IF('Pending Resto-COP Packages'!A26="","",'Pending Resto-COP Packages'!N26)</f>
        <v>97386.5</v>
      </c>
    </row>
    <row r="161" spans="1:8">
      <c r="A161" s="983" t="str">
        <f>IF('Pending Resto-COP Packages'!A27="","",'Pending Resto-COP Packages'!A27)</f>
        <v>D-HPP638</v>
      </c>
      <c r="B161" s="980" t="str">
        <f>IF('Pending Resto-COP Packages'!A27="","",'Pending Resto-COP Packages'!B27)</f>
        <v>Clearwater</v>
      </c>
      <c r="C161" s="980" t="str">
        <f>IF('Pending Resto-COP Packages'!A27="","",'Pending Resto-COP Packages'!D27)</f>
        <v>Lightspeed In-House</v>
      </c>
      <c r="D161" s="980" t="str">
        <f>IF('Pending Resto-COP Packages'!A27="","",'Pending Resto-COP Packages'!F27)</f>
        <v>Treyvon Tillman</v>
      </c>
      <c r="E161" s="981">
        <f>IF('Pending Resto-COP Packages'!A27="","",'Pending Resto-COP Packages'!H27)</f>
        <v>88</v>
      </c>
      <c r="F161" s="981">
        <f>IF('Pending Resto-COP Packages'!A27="","",'Pending Resto-COP Packages'!V27)</f>
        <v>6647</v>
      </c>
      <c r="G161" s="981">
        <f>IF('Pending Resto-COP Packages'!A27="","",'Pending Resto-COP Packages'!W27)</f>
        <v>6717</v>
      </c>
      <c r="H161" s="1304">
        <f>IF('Pending Resto-COP Packages'!A27="","",'Pending Resto-COP Packages'!N27)</f>
        <v>81059.5</v>
      </c>
    </row>
    <row r="162" spans="1:8">
      <c r="A162" s="983" t="str">
        <f>IF('Pending Resto-COP Packages'!A28="","",'Pending Resto-COP Packages'!A28)</f>
        <v>D-HPP639</v>
      </c>
      <c r="B162" s="980" t="str">
        <f>IF('Pending Resto-COP Packages'!A28="","",'Pending Resto-COP Packages'!B28)</f>
        <v>Clearwater</v>
      </c>
      <c r="C162" s="980" t="str">
        <f>IF('Pending Resto-COP Packages'!A28="","",'Pending Resto-COP Packages'!D28)</f>
        <v>ASM Utilities</v>
      </c>
      <c r="D162" s="980" t="str">
        <f>IF('Pending Resto-COP Packages'!A28="","",'Pending Resto-COP Packages'!F28)</f>
        <v>Marcelo Zaldivar</v>
      </c>
      <c r="E162" s="981">
        <f>IF('Pending Resto-COP Packages'!A28="","",'Pending Resto-COP Packages'!H28)</f>
        <v>88</v>
      </c>
      <c r="F162" s="981">
        <f>IF('Pending Resto-COP Packages'!A28="","",'Pending Resto-COP Packages'!V28)</f>
        <v>8787</v>
      </c>
      <c r="G162" s="981">
        <f>IF('Pending Resto-COP Packages'!A28="","",'Pending Resto-COP Packages'!W28)</f>
        <v>8921</v>
      </c>
      <c r="H162" s="1304">
        <f>IF('Pending Resto-COP Packages'!A28="","",'Pending Resto-COP Packages'!N28)</f>
        <v>106600</v>
      </c>
    </row>
    <row r="163" spans="1:8">
      <c r="A163" s="983" t="str">
        <f>IF('Pending Resto-COP Packages'!A29="","",'Pending Resto-COP Packages'!A29)</f>
        <v>FB-HPP612</v>
      </c>
      <c r="B163" s="980" t="str">
        <f>IF('Pending Resto-COP Packages'!A29="","",'Pending Resto-COP Packages'!B29)</f>
        <v>Clearwater</v>
      </c>
      <c r="C163" s="980" t="str">
        <f>IF('Pending Resto-COP Packages'!A29="","",'Pending Resto-COP Packages'!D29)</f>
        <v>Brothers</v>
      </c>
      <c r="D163" s="980" t="str">
        <f>IF('Pending Resto-COP Packages'!A29="","",'Pending Resto-COP Packages'!F29)</f>
        <v>Anthony Adum</v>
      </c>
      <c r="E163" s="981">
        <f>IF('Pending Resto-COP Packages'!A29="","",'Pending Resto-COP Packages'!H29)</f>
        <v>0</v>
      </c>
      <c r="F163" s="981">
        <f>IF('Pending Resto-COP Packages'!A29="","",'Pending Resto-COP Packages'!V29)</f>
        <v>5251</v>
      </c>
      <c r="G163" s="981">
        <f>IF('Pending Resto-COP Packages'!A29="","",'Pending Resto-COP Packages'!W29)</f>
        <v>5190</v>
      </c>
      <c r="H163" s="1304">
        <f>IF('Pending Resto-COP Packages'!A29="","",'Pending Resto-COP Packages'!N29)</f>
        <v>66431.7</v>
      </c>
    </row>
    <row r="164" spans="1:8">
      <c r="A164" s="983" t="str">
        <f>IF('Pending Resto-COP Packages'!A30="","",'Pending Resto-COP Packages'!A30)</f>
        <v>FB-HPP631</v>
      </c>
      <c r="B164" s="980" t="str">
        <f>IF('Pending Resto-COP Packages'!A30="","",'Pending Resto-COP Packages'!B30)</f>
        <v>Clearwater</v>
      </c>
      <c r="C164" s="980" t="str">
        <f>IF('Pending Resto-COP Packages'!A30="","",'Pending Resto-COP Packages'!D30)</f>
        <v>Brothers</v>
      </c>
      <c r="D164" s="980" t="str">
        <f>IF('Pending Resto-COP Packages'!A30="","",'Pending Resto-COP Packages'!F30)</f>
        <v>Anthony Adum</v>
      </c>
      <c r="E164" s="981">
        <f>IF('Pending Resto-COP Packages'!A30="","",'Pending Resto-COP Packages'!H30)</f>
        <v>0</v>
      </c>
      <c r="F164" s="981">
        <f>IF('Pending Resto-COP Packages'!A30="","",'Pending Resto-COP Packages'!V30)</f>
        <v>6335</v>
      </c>
      <c r="G164" s="981">
        <f>IF('Pending Resto-COP Packages'!A30="","",'Pending Resto-COP Packages'!W30)</f>
        <v>6762</v>
      </c>
      <c r="H164" s="1304">
        <f>IF('Pending Resto-COP Packages'!A30="","",'Pending Resto-COP Packages'!N30)</f>
        <v>65477.3</v>
      </c>
    </row>
    <row r="165" spans="1:8">
      <c r="A165" s="983" t="str">
        <f>IF('Pending Resto-COP Packages'!A31="","",'Pending Resto-COP Packages'!A31)</f>
        <v>BHCD-FPW-03-W</v>
      </c>
      <c r="B165" s="980" t="str">
        <f>IF('Pending Resto-COP Packages'!A31="","",'Pending Resto-COP Packages'!B31)</f>
        <v>Fort Myers</v>
      </c>
      <c r="C165" s="980" t="str">
        <f>IF('Pending Resto-COP Packages'!A31="","",'Pending Resto-COP Packages'!D31)</f>
        <v>North Path</v>
      </c>
      <c r="D165" s="980" t="str">
        <f>IF('Pending Resto-COP Packages'!A31="","",'Pending Resto-COP Packages'!F31)</f>
        <v>Joshua Wheatcroft</v>
      </c>
      <c r="E165" s="981">
        <f>IF('Pending Resto-COP Packages'!A31="","",'Pending Resto-COP Packages'!H31)</f>
        <v>0</v>
      </c>
      <c r="F165" s="981">
        <f>IF('Pending Resto-COP Packages'!A31="","",'Pending Resto-COP Packages'!V31)</f>
        <v>3461</v>
      </c>
      <c r="G165" s="981">
        <f>IF('Pending Resto-COP Packages'!A31="","",'Pending Resto-COP Packages'!W31)</f>
        <v>3578</v>
      </c>
      <c r="H165" s="1304">
        <f>IF('Pending Resto-COP Packages'!A31="","",'Pending Resto-COP Packages'!N31)</f>
        <v>146065.95000000001</v>
      </c>
    </row>
    <row r="166" spans="1:8">
      <c r="A166" s="983" t="str">
        <f>IF('Pending Resto-COP Packages'!A32="","",'Pending Resto-COP Packages'!A32)</f>
        <v>D-HDF707</v>
      </c>
      <c r="B166" s="980" t="str">
        <f>IF('Pending Resto-COP Packages'!A32="","",'Pending Resto-COP Packages'!B32)</f>
        <v>Fort Myers</v>
      </c>
      <c r="C166" s="980" t="str">
        <f>IF('Pending Resto-COP Packages'!A32="","",'Pending Resto-COP Packages'!D32)</f>
        <v>Lightspeed In-House</v>
      </c>
      <c r="D166" s="980" t="str">
        <f>IF('Pending Resto-COP Packages'!A32="","",'Pending Resto-COP Packages'!F32)</f>
        <v>Joshua Wheatcroft</v>
      </c>
      <c r="E166" s="981">
        <f>IF('Pending Resto-COP Packages'!A32="","",'Pending Resto-COP Packages'!H32)</f>
        <v>80</v>
      </c>
      <c r="F166" s="981">
        <f>IF('Pending Resto-COP Packages'!A32="","",'Pending Resto-COP Packages'!V32)</f>
        <v>5052</v>
      </c>
      <c r="G166" s="981">
        <f>IF('Pending Resto-COP Packages'!A32="","",'Pending Resto-COP Packages'!W32)</f>
        <v>4889</v>
      </c>
      <c r="H166" s="1304">
        <f>IF('Pending Resto-COP Packages'!A32="","",'Pending Resto-COP Packages'!N32)</f>
        <v>65843.5</v>
      </c>
    </row>
    <row r="167" spans="1:8">
      <c r="A167" s="983" t="str">
        <f>IF('Pending Resto-COP Packages'!A33="","",'Pending Resto-COP Packages'!A33)</f>
        <v>D-HDF713</v>
      </c>
      <c r="B167" s="980" t="str">
        <f>IF('Pending Resto-COP Packages'!A33="","",'Pending Resto-COP Packages'!B33)</f>
        <v>Fort Myers</v>
      </c>
      <c r="C167" s="980" t="str">
        <f>IF('Pending Resto-COP Packages'!A33="","",'Pending Resto-COP Packages'!D33)</f>
        <v>GN Systems</v>
      </c>
      <c r="D167" s="980" t="str">
        <f>IF('Pending Resto-COP Packages'!A33="","",'Pending Resto-COP Packages'!F33)</f>
        <v>Joshua Wheatcroft</v>
      </c>
      <c r="E167" s="981">
        <f>IF('Pending Resto-COP Packages'!A33="","",'Pending Resto-COP Packages'!H33)</f>
        <v>77</v>
      </c>
      <c r="F167" s="981">
        <f>IF('Pending Resto-COP Packages'!A33="","",'Pending Resto-COP Packages'!V33)</f>
        <v>8013</v>
      </c>
      <c r="G167" s="981">
        <f>IF('Pending Resto-COP Packages'!A33="","",'Pending Resto-COP Packages'!W33)</f>
        <v>7885</v>
      </c>
      <c r="H167" s="1304">
        <f>IF('Pending Resto-COP Packages'!A33="","",'Pending Resto-COP Packages'!N33)</f>
        <v>90786</v>
      </c>
    </row>
    <row r="168" spans="1:8">
      <c r="A168" s="983" t="str">
        <f>IF('Pending Resto-COP Packages'!A34="","",'Pending Resto-COP Packages'!A34)</f>
        <v>D-HPW346</v>
      </c>
      <c r="B168" s="980" t="str">
        <f>IF('Pending Resto-COP Packages'!A34="","",'Pending Resto-COP Packages'!B34)</f>
        <v>Fort Myers</v>
      </c>
      <c r="C168" s="980" t="str">
        <f>IF('Pending Resto-COP Packages'!A34="","",'Pending Resto-COP Packages'!D34)</f>
        <v xml:space="preserve">A1 Broadband </v>
      </c>
      <c r="D168" s="980" t="str">
        <f>IF('Pending Resto-COP Packages'!A34="","",'Pending Resto-COP Packages'!F34)</f>
        <v>Joshua Wheatcroft</v>
      </c>
      <c r="E168" s="981">
        <f>IF('Pending Resto-COP Packages'!A34="","",'Pending Resto-COP Packages'!H34)</f>
        <v>89</v>
      </c>
      <c r="F168" s="981">
        <f>IF('Pending Resto-COP Packages'!A34="","",'Pending Resto-COP Packages'!V34)</f>
        <v>7299</v>
      </c>
      <c r="G168" s="981">
        <f>IF('Pending Resto-COP Packages'!A34="","",'Pending Resto-COP Packages'!W34)</f>
        <v>7212</v>
      </c>
      <c r="H168" s="1304">
        <f>IF('Pending Resto-COP Packages'!A34="","",'Pending Resto-COP Packages'!N34)</f>
        <v>93910.15</v>
      </c>
    </row>
    <row r="169" spans="1:8">
      <c r="A169" s="983" t="str">
        <f>IF('Pending Resto-COP Packages'!A35="","",'Pending Resto-COP Packages'!A35)</f>
        <v>D-HPW348</v>
      </c>
      <c r="B169" s="980" t="str">
        <f>IF('Pending Resto-COP Packages'!A35="","",'Pending Resto-COP Packages'!B35)</f>
        <v>Fort Myers</v>
      </c>
      <c r="C169" s="980" t="str">
        <f>IF('Pending Resto-COP Packages'!A35="","",'Pending Resto-COP Packages'!D35)</f>
        <v>Alpha Omega</v>
      </c>
      <c r="D169" s="980" t="str">
        <f>IF('Pending Resto-COP Packages'!A35="","",'Pending Resto-COP Packages'!F35)</f>
        <v>Joshua Wheatcroft</v>
      </c>
      <c r="E169" s="981">
        <f>IF('Pending Resto-COP Packages'!A35="","",'Pending Resto-COP Packages'!H35)</f>
        <v>83</v>
      </c>
      <c r="F169" s="981">
        <f>IF('Pending Resto-COP Packages'!A35="","",'Pending Resto-COP Packages'!V35)</f>
        <v>6192</v>
      </c>
      <c r="G169" s="981">
        <f>IF('Pending Resto-COP Packages'!A35="","",'Pending Resto-COP Packages'!W35)</f>
        <v>6179</v>
      </c>
      <c r="H169" s="1304">
        <f>IF('Pending Resto-COP Packages'!A35="","",'Pending Resto-COP Packages'!N35)</f>
        <v>78322</v>
      </c>
    </row>
    <row r="170" spans="1:8">
      <c r="A170" s="983" t="str">
        <f>IF('Pending Resto-COP Packages'!A36="","",'Pending Resto-COP Packages'!A36)</f>
        <v>FB-HPW331</v>
      </c>
      <c r="B170" s="980" t="str">
        <f>IF('Pending Resto-COP Packages'!A36="","",'Pending Resto-COP Packages'!B36)</f>
        <v>Fort Myers</v>
      </c>
      <c r="C170" s="980" t="str">
        <f>IF('Pending Resto-COP Packages'!A36="","",'Pending Resto-COP Packages'!D36)</f>
        <v>Gulfstream</v>
      </c>
      <c r="D170" s="980" t="str">
        <f>IF('Pending Resto-COP Packages'!A36="","",'Pending Resto-COP Packages'!F36)</f>
        <v>Joshua</v>
      </c>
      <c r="E170" s="981">
        <f>IF('Pending Resto-COP Packages'!A36="","",'Pending Resto-COP Packages'!H36)</f>
        <v>0</v>
      </c>
      <c r="F170" s="981">
        <f>IF('Pending Resto-COP Packages'!A36="","",'Pending Resto-COP Packages'!V36)</f>
        <v>1797</v>
      </c>
      <c r="G170" s="981">
        <f>IF('Pending Resto-COP Packages'!A36="","",'Pending Resto-COP Packages'!W36)</f>
        <v>1781</v>
      </c>
      <c r="H170" s="1304">
        <f>IF('Pending Resto-COP Packages'!A36="","",'Pending Resto-COP Packages'!N36)</f>
        <v>25174.45</v>
      </c>
    </row>
    <row r="171" spans="1:8">
      <c r="A171" s="983" t="str">
        <f>IF('Pending Resto-COP Packages'!A37="","",'Pending Resto-COP Packages'!A37)</f>
        <v>D-HTG201</v>
      </c>
      <c r="B171" s="980" t="str">
        <f>IF('Pending Resto-COP Packages'!A37="","",'Pending Resto-COP Packages'!B37)</f>
        <v>Fort Myers</v>
      </c>
      <c r="C171" s="980" t="str">
        <f>IF('Pending Resto-COP Packages'!A37="","",'Pending Resto-COP Packages'!D37)</f>
        <v>Lopez Underground</v>
      </c>
      <c r="D171" s="980" t="str">
        <f>IF('Pending Resto-COP Packages'!A37="","",'Pending Resto-COP Packages'!F37)</f>
        <v>Joshua Wheatcroft</v>
      </c>
      <c r="E171" s="981">
        <f>IF('Pending Resto-COP Packages'!A37="","",'Pending Resto-COP Packages'!H37)</f>
        <v>53</v>
      </c>
      <c r="F171" s="981">
        <f>IF('Pending Resto-COP Packages'!A37="","",'Pending Resto-COP Packages'!V37)</f>
        <v>4814</v>
      </c>
      <c r="G171" s="981">
        <f>IF('Pending Resto-COP Packages'!A37="","",'Pending Resto-COP Packages'!W37)</f>
        <v>5133</v>
      </c>
      <c r="H171" s="1304">
        <f>IF('Pending Resto-COP Packages'!A37="","",'Pending Resto-COP Packages'!N37)</f>
        <v>56455</v>
      </c>
    </row>
    <row r="172" spans="1:8">
      <c r="A172" s="983" t="str">
        <f>IF('Pending Resto-COP Packages'!A38="","",'Pending Resto-COP Packages'!A38)</f>
        <v>D-HTG206</v>
      </c>
      <c r="B172" s="980" t="str">
        <f>IF('Pending Resto-COP Packages'!A38="","",'Pending Resto-COP Packages'!B38)</f>
        <v>Fort Myers</v>
      </c>
      <c r="C172" s="980" t="str">
        <f>IF('Pending Resto-COP Packages'!A38="","",'Pending Resto-COP Packages'!D38)</f>
        <v>Lopez Underground</v>
      </c>
      <c r="D172" s="980" t="str">
        <f>IF('Pending Resto-COP Packages'!A38="","",'Pending Resto-COP Packages'!F38)</f>
        <v>Joshua Wheatcroft</v>
      </c>
      <c r="E172" s="981">
        <f>IF('Pending Resto-COP Packages'!A38="","",'Pending Resto-COP Packages'!H38)</f>
        <v>89</v>
      </c>
      <c r="F172" s="981">
        <f>IF('Pending Resto-COP Packages'!A38="","",'Pending Resto-COP Packages'!V38)</f>
        <v>6549</v>
      </c>
      <c r="G172" s="981">
        <f>IF('Pending Resto-COP Packages'!A38="","",'Pending Resto-COP Packages'!W38)</f>
        <v>6536</v>
      </c>
      <c r="H172" s="1304">
        <f>IF('Pending Resto-COP Packages'!A38="","",'Pending Resto-COP Packages'!N38)</f>
        <v>70666</v>
      </c>
    </row>
    <row r="173" spans="1:8">
      <c r="A173" s="983" t="str">
        <f>IF('Pending Resto-COP Packages'!A39="","",'Pending Resto-COP Packages'!A39)</f>
        <v>D-HTG207</v>
      </c>
      <c r="B173" s="980" t="str">
        <f>IF('Pending Resto-COP Packages'!A39="","",'Pending Resto-COP Packages'!B39)</f>
        <v>Fort Myers</v>
      </c>
      <c r="C173" s="980" t="str">
        <f>IF('Pending Resto-COP Packages'!A39="","",'Pending Resto-COP Packages'!D39)</f>
        <v>Lopez Underground</v>
      </c>
      <c r="D173" s="980" t="str">
        <f>IF('Pending Resto-COP Packages'!A39="","",'Pending Resto-COP Packages'!F39)</f>
        <v>Joshua Wheatcroft</v>
      </c>
      <c r="E173" s="981">
        <f>IF('Pending Resto-COP Packages'!A39="","",'Pending Resto-COP Packages'!H39)</f>
        <v>76</v>
      </c>
      <c r="F173" s="981">
        <f>IF('Pending Resto-COP Packages'!A39="","",'Pending Resto-COP Packages'!V39)</f>
        <v>5649</v>
      </c>
      <c r="G173" s="981">
        <f>IF('Pending Resto-COP Packages'!A39="","",'Pending Resto-COP Packages'!W39)</f>
        <v>5777</v>
      </c>
      <c r="H173" s="1304">
        <f>IF('Pending Resto-COP Packages'!A39="","",'Pending Resto-COP Packages'!N39)</f>
        <v>72914</v>
      </c>
    </row>
    <row r="174" spans="1:8">
      <c r="A174" s="983" t="str">
        <f>IF('Pending Resto-COP Packages'!A40="","",'Pending Resto-COP Packages'!A40)</f>
        <v>D-HTG208</v>
      </c>
      <c r="B174" s="980" t="str">
        <f>IF('Pending Resto-COP Packages'!A40="","",'Pending Resto-COP Packages'!B40)</f>
        <v>Fort Myers</v>
      </c>
      <c r="C174" s="980" t="str">
        <f>IF('Pending Resto-COP Packages'!A40="","",'Pending Resto-COP Packages'!D40)</f>
        <v>Lopez Underground</v>
      </c>
      <c r="D174" s="980" t="str">
        <f>IF('Pending Resto-COP Packages'!A40="","",'Pending Resto-COP Packages'!F40)</f>
        <v>Joshua</v>
      </c>
      <c r="E174" s="981">
        <f>IF('Pending Resto-COP Packages'!A40="","",'Pending Resto-COP Packages'!H40)</f>
        <v>74</v>
      </c>
      <c r="F174" s="981">
        <f>IF('Pending Resto-COP Packages'!A40="","",'Pending Resto-COP Packages'!V40)</f>
        <v>8145</v>
      </c>
      <c r="G174" s="981">
        <f>IF('Pending Resto-COP Packages'!A40="","",'Pending Resto-COP Packages'!W40)</f>
        <v>8102</v>
      </c>
      <c r="H174" s="1304">
        <f>IF('Pending Resto-COP Packages'!A40="","",'Pending Resto-COP Packages'!N40)</f>
        <v>92274</v>
      </c>
    </row>
    <row r="175" spans="1:8">
      <c r="A175" s="983" t="str">
        <f>IF('Pending Resto-COP Packages'!A41="","",'Pending Resto-COP Packages'!A41)</f>
        <v>D-HTG210</v>
      </c>
      <c r="B175" s="980" t="str">
        <f>IF('Pending Resto-COP Packages'!A41="","",'Pending Resto-COP Packages'!B41)</f>
        <v>Fort Myers</v>
      </c>
      <c r="C175" s="980" t="str">
        <f>IF('Pending Resto-COP Packages'!A41="","",'Pending Resto-COP Packages'!D41)</f>
        <v>Gulfstream</v>
      </c>
      <c r="D175" s="980" t="str">
        <f>IF('Pending Resto-COP Packages'!A41="","",'Pending Resto-COP Packages'!F41)</f>
        <v>Joshua Wheatcroft</v>
      </c>
      <c r="E175" s="981">
        <f>IF('Pending Resto-COP Packages'!A41="","",'Pending Resto-COP Packages'!H41)</f>
        <v>77</v>
      </c>
      <c r="F175" s="981">
        <f>IF('Pending Resto-COP Packages'!A41="","",'Pending Resto-COP Packages'!V41)</f>
        <v>5803</v>
      </c>
      <c r="G175" s="981">
        <f>IF('Pending Resto-COP Packages'!A41="","",'Pending Resto-COP Packages'!W41)</f>
        <v>5753</v>
      </c>
      <c r="H175" s="1304">
        <f>IF('Pending Resto-COP Packages'!A41="","",'Pending Resto-COP Packages'!N41)</f>
        <v>68598</v>
      </c>
    </row>
    <row r="176" spans="1:8">
      <c r="A176" s="983" t="str">
        <f>IF('Pending Resto-COP Packages'!A42="","",'Pending Resto-COP Packages'!A42)</f>
        <v>D-HTG215</v>
      </c>
      <c r="B176" s="980" t="str">
        <f>IF('Pending Resto-COP Packages'!A42="","",'Pending Resto-COP Packages'!B42)</f>
        <v>Fort Myers</v>
      </c>
      <c r="C176" s="980" t="str">
        <f>IF('Pending Resto-COP Packages'!A42="","",'Pending Resto-COP Packages'!D42)</f>
        <v>Gulfstream</v>
      </c>
      <c r="D176" s="980" t="str">
        <f>IF('Pending Resto-COP Packages'!A42="","",'Pending Resto-COP Packages'!F42)</f>
        <v>Joshua</v>
      </c>
      <c r="E176" s="981">
        <f>IF('Pending Resto-COP Packages'!A42="","",'Pending Resto-COP Packages'!H42)</f>
        <v>56</v>
      </c>
      <c r="F176" s="981">
        <f>IF('Pending Resto-COP Packages'!A42="","",'Pending Resto-COP Packages'!V42)</f>
        <v>4625</v>
      </c>
      <c r="G176" s="981">
        <f>IF('Pending Resto-COP Packages'!A42="","",'Pending Resto-COP Packages'!W42)</f>
        <v>4596</v>
      </c>
      <c r="H176" s="1304">
        <f>IF('Pending Resto-COP Packages'!A42="","",'Pending Resto-COP Packages'!N42)</f>
        <v>55008</v>
      </c>
    </row>
    <row r="177" spans="1:8">
      <c r="A177" s="983" t="str">
        <f>IF('Pending Resto-COP Packages'!A43="","",'Pending Resto-COP Packages'!A43)</f>
        <v>D-HTG216</v>
      </c>
      <c r="B177" s="980" t="str">
        <f>IF('Pending Resto-COP Packages'!A43="","",'Pending Resto-COP Packages'!B43)</f>
        <v>Fort Myers</v>
      </c>
      <c r="C177" s="980" t="str">
        <f>IF('Pending Resto-COP Packages'!A43="","",'Pending Resto-COP Packages'!D43)</f>
        <v>Lopez Underground</v>
      </c>
      <c r="D177" s="980" t="str">
        <f>IF('Pending Resto-COP Packages'!A43="","",'Pending Resto-COP Packages'!F43)</f>
        <v>Joshua Wheatcroft</v>
      </c>
      <c r="E177" s="981">
        <f>IF('Pending Resto-COP Packages'!A43="","",'Pending Resto-COP Packages'!H43)</f>
        <v>79</v>
      </c>
      <c r="F177" s="981">
        <f>IF('Pending Resto-COP Packages'!A43="","",'Pending Resto-COP Packages'!V43)</f>
        <v>6786</v>
      </c>
      <c r="G177" s="981">
        <f>IF('Pending Resto-COP Packages'!A43="","",'Pending Resto-COP Packages'!W43)</f>
        <v>6598</v>
      </c>
      <c r="H177" s="1304">
        <f>IF('Pending Resto-COP Packages'!A43="","",'Pending Resto-COP Packages'!N43)</f>
        <v>80274</v>
      </c>
    </row>
    <row r="178" spans="1:8">
      <c r="A178" s="983" t="str">
        <f>IF('Pending Resto-COP Packages'!A44="","",'Pending Resto-COP Packages'!A44)</f>
        <v>D-HTG217</v>
      </c>
      <c r="B178" s="980" t="str">
        <f>IF('Pending Resto-COP Packages'!A44="","",'Pending Resto-COP Packages'!B44)</f>
        <v>Fort Myers</v>
      </c>
      <c r="C178" s="980" t="str">
        <f>IF('Pending Resto-COP Packages'!A44="","",'Pending Resto-COP Packages'!D44)</f>
        <v>Lopez Underground</v>
      </c>
      <c r="D178" s="980" t="str">
        <f>IF('Pending Resto-COP Packages'!A44="","",'Pending Resto-COP Packages'!F44)</f>
        <v>Joshua</v>
      </c>
      <c r="E178" s="981">
        <f>IF('Pending Resto-COP Packages'!A44="","",'Pending Resto-COP Packages'!H44)</f>
        <v>77</v>
      </c>
      <c r="F178" s="981">
        <f>IF('Pending Resto-COP Packages'!A44="","",'Pending Resto-COP Packages'!V44)</f>
        <v>6200</v>
      </c>
      <c r="G178" s="981">
        <f>IF('Pending Resto-COP Packages'!A44="","",'Pending Resto-COP Packages'!W44)</f>
        <v>6081</v>
      </c>
      <c r="H178" s="1304">
        <f>IF('Pending Resto-COP Packages'!A44="","",'Pending Resto-COP Packages'!N44)</f>
        <v>76557.5</v>
      </c>
    </row>
    <row r="179" spans="1:8">
      <c r="A179" s="983" t="str">
        <f>IF('Pending Resto-COP Packages'!A45="","",'Pending Resto-COP Packages'!A45)</f>
        <v>D-HTG218</v>
      </c>
      <c r="B179" s="980" t="str">
        <f>IF('Pending Resto-COP Packages'!A45="","",'Pending Resto-COP Packages'!B45)</f>
        <v>Fort Myers</v>
      </c>
      <c r="C179" s="980" t="str">
        <f>IF('Pending Resto-COP Packages'!A45="","",'Pending Resto-COP Packages'!D45)</f>
        <v>Gulfstream</v>
      </c>
      <c r="D179" s="980" t="str">
        <f>IF('Pending Resto-COP Packages'!A45="","",'Pending Resto-COP Packages'!F45)</f>
        <v>Joshua Wheatcroft</v>
      </c>
      <c r="E179" s="981">
        <f>IF('Pending Resto-COP Packages'!A45="","",'Pending Resto-COP Packages'!H45)</f>
        <v>48</v>
      </c>
      <c r="F179" s="981">
        <f>IF('Pending Resto-COP Packages'!A45="","",'Pending Resto-COP Packages'!V45)</f>
        <v>3850</v>
      </c>
      <c r="G179" s="981">
        <f>IF('Pending Resto-COP Packages'!A45="","",'Pending Resto-COP Packages'!W45)</f>
        <v>3834</v>
      </c>
      <c r="H179" s="1304">
        <f>IF('Pending Resto-COP Packages'!A45="","",'Pending Resto-COP Packages'!N45)</f>
        <v>50669</v>
      </c>
    </row>
    <row r="180" spans="1:8">
      <c r="A180" s="983" t="str">
        <f>IF('Pending Resto-COP Packages'!A46="","",'Pending Resto-COP Packages'!A46)</f>
        <v>D-HTG225</v>
      </c>
      <c r="B180" s="980" t="str">
        <f>IF('Pending Resto-COP Packages'!A46="","",'Pending Resto-COP Packages'!B46)</f>
        <v>Fort Myers</v>
      </c>
      <c r="C180" s="980" t="str">
        <f>IF('Pending Resto-COP Packages'!A46="","",'Pending Resto-COP Packages'!D46)</f>
        <v>Lopez Underground</v>
      </c>
      <c r="D180" s="980" t="str">
        <f>IF('Pending Resto-COP Packages'!A46="","",'Pending Resto-COP Packages'!F46)</f>
        <v>Joshua Wheatcroft</v>
      </c>
      <c r="E180" s="981">
        <f>IF('Pending Resto-COP Packages'!A46="","",'Pending Resto-COP Packages'!H46)</f>
        <v>69</v>
      </c>
      <c r="F180" s="981">
        <f>IF('Pending Resto-COP Packages'!A46="","",'Pending Resto-COP Packages'!V46)</f>
        <v>6189</v>
      </c>
      <c r="G180" s="981">
        <f>IF('Pending Resto-COP Packages'!A46="","",'Pending Resto-COP Packages'!W46)</f>
        <v>6050</v>
      </c>
      <c r="H180" s="1304">
        <f>IF('Pending Resto-COP Packages'!A46="","",'Pending Resto-COP Packages'!N46)</f>
        <v>72896</v>
      </c>
    </row>
    <row r="181" spans="1:8">
      <c r="A181" s="983" t="str">
        <f>IF('Pending Resto-COP Packages'!A47="","",'Pending Resto-COP Packages'!A47)</f>
        <v>D-HTG228</v>
      </c>
      <c r="B181" s="980" t="str">
        <f>IF('Pending Resto-COP Packages'!A47="","",'Pending Resto-COP Packages'!B47)</f>
        <v>Fort Myers</v>
      </c>
      <c r="C181" s="980" t="str">
        <f>IF('Pending Resto-COP Packages'!A47="","",'Pending Resto-COP Packages'!D47)</f>
        <v>Lopez Underground</v>
      </c>
      <c r="D181" s="980" t="str">
        <f>IF('Pending Resto-COP Packages'!A47="","",'Pending Resto-COP Packages'!F47)</f>
        <v>Joshua Wheatcroft</v>
      </c>
      <c r="E181" s="981">
        <f>IF('Pending Resto-COP Packages'!A47="","",'Pending Resto-COP Packages'!H47)</f>
        <v>60</v>
      </c>
      <c r="F181" s="981">
        <f>IF('Pending Resto-COP Packages'!A47="","",'Pending Resto-COP Packages'!V47)</f>
        <v>5673</v>
      </c>
      <c r="G181" s="981">
        <f>IF('Pending Resto-COP Packages'!A47="","",'Pending Resto-COP Packages'!W47)</f>
        <v>5183</v>
      </c>
      <c r="H181" s="1304">
        <f>IF('Pending Resto-COP Packages'!A47="","",'Pending Resto-COP Packages'!N47)</f>
        <v>70151.5</v>
      </c>
    </row>
    <row r="182" spans="1:8">
      <c r="A182" s="983" t="str">
        <f>IF('Pending Resto-COP Packages'!A48="","",'Pending Resto-COP Packages'!A48)</f>
        <v>D-HTG229</v>
      </c>
      <c r="B182" s="980" t="str">
        <f>IF('Pending Resto-COP Packages'!A48="","",'Pending Resto-COP Packages'!B48)</f>
        <v>Fort Myers</v>
      </c>
      <c r="C182" s="980" t="str">
        <f>IF('Pending Resto-COP Packages'!A48="","",'Pending Resto-COP Packages'!D48)</f>
        <v>Lopez Underground</v>
      </c>
      <c r="D182" s="980" t="str">
        <f>IF('Pending Resto-COP Packages'!A48="","",'Pending Resto-COP Packages'!F48)</f>
        <v>Joshua Wheatcroft</v>
      </c>
      <c r="E182" s="981">
        <f>IF('Pending Resto-COP Packages'!A48="","",'Pending Resto-COP Packages'!H48)</f>
        <v>70</v>
      </c>
      <c r="F182" s="981">
        <f>IF('Pending Resto-COP Packages'!A48="","",'Pending Resto-COP Packages'!V48)</f>
        <v>5460</v>
      </c>
      <c r="G182" s="981">
        <f>IF('Pending Resto-COP Packages'!A48="","",'Pending Resto-COP Packages'!W48)</f>
        <v>5325</v>
      </c>
      <c r="H182" s="1304">
        <f>IF('Pending Resto-COP Packages'!A48="","",'Pending Resto-COP Packages'!N48)</f>
        <v>65362</v>
      </c>
    </row>
    <row r="183" spans="1:8">
      <c r="A183" s="983" t="str">
        <f>IF('Pending Resto-COP Packages'!A49="","",'Pending Resto-COP Packages'!A49)</f>
        <v>D-HTG230</v>
      </c>
      <c r="B183" s="980" t="str">
        <f>IF('Pending Resto-COP Packages'!A49="","",'Pending Resto-COP Packages'!B49)</f>
        <v>Fort Myers</v>
      </c>
      <c r="C183" s="980" t="str">
        <f>IF('Pending Resto-COP Packages'!A49="","",'Pending Resto-COP Packages'!D49)</f>
        <v>Restoring Pro</v>
      </c>
      <c r="D183" s="980" t="str">
        <f>IF('Pending Resto-COP Packages'!A49="","",'Pending Resto-COP Packages'!F49)</f>
        <v>Joshua</v>
      </c>
      <c r="E183" s="981">
        <f>IF('Pending Resto-COP Packages'!A49="","",'Pending Resto-COP Packages'!H49)</f>
        <v>79</v>
      </c>
      <c r="F183" s="981">
        <f>IF('Pending Resto-COP Packages'!A49="","",'Pending Resto-COP Packages'!V49)</f>
        <v>7494</v>
      </c>
      <c r="G183" s="981">
        <f>IF('Pending Resto-COP Packages'!A49="","",'Pending Resto-COP Packages'!W49)</f>
        <v>7415</v>
      </c>
      <c r="H183" s="1304">
        <f>IF('Pending Resto-COP Packages'!A49="","",'Pending Resto-COP Packages'!N49)</f>
        <v>89293.95</v>
      </c>
    </row>
    <row r="184" spans="1:8">
      <c r="A184" s="983" t="str">
        <f>IF('Pending Resto-COP Packages'!A50="","",'Pending Resto-COP Packages'!A50)</f>
        <v>D-HTG233</v>
      </c>
      <c r="B184" s="980" t="str">
        <f>IF('Pending Resto-COP Packages'!A50="","",'Pending Resto-COP Packages'!B50)</f>
        <v>Fort Myers</v>
      </c>
      <c r="C184" s="980" t="str">
        <f>IF('Pending Resto-COP Packages'!A50="","",'Pending Resto-COP Packages'!D50)</f>
        <v>Lopez Underground</v>
      </c>
      <c r="D184" s="980" t="str">
        <f>IF('Pending Resto-COP Packages'!A50="","",'Pending Resto-COP Packages'!F50)</f>
        <v>Joshua Wheatcroft</v>
      </c>
      <c r="E184" s="981">
        <f>IF('Pending Resto-COP Packages'!A50="","",'Pending Resto-COP Packages'!H50)</f>
        <v>71</v>
      </c>
      <c r="F184" s="981">
        <f>IF('Pending Resto-COP Packages'!A50="","",'Pending Resto-COP Packages'!V50)</f>
        <v>7255</v>
      </c>
      <c r="G184" s="981">
        <f>IF('Pending Resto-COP Packages'!A50="","",'Pending Resto-COP Packages'!W50)</f>
        <v>7248</v>
      </c>
      <c r="H184" s="1304">
        <f>IF('Pending Resto-COP Packages'!A50="","",'Pending Resto-COP Packages'!N50)</f>
        <v>91537.75</v>
      </c>
    </row>
    <row r="185" spans="1:8">
      <c r="A185" s="983" t="str">
        <f>IF('Pending Resto-COP Packages'!A51="","",'Pending Resto-COP Packages'!A51)</f>
        <v>D-HTG235</v>
      </c>
      <c r="B185" s="980" t="str">
        <f>IF('Pending Resto-COP Packages'!A51="","",'Pending Resto-COP Packages'!B51)</f>
        <v>Fort Myers</v>
      </c>
      <c r="C185" s="980" t="str">
        <f>IF('Pending Resto-COP Packages'!A51="","",'Pending Resto-COP Packages'!D51)</f>
        <v>Lopez Underground</v>
      </c>
      <c r="D185" s="980" t="str">
        <f>IF('Pending Resto-COP Packages'!A51="","",'Pending Resto-COP Packages'!F51)</f>
        <v>Joshua Wheatcroft</v>
      </c>
      <c r="E185" s="981">
        <f>IF('Pending Resto-COP Packages'!A51="","",'Pending Resto-COP Packages'!H51)</f>
        <v>71</v>
      </c>
      <c r="F185" s="981">
        <f>IF('Pending Resto-COP Packages'!A51="","",'Pending Resto-COP Packages'!V51)</f>
        <v>5624</v>
      </c>
      <c r="G185" s="981">
        <f>IF('Pending Resto-COP Packages'!A51="","",'Pending Resto-COP Packages'!W51)</f>
        <v>5577</v>
      </c>
      <c r="H185" s="1304">
        <f>IF('Pending Resto-COP Packages'!A51="","",'Pending Resto-COP Packages'!N51)</f>
        <v>68762</v>
      </c>
    </row>
    <row r="186" spans="1:8">
      <c r="A186" s="983" t="str">
        <f>IF('Pending Resto-COP Packages'!A52="","",'Pending Resto-COP Packages'!A52)</f>
        <v>D-HTG237</v>
      </c>
      <c r="B186" s="980" t="str">
        <f>IF('Pending Resto-COP Packages'!A52="","",'Pending Resto-COP Packages'!B52)</f>
        <v>Fort Myers</v>
      </c>
      <c r="C186" s="980" t="str">
        <f>IF('Pending Resto-COP Packages'!A52="","",'Pending Resto-COP Packages'!D52)</f>
        <v>Lopez Underground</v>
      </c>
      <c r="D186" s="980" t="str">
        <f>IF('Pending Resto-COP Packages'!A52="","",'Pending Resto-COP Packages'!F52)</f>
        <v>Joshua Wheatcroft</v>
      </c>
      <c r="E186" s="981">
        <f>IF('Pending Resto-COP Packages'!A52="","",'Pending Resto-COP Packages'!H52)</f>
        <v>56</v>
      </c>
      <c r="F186" s="981">
        <f>IF('Pending Resto-COP Packages'!A52="","",'Pending Resto-COP Packages'!V52)</f>
        <v>4652</v>
      </c>
      <c r="G186" s="981">
        <f>IF('Pending Resto-COP Packages'!A52="","",'Pending Resto-COP Packages'!W52)</f>
        <v>4625</v>
      </c>
      <c r="H186" s="1304">
        <f>IF('Pending Resto-COP Packages'!A52="","",'Pending Resto-COP Packages'!N52)</f>
        <v>55504</v>
      </c>
    </row>
    <row r="187" spans="1:8">
      <c r="A187" s="983" t="str">
        <f>IF('Pending Resto-COP Packages'!A53="","",'Pending Resto-COP Packages'!A53)</f>
        <v>D-HTG238</v>
      </c>
      <c r="B187" s="980" t="str">
        <f>IF('Pending Resto-COP Packages'!A53="","",'Pending Resto-COP Packages'!B53)</f>
        <v>Fort Myers</v>
      </c>
      <c r="C187" s="980" t="str">
        <f>IF('Pending Resto-COP Packages'!A53="","",'Pending Resto-COP Packages'!D53)</f>
        <v>Lopez Underground</v>
      </c>
      <c r="D187" s="980" t="str">
        <f>IF('Pending Resto-COP Packages'!A53="","",'Pending Resto-COP Packages'!F53)</f>
        <v>Joshua Wheatcroft</v>
      </c>
      <c r="E187" s="981">
        <f>IF('Pending Resto-COP Packages'!A53="","",'Pending Resto-COP Packages'!H53)</f>
        <v>74</v>
      </c>
      <c r="F187" s="981">
        <f>IF('Pending Resto-COP Packages'!A53="","",'Pending Resto-COP Packages'!V53)</f>
        <v>5756</v>
      </c>
      <c r="G187" s="981">
        <f>IF('Pending Resto-COP Packages'!A53="","",'Pending Resto-COP Packages'!W53)</f>
        <v>5626</v>
      </c>
      <c r="H187" s="1304">
        <f>IF('Pending Resto-COP Packages'!A53="","",'Pending Resto-COP Packages'!N53)</f>
        <v>70534.5</v>
      </c>
    </row>
    <row r="188" spans="1:8">
      <c r="A188" s="983" t="str">
        <f>IF('Pending Resto-COP Packages'!A54="","",'Pending Resto-COP Packages'!A54)</f>
        <v>D-HTG239</v>
      </c>
      <c r="B188" s="980" t="str">
        <f>IF('Pending Resto-COP Packages'!A54="","",'Pending Resto-COP Packages'!B54)</f>
        <v>Fort Myers</v>
      </c>
      <c r="C188" s="980" t="str">
        <f>IF('Pending Resto-COP Packages'!A54="","",'Pending Resto-COP Packages'!D54)</f>
        <v>Lopez Underground</v>
      </c>
      <c r="D188" s="980" t="str">
        <f>IF('Pending Resto-COP Packages'!A54="","",'Pending Resto-COP Packages'!F54)</f>
        <v>Joshua Wheatcroft</v>
      </c>
      <c r="E188" s="981">
        <f>IF('Pending Resto-COP Packages'!A54="","",'Pending Resto-COP Packages'!H54)</f>
        <v>85</v>
      </c>
      <c r="F188" s="981">
        <f>IF('Pending Resto-COP Packages'!A54="","",'Pending Resto-COP Packages'!V54)</f>
        <v>5218</v>
      </c>
      <c r="G188" s="981">
        <f>IF('Pending Resto-COP Packages'!A54="","",'Pending Resto-COP Packages'!W54)</f>
        <v>5194</v>
      </c>
      <c r="H188" s="1304">
        <f>IF('Pending Resto-COP Packages'!A54="","",'Pending Resto-COP Packages'!N54)</f>
        <v>64590</v>
      </c>
    </row>
    <row r="189" spans="1:8">
      <c r="A189" s="983" t="str">
        <f>IF('Pending Resto-COP Packages'!A55="","",'Pending Resto-COP Packages'!A55)</f>
        <v>D-HTG305</v>
      </c>
      <c r="B189" s="980" t="str">
        <f>IF('Pending Resto-COP Packages'!A55="","",'Pending Resto-COP Packages'!B55)</f>
        <v>Fort Myers</v>
      </c>
      <c r="C189" s="980" t="str">
        <f>IF('Pending Resto-COP Packages'!A55="","",'Pending Resto-COP Packages'!D55)</f>
        <v>Lightspeed In-House</v>
      </c>
      <c r="D189" s="980" t="str">
        <f>IF('Pending Resto-COP Packages'!A55="","",'Pending Resto-COP Packages'!F55)</f>
        <v>Joshua Wheatcroft</v>
      </c>
      <c r="E189" s="981">
        <f>IF('Pending Resto-COP Packages'!A55="","",'Pending Resto-COP Packages'!H55)</f>
        <v>56</v>
      </c>
      <c r="F189" s="981">
        <f>IF('Pending Resto-COP Packages'!A55="","",'Pending Resto-COP Packages'!V55)</f>
        <v>4159</v>
      </c>
      <c r="G189" s="981">
        <f>IF('Pending Resto-COP Packages'!A55="","",'Pending Resto-COP Packages'!W55)</f>
        <v>4159</v>
      </c>
      <c r="H189" s="1304">
        <f>IF('Pending Resto-COP Packages'!A55="","",'Pending Resto-COP Packages'!N55)</f>
        <v>50042</v>
      </c>
    </row>
    <row r="190" spans="1:8">
      <c r="A190" s="983" t="str">
        <f>IF('Pending Resto-COP Packages'!A56="","",'Pending Resto-COP Packages'!A56)</f>
        <v>D-HTG241</v>
      </c>
      <c r="B190" s="980" t="str">
        <f>IF('Pending Resto-COP Packages'!A56="","",'Pending Resto-COP Packages'!B56)</f>
        <v>Fort Myers</v>
      </c>
      <c r="C190" s="980" t="str">
        <f>IF('Pending Resto-COP Packages'!A56="","",'Pending Resto-COP Packages'!D56)</f>
        <v>Lightspeed In-House</v>
      </c>
      <c r="D190" s="980" t="str">
        <f>IF('Pending Resto-COP Packages'!A56="","",'Pending Resto-COP Packages'!F56)</f>
        <v>Joshua Wheatcroft</v>
      </c>
      <c r="E190" s="981">
        <f>IF('Pending Resto-COP Packages'!A56="","",'Pending Resto-COP Packages'!H56)</f>
        <v>28</v>
      </c>
      <c r="F190" s="981">
        <f>IF('Pending Resto-COP Packages'!A56="","",'Pending Resto-COP Packages'!V56)</f>
        <v>2238</v>
      </c>
      <c r="G190" s="981">
        <f>IF('Pending Resto-COP Packages'!A56="","",'Pending Resto-COP Packages'!W56)</f>
        <v>2269</v>
      </c>
      <c r="H190" s="1304">
        <f>IF('Pending Resto-COP Packages'!A56="","",'Pending Resto-COP Packages'!N56)</f>
        <v>27694</v>
      </c>
    </row>
    <row r="191" spans="1:8">
      <c r="A191" s="983" t="str">
        <f>IF('Pending Resto-COP Packages'!A57="","",'Pending Resto-COP Packages'!A57)</f>
        <v>FB-HTG204</v>
      </c>
      <c r="B191" s="980" t="str">
        <f>IF('Pending Resto-COP Packages'!A57="","",'Pending Resto-COP Packages'!B57)</f>
        <v>Fort Myers</v>
      </c>
      <c r="C191" s="980" t="str">
        <f>IF('Pending Resto-COP Packages'!A57="","",'Pending Resto-COP Packages'!D57)</f>
        <v>Alpha Omega</v>
      </c>
      <c r="D191" s="980" t="str">
        <f>IF('Pending Resto-COP Packages'!A57="","",'Pending Resto-COP Packages'!F57)</f>
        <v>Joshua Wheatcroft</v>
      </c>
      <c r="E191" s="981">
        <f>IF('Pending Resto-COP Packages'!A57="","",'Pending Resto-COP Packages'!H57)</f>
        <v>0</v>
      </c>
      <c r="F191" s="981">
        <f>IF('Pending Resto-COP Packages'!A57="","",'Pending Resto-COP Packages'!V57)</f>
        <v>2635</v>
      </c>
      <c r="G191" s="981">
        <f>IF('Pending Resto-COP Packages'!A57="","",'Pending Resto-COP Packages'!W57)</f>
        <v>2631</v>
      </c>
      <c r="H191" s="1304">
        <f>IF('Pending Resto-COP Packages'!A57="","",'Pending Resto-COP Packages'!N57)</f>
        <v>35456.550000000003</v>
      </c>
    </row>
    <row r="192" spans="1:8">
      <c r="A192" s="983" t="str">
        <f>IF('Pending Resto-COP Packages'!A58="","",'Pending Resto-COP Packages'!A58)</f>
        <v>FB-HTG238</v>
      </c>
      <c r="B192" s="980" t="str">
        <f>IF('Pending Resto-COP Packages'!A58="","",'Pending Resto-COP Packages'!B58)</f>
        <v>Fort Myers</v>
      </c>
      <c r="C192" s="980" t="str">
        <f>IF('Pending Resto-COP Packages'!A58="","",'Pending Resto-COP Packages'!D58)</f>
        <v>Lopez Underground</v>
      </c>
      <c r="D192" s="980" t="str">
        <f>IF('Pending Resto-COP Packages'!A58="","",'Pending Resto-COP Packages'!F58)</f>
        <v>Joshua Wheatcroft</v>
      </c>
      <c r="E192" s="981">
        <f>IF('Pending Resto-COP Packages'!A58="","",'Pending Resto-COP Packages'!H58)</f>
        <v>0</v>
      </c>
      <c r="F192" s="981">
        <f>IF('Pending Resto-COP Packages'!A58="","",'Pending Resto-COP Packages'!V58)</f>
        <v>5666</v>
      </c>
      <c r="G192" s="981">
        <f>IF('Pending Resto-COP Packages'!A58="","",'Pending Resto-COP Packages'!W58)</f>
        <v>5757</v>
      </c>
      <c r="H192" s="1304">
        <f>IF('Pending Resto-COP Packages'!A58="","",'Pending Resto-COP Packages'!N58)</f>
        <v>72557.350000000006</v>
      </c>
    </row>
    <row r="193" spans="1:8">
      <c r="A193" s="983" t="str">
        <f>IF('Pending Resto-COP Packages'!A59="","",'Pending Resto-COP Packages'!A59)</f>
        <v>FB-HTG279</v>
      </c>
      <c r="B193" s="980" t="str">
        <f>IF('Pending Resto-COP Packages'!A59="","",'Pending Resto-COP Packages'!B59)</f>
        <v>Fort Myers</v>
      </c>
      <c r="C193" s="980" t="str">
        <f>IF('Pending Resto-COP Packages'!A59="","",'Pending Resto-COP Packages'!D59)</f>
        <v>Lightspeed In-House</v>
      </c>
      <c r="D193" s="980" t="str">
        <f>IF('Pending Resto-COP Packages'!A59="","",'Pending Resto-COP Packages'!F59)</f>
        <v>Joshua Wheatcroft</v>
      </c>
      <c r="E193" s="981">
        <f>IF('Pending Resto-COP Packages'!A59="","",'Pending Resto-COP Packages'!H59)</f>
        <v>0</v>
      </c>
      <c r="F193" s="981">
        <f>IF('Pending Resto-COP Packages'!A59="","",'Pending Resto-COP Packages'!V59)</f>
        <v>949</v>
      </c>
      <c r="G193" s="981">
        <f>IF('Pending Resto-COP Packages'!A59="","",'Pending Resto-COP Packages'!W59)</f>
        <v>952</v>
      </c>
      <c r="H193" s="1304">
        <f>IF('Pending Resto-COP Packages'!A59="","",'Pending Resto-COP Packages'!N59)</f>
        <v>17689.150000000001</v>
      </c>
    </row>
    <row r="194" spans="1:8">
      <c r="A194" s="983" t="str">
        <f>IF('Pending Resto-COP Packages'!A60="","",'Pending Resto-COP Packages'!A60)</f>
        <v>FB-HTG289</v>
      </c>
      <c r="B194" s="980" t="str">
        <f>IF('Pending Resto-COP Packages'!A60="","",'Pending Resto-COP Packages'!B60)</f>
        <v>Fort Myers</v>
      </c>
      <c r="C194" s="980" t="str">
        <f>IF('Pending Resto-COP Packages'!A60="","",'Pending Resto-COP Packages'!D60)</f>
        <v>HAS Global</v>
      </c>
      <c r="D194" s="980" t="str">
        <f>IF('Pending Resto-COP Packages'!A60="","",'Pending Resto-COP Packages'!F60)</f>
        <v>Joshua Wheatcroft</v>
      </c>
      <c r="E194" s="981">
        <f>IF('Pending Resto-COP Packages'!A60="","",'Pending Resto-COP Packages'!H60)</f>
        <v>0</v>
      </c>
      <c r="F194" s="981">
        <f>IF('Pending Resto-COP Packages'!A60="","",'Pending Resto-COP Packages'!V60)</f>
        <v>2342</v>
      </c>
      <c r="G194" s="981">
        <f>IF('Pending Resto-COP Packages'!A60="","",'Pending Resto-COP Packages'!W60)</f>
        <v>2421</v>
      </c>
      <c r="H194" s="1304">
        <f>IF('Pending Resto-COP Packages'!A60="","",'Pending Resto-COP Packages'!N60)</f>
        <v>31327.7</v>
      </c>
    </row>
    <row r="195" spans="1:8">
      <c r="A195" s="983" t="str">
        <f>IF('Pending Resto-COP Packages'!A61="","",'Pending Resto-COP Packages'!A61)</f>
        <v>FB-HTG290</v>
      </c>
      <c r="B195" s="980" t="str">
        <f>IF('Pending Resto-COP Packages'!A61="","",'Pending Resto-COP Packages'!B61)</f>
        <v>Fort Myers</v>
      </c>
      <c r="C195" s="980" t="str">
        <f>IF('Pending Resto-COP Packages'!A61="","",'Pending Resto-COP Packages'!D61)</f>
        <v>HAS Global</v>
      </c>
      <c r="D195" s="980" t="str">
        <f>IF('Pending Resto-COP Packages'!A61="","",'Pending Resto-COP Packages'!F61)</f>
        <v>Joshua Wheatcroft</v>
      </c>
      <c r="E195" s="981">
        <f>IF('Pending Resto-COP Packages'!A61="","",'Pending Resto-COP Packages'!H61)</f>
        <v>0</v>
      </c>
      <c r="F195" s="981">
        <f>IF('Pending Resto-COP Packages'!A61="","",'Pending Resto-COP Packages'!V61)</f>
        <v>2367</v>
      </c>
      <c r="G195" s="981">
        <f>IF('Pending Resto-COP Packages'!A61="","",'Pending Resto-COP Packages'!W61)</f>
        <v>2367</v>
      </c>
      <c r="H195" s="1304">
        <f>IF('Pending Resto-COP Packages'!A61="","",'Pending Resto-COP Packages'!N61)</f>
        <v>27837.25</v>
      </c>
    </row>
    <row r="196" spans="1:8">
      <c r="A196" s="983" t="str">
        <f>IF('Pending Resto-COP Packages'!A62="","",'Pending Resto-COP Packages'!A62)</f>
        <v>FB-HTG292</v>
      </c>
      <c r="B196" s="980" t="str">
        <f>IF('Pending Resto-COP Packages'!A62="","",'Pending Resto-COP Packages'!B62)</f>
        <v>Fort Myers</v>
      </c>
      <c r="C196" s="980" t="str">
        <f>IF('Pending Resto-COP Packages'!A62="","",'Pending Resto-COP Packages'!D62)</f>
        <v>Gulfstream</v>
      </c>
      <c r="D196" s="980" t="str">
        <f>IF('Pending Resto-COP Packages'!A62="","",'Pending Resto-COP Packages'!F62)</f>
        <v>Joshua Wheatcroft</v>
      </c>
      <c r="E196" s="981">
        <f>IF('Pending Resto-COP Packages'!A62="","",'Pending Resto-COP Packages'!H62)</f>
        <v>0</v>
      </c>
      <c r="F196" s="981">
        <f>IF('Pending Resto-COP Packages'!A62="","",'Pending Resto-COP Packages'!V62)</f>
        <v>1618</v>
      </c>
      <c r="G196" s="981">
        <f>IF('Pending Resto-COP Packages'!A62="","",'Pending Resto-COP Packages'!W62)</f>
        <v>1646</v>
      </c>
      <c r="H196" s="1304">
        <f>IF('Pending Resto-COP Packages'!A62="","",'Pending Resto-COP Packages'!N62)</f>
        <v>21849.3</v>
      </c>
    </row>
    <row r="197" spans="1:8">
      <c r="A197" s="983" t="str">
        <f>IF('Pending Resto-COP Packages'!A63="","",'Pending Resto-COP Packages'!A63)</f>
        <v>Colonial Pointe</v>
      </c>
      <c r="B197" s="980" t="str">
        <f>IF('Pending Resto-COP Packages'!A63="","",'Pending Resto-COP Packages'!B63)</f>
        <v>Fort Myers</v>
      </c>
      <c r="C197" s="980" t="str">
        <f>IF('Pending Resto-COP Packages'!A63="","",'Pending Resto-COP Packages'!D63)</f>
        <v xml:space="preserve">APT Communications  </v>
      </c>
      <c r="D197" s="980" t="str">
        <f>IF('Pending Resto-COP Packages'!A63="","",'Pending Resto-COP Packages'!F63)</f>
        <v>Joshua Wheatcroft</v>
      </c>
      <c r="E197" s="981">
        <f>IF('Pending Resto-COP Packages'!A63="","",'Pending Resto-COP Packages'!H63)</f>
        <v>72</v>
      </c>
      <c r="F197" s="981">
        <f>IF('Pending Resto-COP Packages'!A63="","",'Pending Resto-COP Packages'!V63)</f>
        <v>5950</v>
      </c>
      <c r="G197" s="981">
        <f>IF('Pending Resto-COP Packages'!A63="","",'Pending Resto-COP Packages'!W63)</f>
        <v>5332</v>
      </c>
      <c r="H197" s="1304">
        <f>IF('Pending Resto-COP Packages'!A63="","",'Pending Resto-COP Packages'!N63)</f>
        <v>60744.4</v>
      </c>
    </row>
    <row r="198" spans="1:8">
      <c r="A198" s="983" t="str">
        <f>IF('Pending Resto-COP Packages'!A64="","",'Pending Resto-COP Packages'!A64)</f>
        <v>BHC-FSW-04-E</v>
      </c>
      <c r="B198" s="980" t="str">
        <f>IF('Pending Resto-COP Packages'!A64="","",'Pending Resto-COP Packages'!B64)</f>
        <v>Kissimmee</v>
      </c>
      <c r="C198" s="980" t="str">
        <f>IF('Pending Resto-COP Packages'!A64="","",'Pending Resto-COP Packages'!D64)</f>
        <v>BICOM</v>
      </c>
      <c r="D198" s="980" t="str">
        <f>IF('Pending Resto-COP Packages'!A64="","",'Pending Resto-COP Packages'!F64)</f>
        <v>Miguel</v>
      </c>
      <c r="E198" s="981">
        <f>IF('Pending Resto-COP Packages'!A64="","",'Pending Resto-COP Packages'!H64)</f>
        <v>0</v>
      </c>
      <c r="F198" s="981">
        <f>IF('Pending Resto-COP Packages'!A64="","",'Pending Resto-COP Packages'!V64)</f>
        <v>4564</v>
      </c>
      <c r="G198" s="981">
        <f>IF('Pending Resto-COP Packages'!A64="","",'Pending Resto-COP Packages'!W64)</f>
        <v>4419</v>
      </c>
      <c r="H198" s="1304">
        <f>IF('Pending Resto-COP Packages'!A64="","",'Pending Resto-COP Packages'!N64)</f>
        <v>68022.75</v>
      </c>
    </row>
    <row r="199" spans="1:8">
      <c r="A199" s="983" t="str">
        <f>IF('Pending Resto-COP Packages'!A65="","",'Pending Resto-COP Packages'!A65)</f>
        <v>FB-HSW419</v>
      </c>
      <c r="B199" s="980" t="str">
        <f>IF('Pending Resto-COP Packages'!A65="","",'Pending Resto-COP Packages'!B65)</f>
        <v>Kissimmee</v>
      </c>
      <c r="C199" s="980" t="str">
        <f>IF('Pending Resto-COP Packages'!A65="","",'Pending Resto-COP Packages'!D65)</f>
        <v>BICOM</v>
      </c>
      <c r="D199" s="980" t="str">
        <f>IF('Pending Resto-COP Packages'!A65="","",'Pending Resto-COP Packages'!F65)</f>
        <v>Miguel</v>
      </c>
      <c r="E199" s="981">
        <f>IF('Pending Resto-COP Packages'!A65="","",'Pending Resto-COP Packages'!H65)</f>
        <v>0</v>
      </c>
      <c r="F199" s="981">
        <f>IF('Pending Resto-COP Packages'!A65="","",'Pending Resto-COP Packages'!V65)</f>
        <v>7261</v>
      </c>
      <c r="G199" s="981">
        <f>IF('Pending Resto-COP Packages'!A65="","",'Pending Resto-COP Packages'!W65)</f>
        <v>7434</v>
      </c>
      <c r="H199" s="1304">
        <f>IF('Pending Resto-COP Packages'!A65="","",'Pending Resto-COP Packages'!N65)</f>
        <v>9232.4</v>
      </c>
    </row>
    <row r="200" spans="1:8">
      <c r="A200" s="983" t="str">
        <f>IF('Pending Resto-COP Packages'!A66="","",'Pending Resto-COP Packages'!A66)</f>
        <v>D-HBR252</v>
      </c>
      <c r="B200" s="980" t="str">
        <f>IF('Pending Resto-COP Packages'!A66="","",'Pending Resto-COP Packages'!B66)</f>
        <v>Miami</v>
      </c>
      <c r="C200" s="980" t="str">
        <f>IF('Pending Resto-COP Packages'!A66="","",'Pending Resto-COP Packages'!D66)</f>
        <v>Yosep AER</v>
      </c>
      <c r="D200" s="980" t="str">
        <f>IF('Pending Resto-COP Packages'!A66="","",'Pending Resto-COP Packages'!F66)</f>
        <v xml:space="preserve">Efrian </v>
      </c>
      <c r="E200" s="981">
        <f>IF('Pending Resto-COP Packages'!A66="","",'Pending Resto-COP Packages'!H66)</f>
        <v>53</v>
      </c>
      <c r="F200" s="981">
        <f>IF('Pending Resto-COP Packages'!A66="","",'Pending Resto-COP Packages'!V66)</f>
        <v>4005</v>
      </c>
      <c r="G200" s="981">
        <f>IF('Pending Resto-COP Packages'!A66="","",'Pending Resto-COP Packages'!W66)</f>
        <v>4047</v>
      </c>
      <c r="H200" s="1304">
        <f>IF('Pending Resto-COP Packages'!A66="","",'Pending Resto-COP Packages'!N66)</f>
        <v>51528.05</v>
      </c>
    </row>
    <row r="201" spans="1:8">
      <c r="A201" s="983" t="str">
        <f>IF('Pending Resto-COP Packages'!A67="","",'Pending Resto-COP Packages'!A67)</f>
        <v>D-HBR256</v>
      </c>
      <c r="B201" s="980" t="str">
        <f>IF('Pending Resto-COP Packages'!A67="","",'Pending Resto-COP Packages'!B67)</f>
        <v>Miami</v>
      </c>
      <c r="C201" s="980" t="str">
        <f>IF('Pending Resto-COP Packages'!A67="","",'Pending Resto-COP Packages'!D67)</f>
        <v>Yosep AER</v>
      </c>
      <c r="D201" s="980" t="str">
        <f>IF('Pending Resto-COP Packages'!A67="","",'Pending Resto-COP Packages'!F67)</f>
        <v xml:space="preserve">Efrian </v>
      </c>
      <c r="E201" s="981">
        <f>IF('Pending Resto-COP Packages'!A67="","",'Pending Resto-COP Packages'!H67)</f>
        <v>73</v>
      </c>
      <c r="F201" s="981">
        <f>IF('Pending Resto-COP Packages'!A67="","",'Pending Resto-COP Packages'!V67)</f>
        <v>7660</v>
      </c>
      <c r="G201" s="981">
        <f>IF('Pending Resto-COP Packages'!A67="","",'Pending Resto-COP Packages'!W67)</f>
        <v>7703</v>
      </c>
      <c r="H201" s="1304">
        <f>IF('Pending Resto-COP Packages'!A67="","",'Pending Resto-COP Packages'!N67)</f>
        <v>99925.7</v>
      </c>
    </row>
    <row r="202" spans="1:8">
      <c r="A202" s="983" t="str">
        <f>IF('Pending Resto-COP Packages'!A68="","",'Pending Resto-COP Packages'!A68)</f>
        <v>D-HBR257</v>
      </c>
      <c r="B202" s="980" t="str">
        <f>IF('Pending Resto-COP Packages'!A68="","",'Pending Resto-COP Packages'!B68)</f>
        <v>Miami</v>
      </c>
      <c r="C202" s="980" t="str">
        <f>IF('Pending Resto-COP Packages'!A68="","",'Pending Resto-COP Packages'!D68)</f>
        <v>Yosep AER</v>
      </c>
      <c r="D202" s="980" t="str">
        <f>IF('Pending Resto-COP Packages'!A68="","",'Pending Resto-COP Packages'!F68)</f>
        <v>Jose</v>
      </c>
      <c r="E202" s="981">
        <f>IF('Pending Resto-COP Packages'!A68="","",'Pending Resto-COP Packages'!H68)</f>
        <v>87</v>
      </c>
      <c r="F202" s="981">
        <f>IF('Pending Resto-COP Packages'!A68="","",'Pending Resto-COP Packages'!V68)</f>
        <v>8596</v>
      </c>
      <c r="G202" s="981">
        <f>IF('Pending Resto-COP Packages'!A68="","",'Pending Resto-COP Packages'!W68)</f>
        <v>8403</v>
      </c>
      <c r="H202" s="1304">
        <f>IF('Pending Resto-COP Packages'!A68="","",'Pending Resto-COP Packages'!N68)</f>
        <v>108458.4</v>
      </c>
    </row>
    <row r="203" spans="1:8">
      <c r="A203" s="983" t="str">
        <f>IF('Pending Resto-COP Packages'!A69="","",'Pending Resto-COP Packages'!A69)</f>
        <v>D-HBR258</v>
      </c>
      <c r="B203" s="980" t="str">
        <f>IF('Pending Resto-COP Packages'!A69="","",'Pending Resto-COP Packages'!B69)</f>
        <v>Miami</v>
      </c>
      <c r="C203" s="980" t="str">
        <f>IF('Pending Resto-COP Packages'!A69="","",'Pending Resto-COP Packages'!D69)</f>
        <v>Yosep AER</v>
      </c>
      <c r="D203" s="980" t="str">
        <f>IF('Pending Resto-COP Packages'!A69="","",'Pending Resto-COP Packages'!F69)</f>
        <v>Jose</v>
      </c>
      <c r="E203" s="981">
        <f>IF('Pending Resto-COP Packages'!A69="","",'Pending Resto-COP Packages'!H69)</f>
        <v>70</v>
      </c>
      <c r="F203" s="981">
        <f>IF('Pending Resto-COP Packages'!A69="","",'Pending Resto-COP Packages'!V69)</f>
        <v>5648</v>
      </c>
      <c r="G203" s="981">
        <f>IF('Pending Resto-COP Packages'!A69="","",'Pending Resto-COP Packages'!W69)</f>
        <v>5650</v>
      </c>
      <c r="H203" s="1304">
        <f>IF('Pending Resto-COP Packages'!A69="","",'Pending Resto-COP Packages'!N69)</f>
        <v>70105.25</v>
      </c>
    </row>
    <row r="204" spans="1:8">
      <c r="A204" s="983" t="str">
        <f>IF('Pending Resto-COP Packages'!A70="","",'Pending Resto-COP Packages'!A70)</f>
        <v>D-HBR259</v>
      </c>
      <c r="B204" s="980" t="str">
        <f>IF('Pending Resto-COP Packages'!A70="","",'Pending Resto-COP Packages'!B70)</f>
        <v>Miami</v>
      </c>
      <c r="C204" s="980" t="str">
        <f>IF('Pending Resto-COP Packages'!A70="","",'Pending Resto-COP Packages'!D70)</f>
        <v>Yosep AER</v>
      </c>
      <c r="D204" s="980" t="str">
        <f>IF('Pending Resto-COP Packages'!A70="","",'Pending Resto-COP Packages'!F70)</f>
        <v>Jose</v>
      </c>
      <c r="E204" s="981">
        <f>IF('Pending Resto-COP Packages'!A70="","",'Pending Resto-COP Packages'!H70)</f>
        <v>77</v>
      </c>
      <c r="F204" s="981">
        <f>IF('Pending Resto-COP Packages'!A70="","",'Pending Resto-COP Packages'!V70)</f>
        <v>6238</v>
      </c>
      <c r="G204" s="981">
        <f>IF('Pending Resto-COP Packages'!A70="","",'Pending Resto-COP Packages'!W70)</f>
        <v>6300</v>
      </c>
      <c r="H204" s="1304">
        <f>IF('Pending Resto-COP Packages'!A70="","",'Pending Resto-COP Packages'!N70)</f>
        <v>78047.350000000006</v>
      </c>
    </row>
    <row r="205" spans="1:8">
      <c r="A205" s="983" t="str">
        <f>IF('Pending Resto-COP Packages'!A71="","",'Pending Resto-COP Packages'!A71)</f>
        <v>D-HBR260</v>
      </c>
      <c r="B205" s="980" t="str">
        <f>IF('Pending Resto-COP Packages'!A71="","",'Pending Resto-COP Packages'!B71)</f>
        <v>Miami</v>
      </c>
      <c r="C205" s="980" t="str">
        <f>IF('Pending Resto-COP Packages'!A71="","",'Pending Resto-COP Packages'!D71)</f>
        <v>Yosep AER</v>
      </c>
      <c r="D205" s="980" t="str">
        <f>IF('Pending Resto-COP Packages'!A71="","",'Pending Resto-COP Packages'!F71)</f>
        <v>Jose</v>
      </c>
      <c r="E205" s="981">
        <f>IF('Pending Resto-COP Packages'!A71="","",'Pending Resto-COP Packages'!H71)</f>
        <v>52</v>
      </c>
      <c r="F205" s="981">
        <f>IF('Pending Resto-COP Packages'!A71="","",'Pending Resto-COP Packages'!V71)</f>
        <v>5926</v>
      </c>
      <c r="G205" s="981">
        <f>IF('Pending Resto-COP Packages'!A71="","",'Pending Resto-COP Packages'!W71)</f>
        <v>5982</v>
      </c>
      <c r="H205" s="1304">
        <f>IF('Pending Resto-COP Packages'!A71="","",'Pending Resto-COP Packages'!N71)</f>
        <v>91411.65</v>
      </c>
    </row>
    <row r="206" spans="1:8">
      <c r="A206" s="983" t="str">
        <f>IF('Pending Resto-COP Packages'!A72="","",'Pending Resto-COP Packages'!A72)</f>
        <v>FB-HBR252</v>
      </c>
      <c r="B206" s="980" t="str">
        <f>IF('Pending Resto-COP Packages'!A72="","",'Pending Resto-COP Packages'!B72)</f>
        <v>Miami</v>
      </c>
      <c r="C206" s="980" t="str">
        <f>IF('Pending Resto-COP Packages'!A72="","",'Pending Resto-COP Packages'!D72)</f>
        <v>Yosep AER</v>
      </c>
      <c r="D206" s="980" t="str">
        <f>IF('Pending Resto-COP Packages'!A72="","",'Pending Resto-COP Packages'!F72)</f>
        <v>Jose</v>
      </c>
      <c r="E206" s="981">
        <f>IF('Pending Resto-COP Packages'!A72="","",'Pending Resto-COP Packages'!H72)</f>
        <v>0</v>
      </c>
      <c r="F206" s="981">
        <f>IF('Pending Resto-COP Packages'!A72="","",'Pending Resto-COP Packages'!V72)</f>
        <v>3682</v>
      </c>
      <c r="G206" s="981">
        <f>IF('Pending Resto-COP Packages'!A72="","",'Pending Resto-COP Packages'!W72)</f>
        <v>3730</v>
      </c>
      <c r="H206" s="1304">
        <f>IF('Pending Resto-COP Packages'!A72="","",'Pending Resto-COP Packages'!N72)</f>
        <v>50239.7</v>
      </c>
    </row>
    <row r="207" spans="1:8">
      <c r="A207" s="983" t="str">
        <f>IF('Pending Resto-COP Packages'!A73="","",'Pending Resto-COP Packages'!A73)</f>
        <v>D-HPP303</v>
      </c>
      <c r="B207" s="980" t="str">
        <f>IF('Pending Resto-COP Packages'!A73="","",'Pending Resto-COP Packages'!B73)</f>
        <v>Pinellas</v>
      </c>
      <c r="C207" s="980" t="str">
        <f>IF('Pending Resto-COP Packages'!A73="","",'Pending Resto-COP Packages'!D73)</f>
        <v>R&amp;F Underground Construction Inc</v>
      </c>
      <c r="D207" s="980" t="str">
        <f>IF('Pending Resto-COP Packages'!A73="","",'Pending Resto-COP Packages'!F73)</f>
        <v>Joshua Pacheco</v>
      </c>
      <c r="E207" s="981">
        <f>IF('Pending Resto-COP Packages'!A73="","",'Pending Resto-COP Packages'!H73)</f>
        <v>35</v>
      </c>
      <c r="F207" s="981">
        <f>IF('Pending Resto-COP Packages'!A73="","",'Pending Resto-COP Packages'!V73)</f>
        <v>7699</v>
      </c>
      <c r="G207" s="981">
        <f>IF('Pending Resto-COP Packages'!A73="","",'Pending Resto-COP Packages'!W73)</f>
        <v>7300</v>
      </c>
      <c r="H207" s="1304">
        <f>IF('Pending Resto-COP Packages'!A73="","",'Pending Resto-COP Packages'!N73)</f>
        <v>98498</v>
      </c>
    </row>
    <row r="208" spans="1:8">
      <c r="A208" s="983" t="str">
        <f>IF('Pending Resto-COP Packages'!A74="","",'Pending Resto-COP Packages'!A74)</f>
        <v>D-HPP305</v>
      </c>
      <c r="B208" s="980" t="str">
        <f>IF('Pending Resto-COP Packages'!A74="","",'Pending Resto-COP Packages'!B74)</f>
        <v>Pinellas</v>
      </c>
      <c r="C208" s="980" t="str">
        <f>IF('Pending Resto-COP Packages'!A74="","",'Pending Resto-COP Packages'!D74)</f>
        <v>HDD Underground / R&amp;F Underground Construction Inc</v>
      </c>
      <c r="D208" s="980" t="str">
        <f>IF('Pending Resto-COP Packages'!A74="","",'Pending Resto-COP Packages'!F74)</f>
        <v>Matthew Nunes</v>
      </c>
      <c r="E208" s="981">
        <f>IF('Pending Resto-COP Packages'!A74="","",'Pending Resto-COP Packages'!H74)</f>
        <v>87</v>
      </c>
      <c r="F208" s="981">
        <f>IF('Pending Resto-COP Packages'!A74="","",'Pending Resto-COP Packages'!V74)</f>
        <v>6321</v>
      </c>
      <c r="G208" s="981">
        <f>IF('Pending Resto-COP Packages'!A74="","",'Pending Resto-COP Packages'!W74)</f>
        <v>6271</v>
      </c>
      <c r="H208" s="1304">
        <f>IF('Pending Resto-COP Packages'!A74="","",'Pending Resto-COP Packages'!N74)</f>
        <v>77365.5</v>
      </c>
    </row>
    <row r="209" spans="1:8">
      <c r="A209" s="983" t="str">
        <f>IF('Pending Resto-COP Packages'!A75="","",'Pending Resto-COP Packages'!A75)</f>
        <v>D-HPP310</v>
      </c>
      <c r="B209" s="980" t="str">
        <f>IF('Pending Resto-COP Packages'!A75="","",'Pending Resto-COP Packages'!B75)</f>
        <v>Pinellas</v>
      </c>
      <c r="C209" s="980" t="str">
        <f>IF('Pending Resto-COP Packages'!A75="","",'Pending Resto-COP Packages'!D75)</f>
        <v>Legant Livings</v>
      </c>
      <c r="D209" s="980" t="str">
        <f>IF('Pending Resto-COP Packages'!A75="","",'Pending Resto-COP Packages'!F75)</f>
        <v>Joshua Pacheco</v>
      </c>
      <c r="E209" s="981">
        <f>IF('Pending Resto-COP Packages'!A75="","",'Pending Resto-COP Packages'!H75)</f>
        <v>58</v>
      </c>
      <c r="F209" s="981">
        <f>IF('Pending Resto-COP Packages'!A75="","",'Pending Resto-COP Packages'!V75)</f>
        <v>6258</v>
      </c>
      <c r="G209" s="981">
        <f>IF('Pending Resto-COP Packages'!A75="","",'Pending Resto-COP Packages'!W75)</f>
        <v>5944</v>
      </c>
      <c r="H209" s="1304">
        <f>IF('Pending Resto-COP Packages'!A75="","",'Pending Resto-COP Packages'!N75)</f>
        <v>78994.5</v>
      </c>
    </row>
    <row r="210" spans="1:8">
      <c r="A210" s="983" t="str">
        <f>IF('Pending Resto-COP Packages'!A76="","",'Pending Resto-COP Packages'!A76)</f>
        <v>D-HPP311</v>
      </c>
      <c r="B210" s="980" t="str">
        <f>IF('Pending Resto-COP Packages'!A76="","",'Pending Resto-COP Packages'!B76)</f>
        <v>Pinellas</v>
      </c>
      <c r="C210" s="980" t="str">
        <f>IF('Pending Resto-COP Packages'!A76="","",'Pending Resto-COP Packages'!D76)</f>
        <v>Legant Livings</v>
      </c>
      <c r="D210" s="980" t="str">
        <f>IF('Pending Resto-COP Packages'!A76="","",'Pending Resto-COP Packages'!F76)</f>
        <v>Joshua Pacheco</v>
      </c>
      <c r="E210" s="981">
        <f>IF('Pending Resto-COP Packages'!A76="","",'Pending Resto-COP Packages'!H76)</f>
        <v>85</v>
      </c>
      <c r="F210" s="981">
        <f>IF('Pending Resto-COP Packages'!A76="","",'Pending Resto-COP Packages'!V76)</f>
        <v>5055</v>
      </c>
      <c r="G210" s="981">
        <f>IF('Pending Resto-COP Packages'!A76="","",'Pending Resto-COP Packages'!W76)</f>
        <v>5140</v>
      </c>
      <c r="H210" s="1304">
        <f>IF('Pending Resto-COP Packages'!A76="","",'Pending Resto-COP Packages'!N76)</f>
        <v>62709</v>
      </c>
    </row>
    <row r="211" spans="1:8">
      <c r="A211" s="983" t="str">
        <f>IF('Pending Resto-COP Packages'!A77="","",'Pending Resto-COP Packages'!A77)</f>
        <v>D-HPP314</v>
      </c>
      <c r="B211" s="980" t="str">
        <f>IF('Pending Resto-COP Packages'!A77="","",'Pending Resto-COP Packages'!B77)</f>
        <v>Pinellas</v>
      </c>
      <c r="C211" s="980" t="str">
        <f>IF('Pending Resto-COP Packages'!A77="","",'Pending Resto-COP Packages'!D77)</f>
        <v>Power Connect</v>
      </c>
      <c r="D211" s="980" t="str">
        <f>IF('Pending Resto-COP Packages'!A77="","",'Pending Resto-COP Packages'!F77)</f>
        <v>Matthew Nunes</v>
      </c>
      <c r="E211" s="981">
        <f>IF('Pending Resto-COP Packages'!A77="","",'Pending Resto-COP Packages'!H77)</f>
        <v>69</v>
      </c>
      <c r="F211" s="981">
        <f>IF('Pending Resto-COP Packages'!A77="","",'Pending Resto-COP Packages'!V77)</f>
        <v>8137</v>
      </c>
      <c r="G211" s="981">
        <f>IF('Pending Resto-COP Packages'!A77="","",'Pending Resto-COP Packages'!W77)</f>
        <v>8054</v>
      </c>
      <c r="H211" s="1304">
        <f>IF('Pending Resto-COP Packages'!A77="","",'Pending Resto-COP Packages'!N77)</f>
        <v>99986.2</v>
      </c>
    </row>
    <row r="212" spans="1:8">
      <c r="A212" s="983" t="str">
        <f>IF('Pending Resto-COP Packages'!A78="","",'Pending Resto-COP Packages'!A78)</f>
        <v>D-HPP854</v>
      </c>
      <c r="B212" s="980" t="str">
        <f>IF('Pending Resto-COP Packages'!A78="","",'Pending Resto-COP Packages'!B78)</f>
        <v>Pinellas</v>
      </c>
      <c r="C212" s="980" t="str">
        <f>IF('Pending Resto-COP Packages'!A78="","",'Pending Resto-COP Packages'!D78)</f>
        <v>Brothers</v>
      </c>
      <c r="D212" s="980" t="str">
        <f>IF('Pending Resto-COP Packages'!A78="","",'Pending Resto-COP Packages'!F78)</f>
        <v>Anthony Adum</v>
      </c>
      <c r="E212" s="981">
        <f>IF('Pending Resto-COP Packages'!A78="","",'Pending Resto-COP Packages'!H78)</f>
        <v>90</v>
      </c>
      <c r="F212" s="981">
        <f>IF('Pending Resto-COP Packages'!A78="","",'Pending Resto-COP Packages'!V78)</f>
        <v>6218</v>
      </c>
      <c r="G212" s="981">
        <f>IF('Pending Resto-COP Packages'!A78="","",'Pending Resto-COP Packages'!W78)</f>
        <v>5826</v>
      </c>
      <c r="H212" s="1304">
        <f>IF('Pending Resto-COP Packages'!A78="","",'Pending Resto-COP Packages'!N78)</f>
        <v>78625.899999999994</v>
      </c>
    </row>
    <row r="213" spans="1:8">
      <c r="A213" s="983" t="str">
        <f>IF('Pending Resto-COP Packages'!A79="","",'Pending Resto-COP Packages'!A79)</f>
        <v>D-HPP858</v>
      </c>
      <c r="B213" s="980" t="str">
        <f>IF('Pending Resto-COP Packages'!A79="","",'Pending Resto-COP Packages'!B79)</f>
        <v>Pinellas</v>
      </c>
      <c r="C213" s="980" t="str">
        <f>IF('Pending Resto-COP Packages'!A79="","",'Pending Resto-COP Packages'!D79)</f>
        <v>Brothers</v>
      </c>
      <c r="D213" s="980" t="str">
        <f>IF('Pending Resto-COP Packages'!A79="","",'Pending Resto-COP Packages'!F79)</f>
        <v>Anthony Adum</v>
      </c>
      <c r="E213" s="981">
        <f>IF('Pending Resto-COP Packages'!A79="","",'Pending Resto-COP Packages'!H79)</f>
        <v>68</v>
      </c>
      <c r="F213" s="981">
        <f>IF('Pending Resto-COP Packages'!A79="","",'Pending Resto-COP Packages'!V79)</f>
        <v>5646</v>
      </c>
      <c r="G213" s="981">
        <f>IF('Pending Resto-COP Packages'!A79="","",'Pending Resto-COP Packages'!W79)</f>
        <v>5626</v>
      </c>
      <c r="H213" s="1304">
        <f>IF('Pending Resto-COP Packages'!A79="","",'Pending Resto-COP Packages'!N79)</f>
        <v>73595.5</v>
      </c>
    </row>
    <row r="214" spans="1:8">
      <c r="A214" s="983" t="str">
        <f>IF('Pending Resto-COP Packages'!A80="","",'Pending Resto-COP Packages'!A80)</f>
        <v>FB-HPP314</v>
      </c>
      <c r="B214" s="980" t="str">
        <f>IF('Pending Resto-COP Packages'!A80="","",'Pending Resto-COP Packages'!B80)</f>
        <v>Pinellas</v>
      </c>
      <c r="C214" s="980" t="str">
        <f>IF('Pending Resto-COP Packages'!A80="","",'Pending Resto-COP Packages'!D80)</f>
        <v>Power Connect</v>
      </c>
      <c r="D214" s="980" t="str">
        <f>IF('Pending Resto-COP Packages'!A80="","",'Pending Resto-COP Packages'!F80)</f>
        <v>Joshua Pacheco</v>
      </c>
      <c r="E214" s="981">
        <f>IF('Pending Resto-COP Packages'!A80="","",'Pending Resto-COP Packages'!H80)</f>
        <v>0</v>
      </c>
      <c r="F214" s="981">
        <f>IF('Pending Resto-COP Packages'!A80="","",'Pending Resto-COP Packages'!V80)</f>
        <v>72</v>
      </c>
      <c r="G214" s="981">
        <f>IF('Pending Resto-COP Packages'!A80="","",'Pending Resto-COP Packages'!W80)</f>
        <v>58</v>
      </c>
      <c r="H214" s="1304">
        <f>IF('Pending Resto-COP Packages'!A80="","",'Pending Resto-COP Packages'!N80)</f>
        <v>419</v>
      </c>
    </row>
    <row r="215" spans="1:8">
      <c r="A215" s="983" t="str">
        <f>IF('Pending Resto-COP Packages'!A81="","",'Pending Resto-COP Packages'!A81)</f>
        <v>FB-HPP375</v>
      </c>
      <c r="B215" s="980" t="str">
        <f>IF('Pending Resto-COP Packages'!A81="","",'Pending Resto-COP Packages'!B81)</f>
        <v>Pinellas</v>
      </c>
      <c r="C215" s="980" t="str">
        <f>IF('Pending Resto-COP Packages'!A81="","",'Pending Resto-COP Packages'!D81)</f>
        <v>Power Connect</v>
      </c>
      <c r="D215" s="980" t="str">
        <f>IF('Pending Resto-COP Packages'!A81="","",'Pending Resto-COP Packages'!F81)</f>
        <v>Johnnie Williams</v>
      </c>
      <c r="E215" s="981">
        <f>IF('Pending Resto-COP Packages'!A81="","",'Pending Resto-COP Packages'!H81)</f>
        <v>0</v>
      </c>
      <c r="F215" s="981">
        <f>IF('Pending Resto-COP Packages'!A81="","",'Pending Resto-COP Packages'!V81)</f>
        <v>2286</v>
      </c>
      <c r="G215" s="981">
        <f>IF('Pending Resto-COP Packages'!A81="","",'Pending Resto-COP Packages'!W81)</f>
        <v>1957</v>
      </c>
      <c r="H215" s="1304">
        <f>IF('Pending Resto-COP Packages'!A81="","",'Pending Resto-COP Packages'!N81)</f>
        <v>24396.5</v>
      </c>
    </row>
    <row r="216" spans="1:8">
      <c r="A216" s="983" t="str">
        <f>IF('Pending Resto-COP Packages'!A82="","",'Pending Resto-COP Packages'!A82)</f>
        <v>FB-HPP879</v>
      </c>
      <c r="B216" s="980" t="str">
        <f>IF('Pending Resto-COP Packages'!A82="","",'Pending Resto-COP Packages'!B82)</f>
        <v>Pinellas</v>
      </c>
      <c r="C216" s="980" t="str">
        <f>IF('Pending Resto-COP Packages'!A82="","",'Pending Resto-COP Packages'!D82)</f>
        <v>Brothers</v>
      </c>
      <c r="D216" s="980" t="str">
        <f>IF('Pending Resto-COP Packages'!A82="","",'Pending Resto-COP Packages'!F82)</f>
        <v>Anthony Adum</v>
      </c>
      <c r="E216" s="981">
        <f>IF('Pending Resto-COP Packages'!A82="","",'Pending Resto-COP Packages'!H82)</f>
        <v>0</v>
      </c>
      <c r="F216" s="981">
        <f>IF('Pending Resto-COP Packages'!A82="","",'Pending Resto-COP Packages'!V82)</f>
        <v>5871</v>
      </c>
      <c r="G216" s="981">
        <f>IF('Pending Resto-COP Packages'!A82="","",'Pending Resto-COP Packages'!W82)</f>
        <v>5903</v>
      </c>
      <c r="H216" s="1304">
        <f>IF('Pending Resto-COP Packages'!A82="","",'Pending Resto-COP Packages'!N82)</f>
        <v>73440.100000000006</v>
      </c>
    </row>
    <row r="217" spans="1:8">
      <c r="A217" s="983" t="str">
        <f>IF('Pending Resto-COP Packages'!A83="","",'Pending Resto-COP Packages'!A83)</f>
        <v>D-HLC506</v>
      </c>
      <c r="B217" s="980" t="str">
        <f>IF('Pending Resto-COP Packages'!A83="","",'Pending Resto-COP Packages'!B83)</f>
        <v>Pinellas</v>
      </c>
      <c r="C217" s="980" t="str">
        <f>IF('Pending Resto-COP Packages'!A83="","",'Pending Resto-COP Packages'!D83)</f>
        <v>Brothers</v>
      </c>
      <c r="D217" s="980" t="str">
        <f>IF('Pending Resto-COP Packages'!A83="","",'Pending Resto-COP Packages'!F83)</f>
        <v>Anthony Adum</v>
      </c>
      <c r="E217" s="981">
        <f>IF('Pending Resto-COP Packages'!A83="","",'Pending Resto-COP Packages'!H83)</f>
        <v>83</v>
      </c>
      <c r="F217" s="981">
        <f>IF('Pending Resto-COP Packages'!A83="","",'Pending Resto-COP Packages'!V83)</f>
        <v>5259</v>
      </c>
      <c r="G217" s="981">
        <f>IF('Pending Resto-COP Packages'!A83="","",'Pending Resto-COP Packages'!W83)</f>
        <v>5241</v>
      </c>
      <c r="H217" s="1304">
        <f>IF('Pending Resto-COP Packages'!A83="","",'Pending Resto-COP Packages'!N83)</f>
        <v>63582</v>
      </c>
    </row>
    <row r="218" spans="1:8">
      <c r="A218" s="983" t="str">
        <f>IF('Pending Resto-COP Packages'!A84="","",'Pending Resto-COP Packages'!A84)</f>
        <v>D-HLC507</v>
      </c>
      <c r="B218" s="980" t="str">
        <f>IF('Pending Resto-COP Packages'!A84="","",'Pending Resto-COP Packages'!B84)</f>
        <v>Pinellas</v>
      </c>
      <c r="C218" s="980" t="str">
        <f>IF('Pending Resto-COP Packages'!A84="","",'Pending Resto-COP Packages'!D84)</f>
        <v>ASM Utilities</v>
      </c>
      <c r="D218" s="980" t="str">
        <f>IF('Pending Resto-COP Packages'!A84="","",'Pending Resto-COP Packages'!F84)</f>
        <v>Danny Combs</v>
      </c>
      <c r="E218" s="981">
        <f>IF('Pending Resto-COP Packages'!A84="","",'Pending Resto-COP Packages'!H84)</f>
        <v>63</v>
      </c>
      <c r="F218" s="981">
        <f>IF('Pending Resto-COP Packages'!A84="","",'Pending Resto-COP Packages'!V84)</f>
        <v>6335</v>
      </c>
      <c r="G218" s="981">
        <f>IF('Pending Resto-COP Packages'!A84="","",'Pending Resto-COP Packages'!W84)</f>
        <v>6762</v>
      </c>
      <c r="H218" s="1304">
        <f>IF('Pending Resto-COP Packages'!A84="","",'Pending Resto-COP Packages'!N84)</f>
        <v>78078</v>
      </c>
    </row>
    <row r="219" spans="1:8">
      <c r="A219" s="983" t="str">
        <f>IF('Pending Resto-COP Packages'!A85="","",'Pending Resto-COP Packages'!A85)</f>
        <v>D-HLC511</v>
      </c>
      <c r="B219" s="980" t="str">
        <f>IF('Pending Resto-COP Packages'!A85="","",'Pending Resto-COP Packages'!B85)</f>
        <v>Pinellas</v>
      </c>
      <c r="C219" s="980" t="str">
        <f>IF('Pending Resto-COP Packages'!A85="","",'Pending Resto-COP Packages'!D85)</f>
        <v>Lightspeed In-House</v>
      </c>
      <c r="D219" s="980" t="str">
        <f>IF('Pending Resto-COP Packages'!A85="","",'Pending Resto-COP Packages'!F85)</f>
        <v>Treyvon Tillman</v>
      </c>
      <c r="E219" s="981">
        <f>IF('Pending Resto-COP Packages'!A85="","",'Pending Resto-COP Packages'!H85)</f>
        <v>93</v>
      </c>
      <c r="F219" s="981">
        <f>IF('Pending Resto-COP Packages'!A85="","",'Pending Resto-COP Packages'!V85)</f>
        <v>5861</v>
      </c>
      <c r="G219" s="981">
        <f>IF('Pending Resto-COP Packages'!A85="","",'Pending Resto-COP Packages'!W85)</f>
        <v>5935</v>
      </c>
      <c r="H219" s="1304">
        <f>IF('Pending Resto-COP Packages'!A85="","",'Pending Resto-COP Packages'!N85)</f>
        <v>72479.5</v>
      </c>
    </row>
    <row r="220" spans="1:8">
      <c r="A220" s="983" t="str">
        <f>IF('Pending Resto-COP Packages'!A86="","",'Pending Resto-COP Packages'!A86)</f>
        <v>D-HLC512</v>
      </c>
      <c r="B220" s="980" t="str">
        <f>IF('Pending Resto-COP Packages'!A86="","",'Pending Resto-COP Packages'!B86)</f>
        <v>Pinellas</v>
      </c>
      <c r="C220" s="980" t="str">
        <f>IF('Pending Resto-COP Packages'!A86="","",'Pending Resto-COP Packages'!D86)</f>
        <v>Brothers</v>
      </c>
      <c r="D220" s="980" t="str">
        <f>IF('Pending Resto-COP Packages'!A86="","",'Pending Resto-COP Packages'!F86)</f>
        <v>Anthony Adum</v>
      </c>
      <c r="E220" s="981">
        <f>IF('Pending Resto-COP Packages'!A86="","",'Pending Resto-COP Packages'!H86)</f>
        <v>67</v>
      </c>
      <c r="F220" s="981">
        <f>IF('Pending Resto-COP Packages'!A86="","",'Pending Resto-COP Packages'!V86)</f>
        <v>7115</v>
      </c>
      <c r="G220" s="981">
        <f>IF('Pending Resto-COP Packages'!A86="","",'Pending Resto-COP Packages'!W86)</f>
        <v>7040</v>
      </c>
      <c r="H220" s="1304">
        <f>IF('Pending Resto-COP Packages'!A86="","",'Pending Resto-COP Packages'!N86)</f>
        <v>86106.8</v>
      </c>
    </row>
    <row r="221" spans="1:8">
      <c r="A221" s="983" t="str">
        <f>IF('Pending Resto-COP Packages'!A87="","",'Pending Resto-COP Packages'!A87)</f>
        <v>D-HLC513</v>
      </c>
      <c r="B221" s="980" t="str">
        <f>IF('Pending Resto-COP Packages'!A87="","",'Pending Resto-COP Packages'!B87)</f>
        <v>Pinellas</v>
      </c>
      <c r="C221" s="980" t="str">
        <f>IF('Pending Resto-COP Packages'!A87="","",'Pending Resto-COP Packages'!D87)</f>
        <v>Lightspeed In-House</v>
      </c>
      <c r="D221" s="980" t="str">
        <f>IF('Pending Resto-COP Packages'!A87="","",'Pending Resto-COP Packages'!F87)</f>
        <v>Matthew Nunes</v>
      </c>
      <c r="E221" s="981">
        <f>IF('Pending Resto-COP Packages'!A87="","",'Pending Resto-COP Packages'!H87)</f>
        <v>91</v>
      </c>
      <c r="F221" s="981">
        <f>IF('Pending Resto-COP Packages'!A87="","",'Pending Resto-COP Packages'!V87)</f>
        <v>6519</v>
      </c>
      <c r="G221" s="981">
        <f>IF('Pending Resto-COP Packages'!A87="","",'Pending Resto-COP Packages'!W87)</f>
        <v>6118</v>
      </c>
      <c r="H221" s="1304">
        <f>IF('Pending Resto-COP Packages'!A87="","",'Pending Resto-COP Packages'!N87)</f>
        <v>79458</v>
      </c>
    </row>
    <row r="222" spans="1:8">
      <c r="A222" s="983" t="str">
        <f>IF('Pending Resto-COP Packages'!A88="","",'Pending Resto-COP Packages'!A88)</f>
        <v>D-HLC517</v>
      </c>
      <c r="B222" s="980" t="str">
        <f>IF('Pending Resto-COP Packages'!A88="","",'Pending Resto-COP Packages'!B88)</f>
        <v>Pinellas</v>
      </c>
      <c r="C222" s="980" t="str">
        <f>IF('Pending Resto-COP Packages'!A88="","",'Pending Resto-COP Packages'!D88)</f>
        <v>ASM Utilities</v>
      </c>
      <c r="D222" s="980" t="str">
        <f>IF('Pending Resto-COP Packages'!A88="","",'Pending Resto-COP Packages'!F88)</f>
        <v>Matthew Nunes</v>
      </c>
      <c r="E222" s="981">
        <f>IF('Pending Resto-COP Packages'!A88="","",'Pending Resto-COP Packages'!H88)</f>
        <v>83</v>
      </c>
      <c r="F222" s="981">
        <f>IF('Pending Resto-COP Packages'!A88="","",'Pending Resto-COP Packages'!V88)</f>
        <v>6058</v>
      </c>
      <c r="G222" s="981">
        <f>IF('Pending Resto-COP Packages'!A88="","",'Pending Resto-COP Packages'!W88)</f>
        <v>6169</v>
      </c>
      <c r="H222" s="1304">
        <f>IF('Pending Resto-COP Packages'!A88="","",'Pending Resto-COP Packages'!N88)</f>
        <v>79947</v>
      </c>
    </row>
    <row r="223" spans="1:8">
      <c r="A223" s="983" t="str">
        <f>IF('Pending Resto-COP Packages'!A89="","",'Pending Resto-COP Packages'!A89)</f>
        <v>D-HLC518</v>
      </c>
      <c r="B223" s="980" t="str">
        <f>IF('Pending Resto-COP Packages'!A89="","",'Pending Resto-COP Packages'!B89)</f>
        <v>Pinellas</v>
      </c>
      <c r="C223" s="980" t="str">
        <f>IF('Pending Resto-COP Packages'!A89="","",'Pending Resto-COP Packages'!D89)</f>
        <v>ASM Utilities</v>
      </c>
      <c r="D223" s="980" t="str">
        <f>IF('Pending Resto-COP Packages'!A89="","",'Pending Resto-COP Packages'!F89)</f>
        <v>Matthew Nunes</v>
      </c>
      <c r="E223" s="981">
        <f>IF('Pending Resto-COP Packages'!A89="","",'Pending Resto-COP Packages'!H89)</f>
        <v>93</v>
      </c>
      <c r="F223" s="981">
        <f>IF('Pending Resto-COP Packages'!A89="","",'Pending Resto-COP Packages'!V89)</f>
        <v>5775</v>
      </c>
      <c r="G223" s="981">
        <f>IF('Pending Resto-COP Packages'!A89="","",'Pending Resto-COP Packages'!W89)</f>
        <v>5444</v>
      </c>
      <c r="H223" s="1304">
        <f>IF('Pending Resto-COP Packages'!A89="","",'Pending Resto-COP Packages'!N89)</f>
        <v>74446.5</v>
      </c>
    </row>
    <row r="224" spans="1:8">
      <c r="A224" s="983" t="str">
        <f>IF('Pending Resto-COP Packages'!A90="","",'Pending Resto-COP Packages'!A90)</f>
        <v>D-HLC519</v>
      </c>
      <c r="B224" s="980" t="str">
        <f>IF('Pending Resto-COP Packages'!A90="","",'Pending Resto-COP Packages'!B90)</f>
        <v>Pinellas</v>
      </c>
      <c r="C224" s="980" t="str">
        <f>IF('Pending Resto-COP Packages'!A90="","",'Pending Resto-COP Packages'!D90)</f>
        <v>Brothers</v>
      </c>
      <c r="D224" s="980" t="str">
        <f>IF('Pending Resto-COP Packages'!A90="","",'Pending Resto-COP Packages'!F90)</f>
        <v>Anthony Adum</v>
      </c>
      <c r="E224" s="981">
        <f>IF('Pending Resto-COP Packages'!A90="","",'Pending Resto-COP Packages'!H90)</f>
        <v>44</v>
      </c>
      <c r="F224" s="981">
        <f>IF('Pending Resto-COP Packages'!A90="","",'Pending Resto-COP Packages'!V90)</f>
        <v>6969</v>
      </c>
      <c r="G224" s="981">
        <f>IF('Pending Resto-COP Packages'!A90="","",'Pending Resto-COP Packages'!W90)</f>
        <v>6980</v>
      </c>
      <c r="H224" s="1304">
        <f>IF('Pending Resto-COP Packages'!A90="","",'Pending Resto-COP Packages'!N90)</f>
        <v>84001.5</v>
      </c>
    </row>
    <row r="225" spans="1:8">
      <c r="A225" s="983" t="str">
        <f>IF('Pending Resto-COP Packages'!A91="","",'Pending Resto-COP Packages'!A91)</f>
        <v>D-HLC539</v>
      </c>
      <c r="B225" s="980" t="str">
        <f>IF('Pending Resto-COP Packages'!A91="","",'Pending Resto-COP Packages'!B91)</f>
        <v>Pinellas</v>
      </c>
      <c r="C225" s="980" t="str">
        <f>IF('Pending Resto-COP Packages'!A91="","",'Pending Resto-COP Packages'!D91)</f>
        <v>Sosa Line</v>
      </c>
      <c r="D225" s="980" t="str">
        <f>IF('Pending Resto-COP Packages'!A91="","",'Pending Resto-COP Packages'!F91)</f>
        <v>Johnnie Williams</v>
      </c>
      <c r="E225" s="981">
        <f>IF('Pending Resto-COP Packages'!A91="","",'Pending Resto-COP Packages'!H91)</f>
        <v>64</v>
      </c>
      <c r="F225" s="981">
        <f>IF('Pending Resto-COP Packages'!A91="","",'Pending Resto-COP Packages'!V91)</f>
        <v>6946</v>
      </c>
      <c r="G225" s="981">
        <f>IF('Pending Resto-COP Packages'!A91="","",'Pending Resto-COP Packages'!W91)</f>
        <v>6979</v>
      </c>
      <c r="H225" s="1304">
        <f>IF('Pending Resto-COP Packages'!A91="","",'Pending Resto-COP Packages'!N91)</f>
        <v>88399.4</v>
      </c>
    </row>
    <row r="226" spans="1:8">
      <c r="A226" s="983" t="str">
        <f>IF('Pending Resto-COP Packages'!A92="","",'Pending Resto-COP Packages'!A92)</f>
        <v>FB-HLC512</v>
      </c>
      <c r="B226" s="980" t="str">
        <f>IF('Pending Resto-COP Packages'!A92="","",'Pending Resto-COP Packages'!B92)</f>
        <v>Pinellas</v>
      </c>
      <c r="C226" s="980" t="str">
        <f>IF('Pending Resto-COP Packages'!A92="","",'Pending Resto-COP Packages'!D92)</f>
        <v>Brothers</v>
      </c>
      <c r="D226" s="980" t="str">
        <f>IF('Pending Resto-COP Packages'!A92="","",'Pending Resto-COP Packages'!F92)</f>
        <v>Anthony Adum</v>
      </c>
      <c r="E226" s="981">
        <f>IF('Pending Resto-COP Packages'!A92="","",'Pending Resto-COP Packages'!H92)</f>
        <v>0</v>
      </c>
      <c r="F226" s="981">
        <f>IF('Pending Resto-COP Packages'!A92="","",'Pending Resto-COP Packages'!V92)</f>
        <v>5642</v>
      </c>
      <c r="G226" s="981">
        <f>IF('Pending Resto-COP Packages'!A92="","",'Pending Resto-COP Packages'!W92)</f>
        <v>5699</v>
      </c>
      <c r="H226" s="1304">
        <f>IF('Pending Resto-COP Packages'!A92="","",'Pending Resto-COP Packages'!N92)</f>
        <v>71505.7</v>
      </c>
    </row>
    <row r="227" spans="1:8">
      <c r="A227" s="983" t="str">
        <f>IF('Pending Resto-COP Packages'!A93="","",'Pending Resto-COP Packages'!A93)</f>
        <v>FB-HLC519</v>
      </c>
      <c r="B227" s="980" t="str">
        <f>IF('Pending Resto-COP Packages'!A93="","",'Pending Resto-COP Packages'!B93)</f>
        <v>Pinellas</v>
      </c>
      <c r="C227" s="980" t="str">
        <f>IF('Pending Resto-COP Packages'!A93="","",'Pending Resto-COP Packages'!D93)</f>
        <v>Power Connect</v>
      </c>
      <c r="D227" s="980" t="str">
        <f>IF('Pending Resto-COP Packages'!A93="","",'Pending Resto-COP Packages'!F93)</f>
        <v>Matthew Nunes</v>
      </c>
      <c r="E227" s="981">
        <f>IF('Pending Resto-COP Packages'!A93="","",'Pending Resto-COP Packages'!H93)</f>
        <v>0</v>
      </c>
      <c r="F227" s="981">
        <f>IF('Pending Resto-COP Packages'!A93="","",'Pending Resto-COP Packages'!V93)</f>
        <v>2013</v>
      </c>
      <c r="G227" s="981">
        <f>IF('Pending Resto-COP Packages'!A93="","",'Pending Resto-COP Packages'!W93)</f>
        <v>2039</v>
      </c>
      <c r="H227" s="1304">
        <f>IF('Pending Resto-COP Packages'!A93="","",'Pending Resto-COP Packages'!N93)</f>
        <v>25127.05</v>
      </c>
    </row>
    <row r="228" spans="1:8">
      <c r="A228" s="983" t="str">
        <f>IF('Pending Resto-COP Packages'!A94="","",'Pending Resto-COP Packages'!A94)</f>
        <v>D-HSF308</v>
      </c>
      <c r="B228" s="980" t="str">
        <f>IF('Pending Resto-COP Packages'!A94="","",'Pending Resto-COP Packages'!B94)</f>
        <v>Port Charlotte</v>
      </c>
      <c r="C228" s="980" t="str">
        <f>IF('Pending Resto-COP Packages'!A94="","",'Pending Resto-COP Packages'!D94)</f>
        <v>HD Cable</v>
      </c>
      <c r="D228" s="980" t="str">
        <f>IF('Pending Resto-COP Packages'!A94="","",'Pending Resto-COP Packages'!F94)</f>
        <v>Joshua Wheatcroft</v>
      </c>
      <c r="E228" s="981">
        <f>IF('Pending Resto-COP Packages'!A94="","",'Pending Resto-COP Packages'!H94)</f>
        <v>68</v>
      </c>
      <c r="F228" s="981">
        <f>IF('Pending Resto-COP Packages'!A94="","",'Pending Resto-COP Packages'!V94)</f>
        <v>5495</v>
      </c>
      <c r="G228" s="981">
        <f>IF('Pending Resto-COP Packages'!A94="","",'Pending Resto-COP Packages'!W94)</f>
        <v>5365</v>
      </c>
      <c r="H228" s="1304">
        <f>IF('Pending Resto-COP Packages'!A94="","",'Pending Resto-COP Packages'!N94)</f>
        <v>62074</v>
      </c>
    </row>
    <row r="229" spans="1:8">
      <c r="A229" s="983" t="str">
        <f>IF('Pending Resto-COP Packages'!A95="","",'Pending Resto-COP Packages'!A95)</f>
        <v>D-HSF320</v>
      </c>
      <c r="B229" s="980" t="str">
        <f>IF('Pending Resto-COP Packages'!A95="","",'Pending Resto-COP Packages'!B95)</f>
        <v>Port Charlotte</v>
      </c>
      <c r="C229" s="980" t="str">
        <f>IF('Pending Resto-COP Packages'!A95="","",'Pending Resto-COP Packages'!D95)</f>
        <v>GN Systems</v>
      </c>
      <c r="D229" s="980" t="str">
        <f>IF('Pending Resto-COP Packages'!A95="","",'Pending Resto-COP Packages'!F95)</f>
        <v>Joshua Wheatcroft</v>
      </c>
      <c r="E229" s="981">
        <f>IF('Pending Resto-COP Packages'!A95="","",'Pending Resto-COP Packages'!H95)</f>
        <v>79</v>
      </c>
      <c r="F229" s="981">
        <f>IF('Pending Resto-COP Packages'!A95="","",'Pending Resto-COP Packages'!V95)</f>
        <v>5974</v>
      </c>
      <c r="G229" s="981">
        <f>IF('Pending Resto-COP Packages'!A95="","",'Pending Resto-COP Packages'!W95)</f>
        <v>5911</v>
      </c>
      <c r="H229" s="1304">
        <f>IF('Pending Resto-COP Packages'!A95="","",'Pending Resto-COP Packages'!N95)</f>
        <v>73533</v>
      </c>
    </row>
    <row r="230" spans="1:8">
      <c r="A230" s="983" t="str">
        <f>IF('Pending Resto-COP Packages'!A96="","",'Pending Resto-COP Packages'!A96)</f>
        <v>D-HSF322</v>
      </c>
      <c r="B230" s="980" t="str">
        <f>IF('Pending Resto-COP Packages'!A96="","",'Pending Resto-COP Packages'!B96)</f>
        <v>Port Charlotte</v>
      </c>
      <c r="C230" s="980" t="str">
        <f>IF('Pending Resto-COP Packages'!A96="","",'Pending Resto-COP Packages'!D96)</f>
        <v>Lopez Underground</v>
      </c>
      <c r="D230" s="980" t="str">
        <f>IF('Pending Resto-COP Packages'!A96="","",'Pending Resto-COP Packages'!F96)</f>
        <v>Joshua Wheatcroft</v>
      </c>
      <c r="E230" s="981">
        <f>IF('Pending Resto-COP Packages'!A96="","",'Pending Resto-COP Packages'!H96)</f>
        <v>89</v>
      </c>
      <c r="F230" s="981">
        <f>IF('Pending Resto-COP Packages'!A96="","",'Pending Resto-COP Packages'!V96)</f>
        <v>6825</v>
      </c>
      <c r="G230" s="981">
        <f>IF('Pending Resto-COP Packages'!A96="","",'Pending Resto-COP Packages'!W96)</f>
        <v>6741</v>
      </c>
      <c r="H230" s="1304">
        <f>IF('Pending Resto-COP Packages'!A96="","",'Pending Resto-COP Packages'!N96)</f>
        <v>81150</v>
      </c>
    </row>
    <row r="231" spans="1:8">
      <c r="A231" s="983" t="str">
        <f>IF('Pending Resto-COP Packages'!A97="","",'Pending Resto-COP Packages'!A97)</f>
        <v>D-HSF402</v>
      </c>
      <c r="B231" s="980" t="str">
        <f>IF('Pending Resto-COP Packages'!A97="","",'Pending Resto-COP Packages'!B97)</f>
        <v>Port Charlotte</v>
      </c>
      <c r="C231" s="980" t="str">
        <f>IF('Pending Resto-COP Packages'!A97="","",'Pending Resto-COP Packages'!D97)</f>
        <v>GN Systems</v>
      </c>
      <c r="D231" s="980" t="str">
        <f>IF('Pending Resto-COP Packages'!A97="","",'Pending Resto-COP Packages'!F97)</f>
        <v>Brenton Copelin</v>
      </c>
      <c r="E231" s="981">
        <f>IF('Pending Resto-COP Packages'!A97="","",'Pending Resto-COP Packages'!H97)</f>
        <v>78</v>
      </c>
      <c r="F231" s="981">
        <f>IF('Pending Resto-COP Packages'!A97="","",'Pending Resto-COP Packages'!V97)</f>
        <v>5890</v>
      </c>
      <c r="G231" s="981">
        <f>IF('Pending Resto-COP Packages'!A97="","",'Pending Resto-COP Packages'!W97)</f>
        <v>5834</v>
      </c>
      <c r="H231" s="1304">
        <f>IF('Pending Resto-COP Packages'!A97="","",'Pending Resto-COP Packages'!N97)</f>
        <v>72242</v>
      </c>
    </row>
    <row r="232" spans="1:8">
      <c r="A232" s="983" t="str">
        <f>IF('Pending Resto-COP Packages'!A98="","",'Pending Resto-COP Packages'!A98)</f>
        <v>D-HSF419</v>
      </c>
      <c r="B232" s="980" t="str">
        <f>IF('Pending Resto-COP Packages'!A98="","",'Pending Resto-COP Packages'!B98)</f>
        <v>Port Charlotte</v>
      </c>
      <c r="C232" s="980" t="str">
        <f>IF('Pending Resto-COP Packages'!A98="","",'Pending Resto-COP Packages'!D98)</f>
        <v>GN Systems</v>
      </c>
      <c r="D232" s="980" t="str">
        <f>IF('Pending Resto-COP Packages'!A98="","",'Pending Resto-COP Packages'!F98)</f>
        <v>Brenton Copelin</v>
      </c>
      <c r="E232" s="981">
        <f>IF('Pending Resto-COP Packages'!A98="","",'Pending Resto-COP Packages'!H98)</f>
        <v>49</v>
      </c>
      <c r="F232" s="981">
        <f>IF('Pending Resto-COP Packages'!A98="","",'Pending Resto-COP Packages'!V98)</f>
        <v>5185</v>
      </c>
      <c r="G232" s="981">
        <f>IF('Pending Resto-COP Packages'!A98="","",'Pending Resto-COP Packages'!W98)</f>
        <v>4940</v>
      </c>
      <c r="H232" s="1304">
        <f>IF('Pending Resto-COP Packages'!A98="","",'Pending Resto-COP Packages'!N98)</f>
        <v>62657</v>
      </c>
    </row>
    <row r="233" spans="1:8">
      <c r="A233" s="983" t="str">
        <f>IF('Pending Resto-COP Packages'!A99="","",'Pending Resto-COP Packages'!A99)</f>
        <v>FB-HSF304</v>
      </c>
      <c r="B233" s="980" t="str">
        <f>IF('Pending Resto-COP Packages'!A99="","",'Pending Resto-COP Packages'!B99)</f>
        <v>Port Charlotte</v>
      </c>
      <c r="C233" s="980" t="str">
        <f>IF('Pending Resto-COP Packages'!A99="","",'Pending Resto-COP Packages'!D99)</f>
        <v>Lightspeed In-House</v>
      </c>
      <c r="D233" s="980" t="str">
        <f>IF('Pending Resto-COP Packages'!A99="","",'Pending Resto-COP Packages'!F99)</f>
        <v>Joshua Wheatcroft</v>
      </c>
      <c r="E233" s="981">
        <f>IF('Pending Resto-COP Packages'!A99="","",'Pending Resto-COP Packages'!H99)</f>
        <v>0</v>
      </c>
      <c r="F233" s="981">
        <f>IF('Pending Resto-COP Packages'!A99="","",'Pending Resto-COP Packages'!V99)</f>
        <v>3693</v>
      </c>
      <c r="G233" s="981">
        <f>IF('Pending Resto-COP Packages'!A99="","",'Pending Resto-COP Packages'!W99)</f>
        <v>3896</v>
      </c>
      <c r="H233" s="1304">
        <f>IF('Pending Resto-COP Packages'!A99="","",'Pending Resto-COP Packages'!N99)</f>
        <v>33518.699999999997</v>
      </c>
    </row>
    <row r="234" spans="1:8">
      <c r="A234" s="983" t="str">
        <f>IF('Pending Resto-COP Packages'!A100="","",'Pending Resto-COP Packages'!A100)</f>
        <v>FB-HNP133</v>
      </c>
      <c r="B234" s="980" t="str">
        <f>IF('Pending Resto-COP Packages'!A100="","",'Pending Resto-COP Packages'!B100)</f>
        <v>St Petersburg</v>
      </c>
      <c r="C234" s="980" t="str">
        <f>IF('Pending Resto-COP Packages'!A100="","",'Pending Resto-COP Packages'!D100)</f>
        <v>Lightspeed In-House</v>
      </c>
      <c r="D234" s="980" t="str">
        <f>IF('Pending Resto-COP Packages'!A100="","",'Pending Resto-COP Packages'!F100)</f>
        <v>Johnnie Williams</v>
      </c>
      <c r="E234" s="981">
        <f>IF('Pending Resto-COP Packages'!A100="","",'Pending Resto-COP Packages'!H100)</f>
        <v>0</v>
      </c>
      <c r="F234" s="981">
        <f>IF('Pending Resto-COP Packages'!A100="","",'Pending Resto-COP Packages'!V100)</f>
        <v>1697</v>
      </c>
      <c r="G234" s="981">
        <f>IF('Pending Resto-COP Packages'!A100="","",'Pending Resto-COP Packages'!W100)</f>
        <v>1815</v>
      </c>
      <c r="H234" s="1304">
        <f>IF('Pending Resto-COP Packages'!A100="","",'Pending Resto-COP Packages'!N100)</f>
        <v>23800.25</v>
      </c>
    </row>
    <row r="235" spans="1:8">
      <c r="A235" s="983" t="str">
        <f>IF('Pending Resto-COP Packages'!A101="","",'Pending Resto-COP Packages'!A101)</f>
        <v>Vantage Point Condominiums</v>
      </c>
      <c r="B235" s="980" t="str">
        <f>IF('Pending Resto-COP Packages'!A101="","",'Pending Resto-COP Packages'!B101)</f>
        <v>St Petersburg</v>
      </c>
      <c r="C235" s="980" t="str">
        <f>IF('Pending Resto-COP Packages'!A101="","",'Pending Resto-COP Packages'!D101)</f>
        <v>APT Communications/Kattleone</v>
      </c>
      <c r="D235" s="980" t="str">
        <f>IF('Pending Resto-COP Packages'!A101="","",'Pending Resto-COP Packages'!F101)</f>
        <v>Johnnie Williams</v>
      </c>
      <c r="E235" s="981">
        <f>IF('Pending Resto-COP Packages'!A101="","",'Pending Resto-COP Packages'!H101)</f>
        <v>380</v>
      </c>
      <c r="F235" s="981">
        <f>IF('Pending Resto-COP Packages'!A101="","",'Pending Resto-COP Packages'!V101)</f>
        <v>9181</v>
      </c>
      <c r="G235" s="981">
        <f>IF('Pending Resto-COP Packages'!A101="","",'Pending Resto-COP Packages'!W101)</f>
        <v>9179</v>
      </c>
      <c r="H235" s="1304">
        <f>IF('Pending Resto-COP Packages'!A101="","",'Pending Resto-COP Packages'!N101)</f>
        <v>117414</v>
      </c>
    </row>
    <row r="236" spans="1:8">
      <c r="A236" s="983" t="str">
        <f>IF('Pending Resto-COP Packages'!A102="","",'Pending Resto-COP Packages'!A102)</f>
        <v/>
      </c>
      <c r="B236" s="980" t="str">
        <f>IF('Pending Resto-COP Packages'!A102="","",'Pending Resto-COP Packages'!B102)</f>
        <v/>
      </c>
      <c r="C236" s="980" t="str">
        <f>IF('Pending Resto-COP Packages'!A102="","",'Pending Resto-COP Packages'!D102)</f>
        <v/>
      </c>
      <c r="D236" s="980" t="str">
        <f>IF('Pending Resto-COP Packages'!A102="","",'Pending Resto-COP Packages'!F102)</f>
        <v/>
      </c>
      <c r="E236" s="981" t="str">
        <f>IF('Pending Resto-COP Packages'!A102="","",'Pending Resto-COP Packages'!H102)</f>
        <v/>
      </c>
      <c r="F236" s="981" t="str">
        <f>IF('Pending Resto-COP Packages'!A102="","",'Pending Resto-COP Packages'!V102)</f>
        <v/>
      </c>
      <c r="G236" s="981" t="str">
        <f>IF('Pending Resto-COP Packages'!A102="","",'Pending Resto-COP Packages'!W102)</f>
        <v/>
      </c>
      <c r="H236" s="1304" t="str">
        <f>IF('Pending Resto-COP Packages'!A102="","",'Pending Resto-COP Packages'!N102)</f>
        <v/>
      </c>
    </row>
    <row r="237" spans="1:8">
      <c r="A237" s="983" t="str">
        <f>IF('Pending Resto-COP Packages'!A103="","",'Pending Resto-COP Packages'!A103)</f>
        <v>D-HLP610</v>
      </c>
      <c r="B237" s="980" t="str">
        <f>IF('Pending Resto-COP Packages'!A103="","",'Pending Resto-COP Packages'!B103)</f>
        <v>Collier</v>
      </c>
      <c r="C237" s="980" t="str">
        <f>IF('Pending Resto-COP Packages'!A103="","",'Pending Resto-COP Packages'!D103)</f>
        <v xml:space="preserve">AGN </v>
      </c>
      <c r="D237" s="980" t="str">
        <f>IF('Pending Resto-COP Packages'!A103="","",'Pending Resto-COP Packages'!F103)</f>
        <v>Aldo Layedra</v>
      </c>
      <c r="E237" s="981">
        <f>IF('Pending Resto-COP Packages'!A103="","",'Pending Resto-COP Packages'!H103)</f>
        <v>78</v>
      </c>
      <c r="F237" s="981">
        <f>IF('Pending Resto-COP Packages'!A103="","",'Pending Resto-COP Packages'!V103)</f>
        <v>4373</v>
      </c>
      <c r="G237" s="981">
        <f>IF('Pending Resto-COP Packages'!A103="","",'Pending Resto-COP Packages'!W103)</f>
        <v>4404</v>
      </c>
      <c r="H237" s="1304">
        <f>IF('Pending Resto-COP Packages'!A103="","",'Pending Resto-COP Packages'!N103)</f>
        <v>0</v>
      </c>
    </row>
    <row r="238" spans="1:8">
      <c r="A238" s="983" t="str">
        <f>IF('Pending Resto-COP Packages'!A104="","",'Pending Resto-COP Packages'!A104)</f>
        <v>D-HPW304</v>
      </c>
      <c r="B238" s="980" t="str">
        <f>IF('Pending Resto-COP Packages'!A104="","",'Pending Resto-COP Packages'!B104)</f>
        <v>Lee</v>
      </c>
      <c r="C238" s="980" t="str">
        <f>IF('Pending Resto-COP Packages'!A104="","",'Pending Resto-COP Packages'!D104)</f>
        <v xml:space="preserve">DMG </v>
      </c>
      <c r="D238" s="980" t="str">
        <f>IF('Pending Resto-COP Packages'!A104="","",'Pending Resto-COP Packages'!F104)</f>
        <v>Aldo Layedra</v>
      </c>
      <c r="E238" s="981">
        <f>IF('Pending Resto-COP Packages'!A104="","",'Pending Resto-COP Packages'!H104)</f>
        <v>39</v>
      </c>
      <c r="F238" s="981">
        <f>IF('Pending Resto-COP Packages'!A104="","",'Pending Resto-COP Packages'!V104)</f>
        <v>2705</v>
      </c>
      <c r="G238" s="981">
        <f>IF('Pending Resto-COP Packages'!A104="","",'Pending Resto-COP Packages'!W104)</f>
        <v>2705</v>
      </c>
      <c r="H238" s="1304">
        <f>IF('Pending Resto-COP Packages'!A104="","",'Pending Resto-COP Packages'!N104)</f>
        <v>0</v>
      </c>
    </row>
    <row r="239" spans="1:8">
      <c r="A239" s="983" t="str">
        <f>IF('Pending Resto-COP Packages'!A105="","",'Pending Resto-COP Packages'!A105)</f>
        <v>D-HPW306</v>
      </c>
      <c r="B239" s="980" t="str">
        <f>IF('Pending Resto-COP Packages'!A105="","",'Pending Resto-COP Packages'!B105)</f>
        <v>Lee</v>
      </c>
      <c r="C239" s="980" t="str">
        <f>IF('Pending Resto-COP Packages'!A105="","",'Pending Resto-COP Packages'!D105)</f>
        <v>AGN</v>
      </c>
      <c r="D239" s="980" t="str">
        <f>IF('Pending Resto-COP Packages'!A105="","",'Pending Resto-COP Packages'!F105)</f>
        <v>Aldo Layedra</v>
      </c>
      <c r="E239" s="981">
        <f>IF('Pending Resto-COP Packages'!A105="","",'Pending Resto-COP Packages'!H105)</f>
        <v>90</v>
      </c>
      <c r="F239" s="981">
        <f>IF('Pending Resto-COP Packages'!A105="","",'Pending Resto-COP Packages'!V105)</f>
        <v>5254</v>
      </c>
      <c r="G239" s="981">
        <f>IF('Pending Resto-COP Packages'!A105="","",'Pending Resto-COP Packages'!W105)</f>
        <v>5254</v>
      </c>
      <c r="H239" s="1304">
        <f>IF('Pending Resto-COP Packages'!A105="","",'Pending Resto-COP Packages'!N105)</f>
        <v>0</v>
      </c>
    </row>
    <row r="240" spans="1:8">
      <c r="A240" s="983" t="str">
        <f>IF('Pending Resto-COP Packages'!A106="","",'Pending Resto-COP Packages'!A106)</f>
        <v>D-HPW309</v>
      </c>
      <c r="B240" s="980" t="str">
        <f>IF('Pending Resto-COP Packages'!A106="","",'Pending Resto-COP Packages'!B106)</f>
        <v>Lee</v>
      </c>
      <c r="C240" s="980" t="str">
        <f>IF('Pending Resto-COP Packages'!A106="","",'Pending Resto-COP Packages'!D106)</f>
        <v>AGN</v>
      </c>
      <c r="D240" s="980" t="str">
        <f>IF('Pending Resto-COP Packages'!A106="","",'Pending Resto-COP Packages'!F106)</f>
        <v>Aldo Layedra</v>
      </c>
      <c r="E240" s="981">
        <f>IF('Pending Resto-COP Packages'!A106="","",'Pending Resto-COP Packages'!H106)</f>
        <v>83</v>
      </c>
      <c r="F240" s="981">
        <f>IF('Pending Resto-COP Packages'!A106="","",'Pending Resto-COP Packages'!V106)</f>
        <v>5336</v>
      </c>
      <c r="G240" s="981">
        <f>IF('Pending Resto-COP Packages'!A106="","",'Pending Resto-COP Packages'!W106)</f>
        <v>5501</v>
      </c>
      <c r="H240" s="1304">
        <f>IF('Pending Resto-COP Packages'!A106="","",'Pending Resto-COP Packages'!N106)</f>
        <v>0</v>
      </c>
    </row>
    <row r="241" spans="1:8">
      <c r="A241" s="983" t="str">
        <f>IF('Pending Resto-COP Packages'!A107="","",'Pending Resto-COP Packages'!A107)</f>
        <v>D-HPW310</v>
      </c>
      <c r="B241" s="980" t="str">
        <f>IF('Pending Resto-COP Packages'!A107="","",'Pending Resto-COP Packages'!B107)</f>
        <v>Lee</v>
      </c>
      <c r="C241" s="980" t="str">
        <f>IF('Pending Resto-COP Packages'!A107="","",'Pending Resto-COP Packages'!D107)</f>
        <v>DMC Boring</v>
      </c>
      <c r="D241" s="980" t="str">
        <f>IF('Pending Resto-COP Packages'!A107="","",'Pending Resto-COP Packages'!F107)</f>
        <v>Aldo Layedra</v>
      </c>
      <c r="E241" s="981">
        <f>IF('Pending Resto-COP Packages'!A107="","",'Pending Resto-COP Packages'!H107)</f>
        <v>0</v>
      </c>
      <c r="F241" s="981">
        <f>IF('Pending Resto-COP Packages'!A107="","",'Pending Resto-COP Packages'!V107)</f>
        <v>5634</v>
      </c>
      <c r="G241" s="981">
        <f>IF('Pending Resto-COP Packages'!A107="","",'Pending Resto-COP Packages'!W107)</f>
        <v>5906</v>
      </c>
      <c r="H241" s="1304">
        <f>IF('Pending Resto-COP Packages'!A107="","",'Pending Resto-COP Packages'!N107)</f>
        <v>0</v>
      </c>
    </row>
    <row r="242" spans="1:8">
      <c r="A242" s="983" t="str">
        <f>IF('Pending Resto-COP Packages'!A108="","",'Pending Resto-COP Packages'!A108)</f>
        <v>D-HPW311</v>
      </c>
      <c r="B242" s="980" t="str">
        <f>IF('Pending Resto-COP Packages'!A108="","",'Pending Resto-COP Packages'!B108)</f>
        <v>Lee</v>
      </c>
      <c r="C242" s="980" t="str">
        <f>IF('Pending Resto-COP Packages'!A108="","",'Pending Resto-COP Packages'!D108)</f>
        <v>DMC Boring</v>
      </c>
      <c r="D242" s="980" t="str">
        <f>IF('Pending Resto-COP Packages'!A108="","",'Pending Resto-COP Packages'!F108)</f>
        <v>Aldo Layedra</v>
      </c>
      <c r="E242" s="981">
        <f>IF('Pending Resto-COP Packages'!A108="","",'Pending Resto-COP Packages'!H108)</f>
        <v>68</v>
      </c>
      <c r="F242" s="981">
        <f>IF('Pending Resto-COP Packages'!A108="","",'Pending Resto-COP Packages'!V108)</f>
        <v>3909</v>
      </c>
      <c r="G242" s="981">
        <f>IF('Pending Resto-COP Packages'!A108="","",'Pending Resto-COP Packages'!W108)</f>
        <v>3909</v>
      </c>
      <c r="H242" s="1304">
        <f>IF('Pending Resto-COP Packages'!A108="","",'Pending Resto-COP Packages'!N108)</f>
        <v>0</v>
      </c>
    </row>
    <row r="243" spans="1:8">
      <c r="A243" s="983" t="str">
        <f>IF('Pending Resto-COP Packages'!A109="","",'Pending Resto-COP Packages'!A109)</f>
        <v>D-HPW325</v>
      </c>
      <c r="B243" s="980" t="str">
        <f>IF('Pending Resto-COP Packages'!A109="","",'Pending Resto-COP Packages'!B109)</f>
        <v>Lee</v>
      </c>
      <c r="C243" s="980" t="str">
        <f>IF('Pending Resto-COP Packages'!A109="","",'Pending Resto-COP Packages'!D109)</f>
        <v>RDA</v>
      </c>
      <c r="D243" s="980" t="str">
        <f>IF('Pending Resto-COP Packages'!A109="","",'Pending Resto-COP Packages'!F109)</f>
        <v>Aldo Layedra</v>
      </c>
      <c r="E243" s="981">
        <f>IF('Pending Resto-COP Packages'!A109="","",'Pending Resto-COP Packages'!H109)</f>
        <v>80</v>
      </c>
      <c r="F243" s="981">
        <f>IF('Pending Resto-COP Packages'!A109="","",'Pending Resto-COP Packages'!V109)</f>
        <v>6023</v>
      </c>
      <c r="G243" s="981">
        <f>IF('Pending Resto-COP Packages'!A109="","",'Pending Resto-COP Packages'!W109)</f>
        <v>6055</v>
      </c>
      <c r="H243" s="1304">
        <f>IF('Pending Resto-COP Packages'!A109="","",'Pending Resto-COP Packages'!N109)</f>
        <v>0</v>
      </c>
    </row>
    <row r="244" spans="1:8">
      <c r="A244" s="983" t="str">
        <f>IF('Pending Resto-COP Packages'!A110="","",'Pending Resto-COP Packages'!A110)</f>
        <v>D-HPW340</v>
      </c>
      <c r="B244" s="980" t="str">
        <f>IF('Pending Resto-COP Packages'!A110="","",'Pending Resto-COP Packages'!B110)</f>
        <v>Lee</v>
      </c>
      <c r="C244" s="980" t="str">
        <f>IF('Pending Resto-COP Packages'!A110="","",'Pending Resto-COP Packages'!D110)</f>
        <v>RDA</v>
      </c>
      <c r="D244" s="980" t="str">
        <f>IF('Pending Resto-COP Packages'!A110="","",'Pending Resto-COP Packages'!F110)</f>
        <v>Aldo Layedra</v>
      </c>
      <c r="E244" s="981">
        <f>IF('Pending Resto-COP Packages'!A110="","",'Pending Resto-COP Packages'!H110)</f>
        <v>79</v>
      </c>
      <c r="F244" s="981">
        <f>IF('Pending Resto-COP Packages'!A110="","",'Pending Resto-COP Packages'!V110)</f>
        <v>5773</v>
      </c>
      <c r="G244" s="981">
        <f>IF('Pending Resto-COP Packages'!A110="","",'Pending Resto-COP Packages'!W110)</f>
        <v>5744</v>
      </c>
      <c r="H244" s="1304">
        <f>IF('Pending Resto-COP Packages'!A110="","",'Pending Resto-COP Packages'!N110)</f>
        <v>0</v>
      </c>
    </row>
    <row r="245" spans="1:8">
      <c r="A245" s="983" t="str">
        <f>IF('Pending Resto-COP Packages'!A111="","",'Pending Resto-COP Packages'!A111)</f>
        <v>D-HPW343</v>
      </c>
      <c r="B245" s="980" t="str">
        <f>IF('Pending Resto-COP Packages'!A111="","",'Pending Resto-COP Packages'!B111)</f>
        <v>Lee</v>
      </c>
      <c r="C245" s="980" t="str">
        <f>IF('Pending Resto-COP Packages'!A111="","",'Pending Resto-COP Packages'!D111)</f>
        <v>RDA</v>
      </c>
      <c r="D245" s="980" t="str">
        <f>IF('Pending Resto-COP Packages'!A111="","",'Pending Resto-COP Packages'!F111)</f>
        <v>Aldo Layedra</v>
      </c>
      <c r="E245" s="981">
        <f>IF('Pending Resto-COP Packages'!A111="","",'Pending Resto-COP Packages'!H111)</f>
        <v>82</v>
      </c>
      <c r="F245" s="981">
        <f>IF('Pending Resto-COP Packages'!A111="","",'Pending Resto-COP Packages'!V111)</f>
        <v>6788</v>
      </c>
      <c r="G245" s="981">
        <f>IF('Pending Resto-COP Packages'!A111="","",'Pending Resto-COP Packages'!W111)</f>
        <v>6794</v>
      </c>
      <c r="H245" s="1304">
        <f>IF('Pending Resto-COP Packages'!A111="","",'Pending Resto-COP Packages'!N111)</f>
        <v>0</v>
      </c>
    </row>
    <row r="246" spans="1:8">
      <c r="A246" s="983" t="str">
        <f>IF('Pending Resto-COP Packages'!A112="","",'Pending Resto-COP Packages'!A112)</f>
        <v>D-HTG402</v>
      </c>
      <c r="B246" s="980" t="str">
        <f>IF('Pending Resto-COP Packages'!A112="","",'Pending Resto-COP Packages'!B112)</f>
        <v>Lee</v>
      </c>
      <c r="C246" s="980" t="str">
        <f>IF('Pending Resto-COP Packages'!A112="","",'Pending Resto-COP Packages'!D112)</f>
        <v xml:space="preserve">RDA </v>
      </c>
      <c r="D246" s="980" t="str">
        <f>IF('Pending Resto-COP Packages'!A112="","",'Pending Resto-COP Packages'!F112)</f>
        <v>Aldo Layedra</v>
      </c>
      <c r="E246" s="981">
        <f>IF('Pending Resto-COP Packages'!A112="","",'Pending Resto-COP Packages'!H112)</f>
        <v>78</v>
      </c>
      <c r="F246" s="981">
        <f>IF('Pending Resto-COP Packages'!A112="","",'Pending Resto-COP Packages'!V112)</f>
        <v>5125</v>
      </c>
      <c r="G246" s="981">
        <f>IF('Pending Resto-COP Packages'!A112="","",'Pending Resto-COP Packages'!W112)</f>
        <v>3972</v>
      </c>
      <c r="H246" s="1304">
        <f>IF('Pending Resto-COP Packages'!A112="","",'Pending Resto-COP Packages'!N112)</f>
        <v>0</v>
      </c>
    </row>
    <row r="247" spans="1:8">
      <c r="A247" s="983" t="str">
        <f>IF('Pending Resto-COP Packages'!A113="","",'Pending Resto-COP Packages'!A113)</f>
        <v>FB-HTG308</v>
      </c>
      <c r="B247" s="980" t="str">
        <f>IF('Pending Resto-COP Packages'!A113="","",'Pending Resto-COP Packages'!B113)</f>
        <v>Lee</v>
      </c>
      <c r="C247" s="980" t="str">
        <f>IF('Pending Resto-COP Packages'!A113="","",'Pending Resto-COP Packages'!D113)</f>
        <v xml:space="preserve">AGN </v>
      </c>
      <c r="D247" s="980" t="str">
        <f>IF('Pending Resto-COP Packages'!A113="","",'Pending Resto-COP Packages'!F113)</f>
        <v>Aldo Layedra</v>
      </c>
      <c r="E247" s="981">
        <f>IF('Pending Resto-COP Packages'!A113="","",'Pending Resto-COP Packages'!H113)</f>
        <v>0</v>
      </c>
      <c r="F247" s="981">
        <f>IF('Pending Resto-COP Packages'!A113="","",'Pending Resto-COP Packages'!V113)</f>
        <v>590</v>
      </c>
      <c r="G247" s="981">
        <f>IF('Pending Resto-COP Packages'!A113="","",'Pending Resto-COP Packages'!W113)</f>
        <v>590</v>
      </c>
      <c r="H247" s="1304">
        <f>IF('Pending Resto-COP Packages'!A113="","",'Pending Resto-COP Packages'!N113)</f>
        <v>0</v>
      </c>
    </row>
    <row r="248" spans="1:8">
      <c r="A248" s="986" t="s">
        <v>39</v>
      </c>
      <c r="B248" s="987"/>
      <c r="C248" s="987"/>
      <c r="D248" s="987"/>
      <c r="E248" s="988">
        <f>SUM(E136:E247)</f>
        <v>6451</v>
      </c>
      <c r="F248" s="988">
        <f>SUM(F136:F247)</f>
        <v>606783</v>
      </c>
      <c r="G248" s="988">
        <f>SUM(G136:G247)</f>
        <v>602710</v>
      </c>
      <c r="H248" s="996">
        <f>SUM(H136:H247)</f>
        <v>6933979.1000000015</v>
      </c>
    </row>
  </sheetData>
  <mergeCells count="27">
    <mergeCell ref="D12:F12"/>
    <mergeCell ref="D13:F13"/>
    <mergeCell ref="H12:J12"/>
    <mergeCell ref="H13:J13"/>
    <mergeCell ref="A28:D28"/>
    <mergeCell ref="F28:I28"/>
    <mergeCell ref="A55:N55"/>
    <mergeCell ref="A115:N115"/>
    <mergeCell ref="A15:D15"/>
    <mergeCell ref="F15:I15"/>
    <mergeCell ref="K15:M15"/>
    <mergeCell ref="A4:P4"/>
    <mergeCell ref="L12:N12"/>
    <mergeCell ref="L13:N13"/>
    <mergeCell ref="A1:P1"/>
    <mergeCell ref="A2:P2"/>
    <mergeCell ref="A7:P7"/>
    <mergeCell ref="A9:B9"/>
    <mergeCell ref="A10:B10"/>
    <mergeCell ref="D9:F9"/>
    <mergeCell ref="D10:F10"/>
    <mergeCell ref="H9:J9"/>
    <mergeCell ref="H10:J10"/>
    <mergeCell ref="L9:N9"/>
    <mergeCell ref="L10:N10"/>
    <mergeCell ref="A12:B12"/>
    <mergeCell ref="A13:B13"/>
  </mergeCells>
  <conditionalFormatting sqref="A30:D52">
    <cfRule type="expression" dxfId="367" priority="9">
      <formula>OR($A30="",$B30+$C30=0)</formula>
    </cfRule>
  </conditionalFormatting>
  <conditionalFormatting sqref="D17:D25">
    <cfRule type="cellIs" dxfId="366" priority="3" operator="greaterThanOrEqual">
      <formula>0.5</formula>
    </cfRule>
    <cfRule type="cellIs" dxfId="365" priority="4" operator="between">
      <formula>0.01</formula>
      <formula>0.5</formula>
    </cfRule>
    <cfRule type="cellIs" dxfId="364" priority="5" operator="lessThan">
      <formula>0.01</formula>
    </cfRule>
    <cfRule type="cellIs" dxfId="363" priority="6" operator="greaterThanOrEqual">
      <formula>0.5</formula>
    </cfRule>
    <cfRule type="cellIs" dxfId="362" priority="7" operator="between">
      <formula>0.01</formula>
      <formula>0.5</formula>
    </cfRule>
  </conditionalFormatting>
  <conditionalFormatting sqref="F30:I42 F44:I52">
    <cfRule type="expression" dxfId="361" priority="10">
      <formula>OR($F30="",$G30+$H30=0)</formula>
    </cfRule>
  </conditionalFormatting>
  <conditionalFormatting sqref="F43:I43">
    <cfRule type="expression" dxfId="360" priority="1">
      <formula>OR($A43="",$B43+$C43=0)</formula>
    </cfRule>
  </conditionalFormatting>
  <dataValidations count="4">
    <dataValidation type="list" allowBlank="1" showInputMessage="1" showErrorMessage="1" sqref="H5" xr:uid="{DEB1691A-142A-4C03-BFDC-9848F95A4DFC}">
      <formula1>"All,Joshua,Cody,Betsy,Travis,Johnnie,Miguel,Eric,Efrian,Anthony"</formula1>
    </dataValidation>
    <dataValidation type="list" allowBlank="1" showInputMessage="1" showErrorMessage="1" sqref="B5" xr:uid="{671DA6AF-B659-4793-8252-3D08E40FE8DC}">
      <formula1>"All,St Petersburg,Lakeland,Bradenton,Fort Myers,Port Charlotte,Naples,Kissimmee,Miami,Pinellas"</formula1>
    </dataValidation>
    <dataValidation type="list" allowBlank="1" showInputMessage="1" showErrorMessage="1" sqref="D5" xr:uid="{123FFDE9-BFA2-4CC0-A13B-207A4232F936}">
      <formula1>"All,In Process,Not Started,Locates Called,Completed"</formula1>
    </dataValidation>
    <dataValidation type="list" allowBlank="1" showInputMessage="1" showErrorMessage="1" sqref="F5" xr:uid="{46E274E4-13B2-45EA-9B55-0E380DB13C6B}">
      <formula1>"All,Lightspeed In-House,GN Systems,North Path,Brothers,Kattle One,Yosep AER,APT Communications,Sunshine Drilling,Raven"</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A2DF-4B8B-4408-9CAE-C360A35939B7}">
  <sheetPr codeName="Sheet1"/>
  <dimension ref="A1:N8"/>
  <sheetViews>
    <sheetView workbookViewId="0">
      <selection activeCell="C1" sqref="C1"/>
    </sheetView>
  </sheetViews>
  <sheetFormatPr defaultColWidth="8.85546875" defaultRowHeight="15"/>
  <cols>
    <col min="1" max="1" width="18.42578125" bestFit="1" customWidth="1"/>
  </cols>
  <sheetData>
    <row r="1" spans="1:14">
      <c r="A1" s="13"/>
      <c r="B1" s="14" t="s">
        <v>89</v>
      </c>
      <c r="C1" s="14" t="s">
        <v>90</v>
      </c>
      <c r="D1" s="14" t="s">
        <v>91</v>
      </c>
      <c r="E1" s="14" t="s">
        <v>92</v>
      </c>
      <c r="F1" s="14" t="s">
        <v>93</v>
      </c>
      <c r="G1" s="14" t="s">
        <v>94</v>
      </c>
      <c r="H1" s="14" t="s">
        <v>95</v>
      </c>
      <c r="I1" s="14" t="s">
        <v>96</v>
      </c>
      <c r="J1" s="14" t="s">
        <v>97</v>
      </c>
      <c r="K1" s="14" t="s">
        <v>98</v>
      </c>
      <c r="L1" s="14" t="s">
        <v>99</v>
      </c>
      <c r="M1" s="14" t="s">
        <v>100</v>
      </c>
      <c r="N1" s="14" t="s">
        <v>101</v>
      </c>
    </row>
    <row r="2" spans="1:14">
      <c r="A2" s="14" t="s">
        <v>102</v>
      </c>
      <c r="B2" s="13">
        <f>SUM(C2:N2)</f>
        <v>23</v>
      </c>
      <c r="C2">
        <v>23</v>
      </c>
    </row>
    <row r="3" spans="1:14">
      <c r="A3" s="14" t="s">
        <v>103</v>
      </c>
      <c r="B3" s="13">
        <f>SUM(C3:N3)</f>
        <v>13721</v>
      </c>
      <c r="C3">
        <v>921</v>
      </c>
      <c r="D3">
        <v>11888</v>
      </c>
      <c r="E3">
        <v>753</v>
      </c>
      <c r="F3">
        <v>159</v>
      </c>
    </row>
    <row r="4" spans="1:14">
      <c r="A4" s="14" t="s">
        <v>104</v>
      </c>
      <c r="B4" s="13">
        <f>SUM(C4:N4)</f>
        <v>15</v>
      </c>
      <c r="C4">
        <v>15</v>
      </c>
      <c r="D4">
        <v>0</v>
      </c>
      <c r="E4">
        <v>0</v>
      </c>
      <c r="F4">
        <v>0</v>
      </c>
      <c r="G4">
        <v>0</v>
      </c>
      <c r="H4">
        <v>0</v>
      </c>
      <c r="I4">
        <v>0</v>
      </c>
      <c r="J4">
        <v>0</v>
      </c>
      <c r="K4">
        <v>0</v>
      </c>
      <c r="L4">
        <v>0</v>
      </c>
      <c r="M4">
        <v>0</v>
      </c>
      <c r="N4">
        <v>0</v>
      </c>
    </row>
    <row r="5" spans="1:14">
      <c r="A5" s="14" t="s">
        <v>105</v>
      </c>
      <c r="B5" s="15">
        <f>B4/B8</f>
        <v>5.9760956175298807E-2</v>
      </c>
      <c r="C5" s="15">
        <f>C4/C8</f>
        <v>0.68181818181818177</v>
      </c>
      <c r="D5" s="15">
        <f t="shared" ref="D5:N5" si="0">D4/D8</f>
        <v>0</v>
      </c>
      <c r="E5" s="15">
        <f t="shared" si="0"/>
        <v>0</v>
      </c>
      <c r="F5" s="15">
        <f t="shared" si="0"/>
        <v>0</v>
      </c>
      <c r="G5" s="15">
        <f t="shared" si="0"/>
        <v>0</v>
      </c>
      <c r="H5" s="15">
        <f t="shared" si="0"/>
        <v>0</v>
      </c>
      <c r="I5" s="15">
        <f t="shared" si="0"/>
        <v>0</v>
      </c>
      <c r="J5" s="15">
        <f t="shared" si="0"/>
        <v>0</v>
      </c>
      <c r="K5" s="15">
        <f t="shared" si="0"/>
        <v>0</v>
      </c>
      <c r="L5" s="15">
        <f t="shared" si="0"/>
        <v>0</v>
      </c>
      <c r="M5" s="15">
        <f t="shared" si="0"/>
        <v>0</v>
      </c>
      <c r="N5" s="15">
        <f t="shared" si="0"/>
        <v>0</v>
      </c>
    </row>
    <row r="6" spans="1:14">
      <c r="A6" s="14" t="s">
        <v>106</v>
      </c>
      <c r="B6" s="15">
        <f>B2/B3</f>
        <v>1.6762626630712047E-3</v>
      </c>
      <c r="C6" s="15">
        <f t="shared" ref="C6:N6" si="1">C2/C3</f>
        <v>2.4972855591748101E-2</v>
      </c>
      <c r="D6" s="15">
        <f t="shared" si="1"/>
        <v>0</v>
      </c>
      <c r="E6" s="15">
        <f t="shared" si="1"/>
        <v>0</v>
      </c>
      <c r="F6" s="15">
        <f t="shared" si="1"/>
        <v>0</v>
      </c>
      <c r="G6" s="15" t="e">
        <f t="shared" si="1"/>
        <v>#DIV/0!</v>
      </c>
      <c r="H6" s="15" t="e">
        <f t="shared" si="1"/>
        <v>#DIV/0!</v>
      </c>
      <c r="I6" s="15" t="e">
        <f t="shared" si="1"/>
        <v>#DIV/0!</v>
      </c>
      <c r="J6" s="15" t="e">
        <f t="shared" si="1"/>
        <v>#DIV/0!</v>
      </c>
      <c r="K6" s="15" t="e">
        <f t="shared" si="1"/>
        <v>#DIV/0!</v>
      </c>
      <c r="L6" s="15" t="e">
        <f t="shared" si="1"/>
        <v>#DIV/0!</v>
      </c>
      <c r="M6" s="15" t="e">
        <f t="shared" si="1"/>
        <v>#DIV/0!</v>
      </c>
      <c r="N6" s="15" t="e">
        <f t="shared" si="1"/>
        <v>#DIV/0!</v>
      </c>
    </row>
    <row r="7" spans="1:14">
      <c r="A7" s="14" t="s">
        <v>107</v>
      </c>
      <c r="B7" s="15">
        <v>1</v>
      </c>
      <c r="C7" s="15">
        <v>1</v>
      </c>
      <c r="D7" s="15">
        <v>1</v>
      </c>
      <c r="E7" s="15">
        <v>1</v>
      </c>
      <c r="F7" s="15">
        <v>1</v>
      </c>
      <c r="G7" s="15">
        <v>1</v>
      </c>
      <c r="H7" s="15">
        <v>1</v>
      </c>
      <c r="I7" s="15">
        <v>1</v>
      </c>
      <c r="J7" s="15">
        <v>1</v>
      </c>
      <c r="K7" s="15">
        <v>1</v>
      </c>
      <c r="L7" s="15">
        <v>1</v>
      </c>
      <c r="M7" s="15">
        <v>1</v>
      </c>
      <c r="N7" s="15">
        <v>1</v>
      </c>
    </row>
    <row r="8" spans="1:14">
      <c r="A8" s="13"/>
      <c r="B8" s="13">
        <v>251</v>
      </c>
      <c r="C8" s="13">
        <v>22</v>
      </c>
      <c r="D8" s="13">
        <v>20</v>
      </c>
      <c r="E8" s="13">
        <v>21</v>
      </c>
      <c r="F8" s="13">
        <v>22</v>
      </c>
      <c r="G8" s="13">
        <v>22</v>
      </c>
      <c r="H8" s="13">
        <v>22</v>
      </c>
      <c r="I8" s="13">
        <v>22</v>
      </c>
      <c r="J8" s="13">
        <v>22</v>
      </c>
      <c r="K8" s="13">
        <v>22</v>
      </c>
      <c r="L8" s="13">
        <v>22</v>
      </c>
      <c r="M8" s="13">
        <v>22</v>
      </c>
      <c r="N8" s="13">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B16D-8BBB-4AF7-9DFA-E1063685EDBF}">
  <sheetPr codeName="Sheet8"/>
  <dimension ref="A1:Y172"/>
  <sheetViews>
    <sheetView zoomScale="110" zoomScaleNormal="110" workbookViewId="0">
      <pane xSplit="1" topLeftCell="B1" activePane="topRight" state="frozen"/>
      <selection pane="topRight" activeCell="A7" sqref="A7"/>
    </sheetView>
  </sheetViews>
  <sheetFormatPr defaultRowHeight="15" customHeight="1"/>
  <cols>
    <col min="1" max="1" width="19.42578125" style="26" bestFit="1" customWidth="1"/>
    <col min="2" max="2" width="12.85546875" style="27" bestFit="1" customWidth="1"/>
    <col min="3" max="3" width="14.28515625" style="52" bestFit="1" customWidth="1"/>
    <col min="4" max="4" width="10.7109375" bestFit="1" customWidth="1"/>
    <col min="5" max="7" width="10.7109375" hidden="1" customWidth="1"/>
    <col min="8" max="8" width="5" style="52" bestFit="1" customWidth="1"/>
    <col min="9" max="9" width="22" bestFit="1" customWidth="1"/>
    <col min="10" max="10" width="17.85546875" customWidth="1"/>
    <col min="11" max="11" width="14.42578125" bestFit="1" customWidth="1"/>
    <col min="12" max="12" width="13.28515625" bestFit="1" customWidth="1"/>
    <col min="13" max="13" width="13.7109375" bestFit="1" customWidth="1"/>
    <col min="14" max="14" width="18.5703125" bestFit="1" customWidth="1"/>
    <col min="15" max="15" width="14.7109375" bestFit="1" customWidth="1"/>
    <col min="16" max="16" width="19.42578125" bestFit="1" customWidth="1"/>
    <col min="17" max="17" width="22" customWidth="1"/>
    <col min="18" max="18" width="14.28515625" customWidth="1"/>
    <col min="19" max="19" width="12.28515625" bestFit="1" customWidth="1"/>
    <col min="20" max="20" width="11" customWidth="1"/>
    <col min="21" max="21" width="16.7109375" customWidth="1"/>
    <col min="22" max="22" width="19.42578125" style="27" bestFit="1" customWidth="1"/>
    <col min="23" max="23" width="30" style="27" bestFit="1" customWidth="1"/>
    <col min="24" max="24" width="13.42578125" customWidth="1"/>
    <col min="25" max="25" width="36.5703125" bestFit="1" customWidth="1"/>
  </cols>
  <sheetData>
    <row r="1" spans="1:25" ht="30">
      <c r="A1" s="127" t="s">
        <v>85</v>
      </c>
      <c r="B1" s="72" t="s">
        <v>108</v>
      </c>
      <c r="C1" s="58" t="s">
        <v>109</v>
      </c>
      <c r="D1" s="58" t="s">
        <v>110</v>
      </c>
      <c r="E1" s="61"/>
      <c r="F1" s="61"/>
      <c r="G1" s="61"/>
      <c r="H1" s="61" t="s">
        <v>86</v>
      </c>
      <c r="I1" s="94" t="s">
        <v>111</v>
      </c>
      <c r="J1" s="63" t="s">
        <v>112</v>
      </c>
      <c r="K1" s="58" t="s">
        <v>113</v>
      </c>
      <c r="L1" s="58" t="s">
        <v>26</v>
      </c>
      <c r="M1" s="58" t="s">
        <v>114</v>
      </c>
      <c r="N1" s="59" t="s">
        <v>115</v>
      </c>
      <c r="O1" s="59" t="s">
        <v>116</v>
      </c>
      <c r="P1" s="60" t="s">
        <v>117</v>
      </c>
      <c r="Q1" s="90" t="s">
        <v>118</v>
      </c>
      <c r="R1" s="60" t="s">
        <v>119</v>
      </c>
      <c r="S1" s="60" t="s">
        <v>120</v>
      </c>
      <c r="T1" s="90" t="s">
        <v>121</v>
      </c>
      <c r="U1" s="60" t="s">
        <v>122</v>
      </c>
      <c r="V1" s="91" t="s">
        <v>123</v>
      </c>
      <c r="W1" s="91" t="s">
        <v>124</v>
      </c>
      <c r="X1" s="94" t="s">
        <v>125</v>
      </c>
      <c r="Y1" s="181" t="e" cm="1">
        <f t="array" ref="Y1">VLOOKUP(#REF!,#REF!, FALSE)</f>
        <v>#REF!</v>
      </c>
    </row>
    <row r="2" spans="1:25">
      <c r="A2" s="108" t="s">
        <v>126</v>
      </c>
      <c r="B2" s="110" t="s">
        <v>34</v>
      </c>
      <c r="C2" s="107">
        <v>45991</v>
      </c>
      <c r="D2" s="474" t="s">
        <v>127</v>
      </c>
      <c r="E2" s="121"/>
      <c r="F2" s="70"/>
      <c r="G2" s="70"/>
      <c r="H2" s="115">
        <v>0</v>
      </c>
      <c r="I2" s="111"/>
      <c r="J2" s="115" t="s">
        <v>128</v>
      </c>
      <c r="K2" s="115" t="s">
        <v>128</v>
      </c>
      <c r="L2" s="115" t="s">
        <v>30</v>
      </c>
      <c r="M2" s="125">
        <v>45852</v>
      </c>
      <c r="N2" s="4" t="s">
        <v>29</v>
      </c>
      <c r="O2" s="20">
        <v>45852</v>
      </c>
      <c r="P2" s="4" t="s">
        <v>29</v>
      </c>
      <c r="Q2" s="26" t="s">
        <v>29</v>
      </c>
      <c r="R2" s="26" t="s">
        <v>29</v>
      </c>
      <c r="S2" s="11" t="s">
        <v>36</v>
      </c>
      <c r="T2" s="26" t="s">
        <v>29</v>
      </c>
      <c r="U2" s="26" t="s">
        <v>33</v>
      </c>
      <c r="V2" s="26" t="s">
        <v>33</v>
      </c>
      <c r="W2" s="4"/>
      <c r="X2" s="11"/>
    </row>
    <row r="3" spans="1:25">
      <c r="A3" s="258" t="s">
        <v>129</v>
      </c>
      <c r="B3" s="396" t="s">
        <v>34</v>
      </c>
      <c r="C3" s="503">
        <v>45742</v>
      </c>
      <c r="D3" s="504" t="s">
        <v>130</v>
      </c>
      <c r="E3" s="121"/>
      <c r="F3" s="70"/>
      <c r="G3" s="70"/>
      <c r="H3" s="115">
        <v>0</v>
      </c>
      <c r="I3" s="111"/>
      <c r="J3" s="115" t="s">
        <v>128</v>
      </c>
      <c r="K3" s="115" t="s">
        <v>128</v>
      </c>
      <c r="L3" s="115" t="s">
        <v>30</v>
      </c>
      <c r="M3" s="123">
        <v>45716</v>
      </c>
      <c r="N3" s="35" t="s">
        <v>38</v>
      </c>
      <c r="O3" s="20">
        <v>45721</v>
      </c>
      <c r="P3" s="35" t="s">
        <v>38</v>
      </c>
      <c r="Q3" s="26" t="s">
        <v>38</v>
      </c>
      <c r="R3" s="26" t="s">
        <v>38</v>
      </c>
      <c r="S3" s="26" t="s">
        <v>36</v>
      </c>
      <c r="T3" s="26" t="s">
        <v>38</v>
      </c>
      <c r="U3" s="26" t="s">
        <v>38</v>
      </c>
      <c r="V3" s="26" t="s">
        <v>33</v>
      </c>
      <c r="W3" s="33"/>
      <c r="X3" s="26" t="s">
        <v>33</v>
      </c>
      <c r="Y3" t="e">
        <f>VLOOKUP(A3,#REF!,2,FALSE)</f>
        <v>#REF!</v>
      </c>
    </row>
    <row r="4" spans="1:25">
      <c r="A4" s="284" t="s">
        <v>131</v>
      </c>
      <c r="B4" s="318" t="s">
        <v>34</v>
      </c>
      <c r="C4" s="319">
        <v>45742</v>
      </c>
      <c r="D4" s="510" t="s">
        <v>132</v>
      </c>
      <c r="E4" s="121"/>
      <c r="F4" s="70"/>
      <c r="G4" s="70"/>
      <c r="H4" s="115">
        <v>0</v>
      </c>
      <c r="I4" s="111"/>
      <c r="J4" s="115" t="s">
        <v>128</v>
      </c>
      <c r="K4" s="115" t="s">
        <v>128</v>
      </c>
      <c r="L4" s="109" t="s">
        <v>30</v>
      </c>
      <c r="M4" s="123">
        <v>45716</v>
      </c>
      <c r="N4" s="4" t="s">
        <v>29</v>
      </c>
      <c r="O4" s="20">
        <v>45721</v>
      </c>
      <c r="P4" s="4" t="s">
        <v>29</v>
      </c>
      <c r="Q4" s="26" t="s">
        <v>29</v>
      </c>
      <c r="R4" s="26" t="s">
        <v>29</v>
      </c>
      <c r="S4" s="26" t="s">
        <v>36</v>
      </c>
      <c r="T4" s="26" t="s">
        <v>29</v>
      </c>
      <c r="U4" s="26" t="s">
        <v>33</v>
      </c>
      <c r="V4" s="26" t="s">
        <v>33</v>
      </c>
      <c r="W4" s="33"/>
      <c r="X4" s="26" t="s">
        <v>33</v>
      </c>
      <c r="Y4" t="e">
        <f>VLOOKUP(A4,#REF!,2,FALSE)</f>
        <v>#REF!</v>
      </c>
    </row>
    <row r="5" spans="1:25">
      <c r="A5" s="277" t="s">
        <v>133</v>
      </c>
      <c r="B5" s="318" t="s">
        <v>34</v>
      </c>
      <c r="C5" s="312">
        <v>45991</v>
      </c>
      <c r="D5" s="401" t="s">
        <v>134</v>
      </c>
      <c r="E5" s="121"/>
      <c r="F5" s="70"/>
      <c r="G5" s="70"/>
      <c r="H5" s="115">
        <v>0</v>
      </c>
      <c r="I5" s="111"/>
      <c r="J5" s="109" t="s">
        <v>128</v>
      </c>
      <c r="K5" s="109" t="s">
        <v>128</v>
      </c>
      <c r="L5" s="109" t="s">
        <v>30</v>
      </c>
      <c r="M5" s="125">
        <v>45793</v>
      </c>
      <c r="N5" s="4" t="s">
        <v>29</v>
      </c>
      <c r="O5" s="20">
        <v>45793</v>
      </c>
      <c r="P5" s="4" t="s">
        <v>29</v>
      </c>
      <c r="Q5" s="26" t="s">
        <v>29</v>
      </c>
      <c r="R5" s="26" t="s">
        <v>29</v>
      </c>
      <c r="S5" s="26" t="s">
        <v>36</v>
      </c>
      <c r="T5" s="26" t="s">
        <v>29</v>
      </c>
      <c r="U5" s="26" t="s">
        <v>33</v>
      </c>
      <c r="V5" s="26" t="s">
        <v>33</v>
      </c>
      <c r="W5" s="33"/>
      <c r="X5" s="26" t="s">
        <v>33</v>
      </c>
    </row>
    <row r="6" spans="1:25">
      <c r="A6" s="284" t="s">
        <v>135</v>
      </c>
      <c r="B6" s="318" t="s">
        <v>34</v>
      </c>
      <c r="C6" s="319">
        <v>45747</v>
      </c>
      <c r="D6" s="507" t="s">
        <v>136</v>
      </c>
      <c r="E6" s="120"/>
      <c r="F6" s="69"/>
      <c r="G6" s="69"/>
      <c r="H6" s="115">
        <v>56</v>
      </c>
      <c r="I6" s="111"/>
      <c r="J6" s="118" t="s">
        <v>128</v>
      </c>
      <c r="K6" s="118" t="s">
        <v>128</v>
      </c>
      <c r="L6" s="115" t="s">
        <v>30</v>
      </c>
      <c r="M6" s="125">
        <v>45701</v>
      </c>
      <c r="N6" s="4" t="s">
        <v>38</v>
      </c>
      <c r="O6" s="275">
        <v>45718</v>
      </c>
      <c r="P6" s="4" t="s">
        <v>38</v>
      </c>
      <c r="Q6" s="254" t="s">
        <v>38</v>
      </c>
      <c r="R6" s="11" t="s">
        <v>137</v>
      </c>
      <c r="S6" s="11" t="s">
        <v>38</v>
      </c>
      <c r="T6" s="11" t="s">
        <v>38</v>
      </c>
      <c r="U6" s="88" t="s">
        <v>38</v>
      </c>
      <c r="V6" s="26" t="s">
        <v>33</v>
      </c>
      <c r="W6" s="33"/>
      <c r="X6" s="26" t="s">
        <v>33</v>
      </c>
      <c r="Y6" t="e">
        <f>VLOOKUP(A6,#REF!,2,FALSE)</f>
        <v>#REF!</v>
      </c>
    </row>
    <row r="7" spans="1:25">
      <c r="A7" s="301" t="s">
        <v>138</v>
      </c>
      <c r="B7" s="500" t="s">
        <v>34</v>
      </c>
      <c r="C7" s="302">
        <v>45742</v>
      </c>
      <c r="D7" s="322" t="s">
        <v>139</v>
      </c>
      <c r="E7" s="389"/>
      <c r="F7" s="390"/>
      <c r="G7" s="390"/>
      <c r="H7" s="109">
        <v>60</v>
      </c>
      <c r="I7" s="111"/>
      <c r="J7" s="115" t="s">
        <v>128</v>
      </c>
      <c r="K7" s="115" t="s">
        <v>128</v>
      </c>
      <c r="L7" s="115" t="s">
        <v>30</v>
      </c>
      <c r="M7" s="123">
        <v>45716</v>
      </c>
      <c r="N7" s="4" t="s">
        <v>38</v>
      </c>
      <c r="O7" s="33" t="s">
        <v>38</v>
      </c>
      <c r="P7" s="4" t="s">
        <v>38</v>
      </c>
      <c r="Q7" s="254" t="s">
        <v>38</v>
      </c>
      <c r="R7" s="11" t="s">
        <v>137</v>
      </c>
      <c r="S7" s="11" t="s">
        <v>38</v>
      </c>
      <c r="T7" s="11" t="s">
        <v>38</v>
      </c>
      <c r="U7" s="11" t="s">
        <v>38</v>
      </c>
      <c r="V7" s="26" t="s">
        <v>33</v>
      </c>
      <c r="W7" s="4"/>
      <c r="X7" s="26" t="s">
        <v>33</v>
      </c>
      <c r="Y7" t="e">
        <f>VLOOKUP(A7,#REF!,2,FALSE)</f>
        <v>#REF!</v>
      </c>
    </row>
    <row r="8" spans="1:25">
      <c r="A8" s="105" t="s">
        <v>140</v>
      </c>
      <c r="B8" s="110" t="s">
        <v>34</v>
      </c>
      <c r="C8" s="106">
        <v>45742</v>
      </c>
      <c r="D8" s="115" t="s">
        <v>141</v>
      </c>
      <c r="E8" s="53"/>
      <c r="F8" s="44"/>
      <c r="G8" s="44"/>
      <c r="H8" s="109">
        <v>84</v>
      </c>
      <c r="I8" s="111"/>
      <c r="J8" s="115" t="s">
        <v>128</v>
      </c>
      <c r="K8" s="115" t="s">
        <v>128</v>
      </c>
      <c r="L8" s="115" t="s">
        <v>30</v>
      </c>
      <c r="M8" s="123">
        <v>45716</v>
      </c>
      <c r="N8" s="4" t="s">
        <v>38</v>
      </c>
      <c r="O8" s="4" t="s">
        <v>38</v>
      </c>
      <c r="P8" s="525" t="s">
        <v>38</v>
      </c>
      <c r="Q8" s="26" t="s">
        <v>38</v>
      </c>
      <c r="R8" s="11" t="s">
        <v>137</v>
      </c>
      <c r="S8" s="11" t="s">
        <v>38</v>
      </c>
      <c r="T8" s="11" t="s">
        <v>38</v>
      </c>
      <c r="U8" s="11" t="s">
        <v>38</v>
      </c>
      <c r="V8" s="26" t="s">
        <v>33</v>
      </c>
      <c r="W8" s="4"/>
      <c r="X8" s="26" t="s">
        <v>33</v>
      </c>
      <c r="Y8" t="e">
        <f>VLOOKUP(A8,#REF!,2,FALSE)</f>
        <v>#REF!</v>
      </c>
    </row>
    <row r="9" spans="1:25">
      <c r="A9" s="105" t="s">
        <v>142</v>
      </c>
      <c r="B9" s="110" t="s">
        <v>34</v>
      </c>
      <c r="C9" s="106">
        <v>45742</v>
      </c>
      <c r="D9" s="386" t="s">
        <v>143</v>
      </c>
      <c r="E9" s="121"/>
      <c r="F9" s="70"/>
      <c r="G9" s="70"/>
      <c r="H9" s="115">
        <v>79</v>
      </c>
      <c r="I9" s="111"/>
      <c r="J9" s="115" t="s">
        <v>128</v>
      </c>
      <c r="K9" s="115" t="s">
        <v>128</v>
      </c>
      <c r="L9" s="115" t="s">
        <v>30</v>
      </c>
      <c r="M9" s="123">
        <v>45716</v>
      </c>
      <c r="N9" s="52" t="s">
        <v>38</v>
      </c>
      <c r="O9" s="20">
        <v>45718</v>
      </c>
      <c r="P9" s="52" t="s">
        <v>38</v>
      </c>
      <c r="Q9" s="26" t="s">
        <v>38</v>
      </c>
      <c r="R9" s="11" t="s">
        <v>137</v>
      </c>
      <c r="S9" s="11" t="s">
        <v>38</v>
      </c>
      <c r="T9" s="11" t="s">
        <v>38</v>
      </c>
      <c r="U9" s="11" t="s">
        <v>38</v>
      </c>
      <c r="V9" s="26" t="s">
        <v>33</v>
      </c>
      <c r="W9" s="4"/>
      <c r="X9" s="26" t="s">
        <v>33</v>
      </c>
      <c r="Y9" t="e">
        <f>VLOOKUP(A9,#REF!,2,FALSE)</f>
        <v>#REF!</v>
      </c>
    </row>
    <row r="10" spans="1:25">
      <c r="A10" s="105" t="s">
        <v>144</v>
      </c>
      <c r="B10" s="110" t="s">
        <v>34</v>
      </c>
      <c r="C10" s="237">
        <v>45742</v>
      </c>
      <c r="D10" s="321" t="s">
        <v>145</v>
      </c>
      <c r="E10" s="121"/>
      <c r="F10" s="70"/>
      <c r="G10" s="70"/>
      <c r="H10" s="115">
        <v>83</v>
      </c>
      <c r="I10" s="111"/>
      <c r="J10" s="115" t="s">
        <v>128</v>
      </c>
      <c r="K10" s="115" t="s">
        <v>128</v>
      </c>
      <c r="L10" s="115" t="s">
        <v>30</v>
      </c>
      <c r="M10" s="123">
        <v>45716</v>
      </c>
      <c r="N10" s="4" t="s">
        <v>38</v>
      </c>
      <c r="O10" s="4" t="s">
        <v>38</v>
      </c>
      <c r="P10" s="4" t="s">
        <v>38</v>
      </c>
      <c r="Q10" s="11" t="s">
        <v>38</v>
      </c>
      <c r="R10" s="11" t="s">
        <v>137</v>
      </c>
      <c r="S10" s="11" t="s">
        <v>38</v>
      </c>
      <c r="T10" s="11" t="s">
        <v>38</v>
      </c>
      <c r="U10" s="92" t="s">
        <v>38</v>
      </c>
      <c r="V10" s="254" t="s">
        <v>33</v>
      </c>
      <c r="W10" s="4"/>
      <c r="X10" s="26" t="s">
        <v>33</v>
      </c>
      <c r="Y10" t="e">
        <f>VLOOKUP(A10,#REF!,2,FALSE)</f>
        <v>#REF!</v>
      </c>
    </row>
    <row r="11" spans="1:25">
      <c r="A11" s="111" t="s">
        <v>146</v>
      </c>
      <c r="B11" s="333" t="s">
        <v>34</v>
      </c>
      <c r="C11" s="106">
        <v>45991</v>
      </c>
      <c r="D11" s="400" t="s">
        <v>139</v>
      </c>
      <c r="E11" s="53">
        <v>31</v>
      </c>
      <c r="F11" s="44"/>
      <c r="G11" s="44"/>
      <c r="H11" s="115">
        <v>31</v>
      </c>
      <c r="I11" s="111"/>
      <c r="J11" s="115" t="s">
        <v>128</v>
      </c>
      <c r="K11" s="115" t="s">
        <v>128</v>
      </c>
      <c r="L11" s="115" t="s">
        <v>30</v>
      </c>
      <c r="M11" s="125">
        <v>45716</v>
      </c>
      <c r="N11" s="4" t="s">
        <v>29</v>
      </c>
      <c r="O11" s="20">
        <v>45716</v>
      </c>
      <c r="P11" s="35" t="s">
        <v>38</v>
      </c>
      <c r="Q11" s="26" t="s">
        <v>38</v>
      </c>
      <c r="R11" s="11" t="s">
        <v>137</v>
      </c>
      <c r="S11" s="11" t="s">
        <v>38</v>
      </c>
      <c r="T11" s="11" t="s">
        <v>38</v>
      </c>
      <c r="U11" s="254" t="s">
        <v>33</v>
      </c>
      <c r="V11" s="26" t="s">
        <v>33</v>
      </c>
      <c r="W11" s="4"/>
      <c r="X11" s="11"/>
    </row>
    <row r="12" spans="1:25">
      <c r="A12" s="105" t="s">
        <v>147</v>
      </c>
      <c r="B12" s="110" t="s">
        <v>34</v>
      </c>
      <c r="C12" s="106">
        <v>45772</v>
      </c>
      <c r="D12" s="129" t="s">
        <v>139</v>
      </c>
      <c r="E12" s="121"/>
      <c r="F12" s="70"/>
      <c r="G12" s="70"/>
      <c r="H12" s="115">
        <v>31</v>
      </c>
      <c r="I12" s="111"/>
      <c r="J12" s="115" t="s">
        <v>128</v>
      </c>
      <c r="K12" s="115" t="s">
        <v>128</v>
      </c>
      <c r="L12" s="115" t="s">
        <v>30</v>
      </c>
      <c r="M12" s="123">
        <v>45716</v>
      </c>
      <c r="N12" s="4" t="s">
        <v>29</v>
      </c>
      <c r="O12" s="20">
        <v>45716</v>
      </c>
      <c r="P12" s="35" t="s">
        <v>38</v>
      </c>
      <c r="Q12" s="26" t="s">
        <v>38</v>
      </c>
      <c r="R12" s="11" t="s">
        <v>137</v>
      </c>
      <c r="S12" s="11" t="s">
        <v>38</v>
      </c>
      <c r="T12" s="11" t="s">
        <v>38</v>
      </c>
      <c r="U12" s="26" t="s">
        <v>33</v>
      </c>
      <c r="V12" s="26" t="s">
        <v>33</v>
      </c>
      <c r="W12" s="4"/>
      <c r="X12" s="26" t="s">
        <v>33</v>
      </c>
      <c r="Y12" t="e">
        <f>VLOOKUP(A12,#REF!,2,FALSE)</f>
        <v>#REF!</v>
      </c>
    </row>
    <row r="13" spans="1:25">
      <c r="A13" s="108" t="s">
        <v>148</v>
      </c>
      <c r="B13" s="110" t="s">
        <v>34</v>
      </c>
      <c r="C13" s="320">
        <v>45960</v>
      </c>
      <c r="D13" s="329" t="s">
        <v>149</v>
      </c>
      <c r="E13" s="121"/>
      <c r="F13" s="70"/>
      <c r="G13" s="70"/>
      <c r="H13" s="115">
        <v>0</v>
      </c>
      <c r="I13" s="111"/>
      <c r="J13" s="115" t="s">
        <v>128</v>
      </c>
      <c r="K13" s="115" t="s">
        <v>128</v>
      </c>
      <c r="L13" s="115" t="s">
        <v>30</v>
      </c>
      <c r="M13" s="125">
        <v>45867</v>
      </c>
      <c r="N13" s="4" t="s">
        <v>29</v>
      </c>
      <c r="O13" s="20">
        <v>45867</v>
      </c>
      <c r="P13" s="4" t="s">
        <v>29</v>
      </c>
      <c r="Q13" s="26" t="s">
        <v>29</v>
      </c>
      <c r="R13" s="26" t="s">
        <v>29</v>
      </c>
      <c r="S13" s="11" t="s">
        <v>36</v>
      </c>
      <c r="T13" s="26" t="s">
        <v>29</v>
      </c>
      <c r="U13" s="26" t="s">
        <v>33</v>
      </c>
      <c r="V13" s="26" t="s">
        <v>33</v>
      </c>
      <c r="W13" s="26"/>
      <c r="X13" s="11"/>
    </row>
    <row r="14" spans="1:25">
      <c r="A14" s="108" t="s">
        <v>150</v>
      </c>
      <c r="B14" s="110" t="s">
        <v>34</v>
      </c>
      <c r="C14" s="107">
        <v>45991</v>
      </c>
      <c r="D14" s="321" t="s">
        <v>151</v>
      </c>
      <c r="E14" s="121"/>
      <c r="F14" s="70"/>
      <c r="G14" s="70"/>
      <c r="H14" s="115">
        <v>57</v>
      </c>
      <c r="I14" s="111"/>
      <c r="J14" s="115" t="s">
        <v>128</v>
      </c>
      <c r="K14" s="115" t="s">
        <v>128</v>
      </c>
      <c r="L14" s="115" t="s">
        <v>30</v>
      </c>
      <c r="M14" s="125">
        <v>45863</v>
      </c>
      <c r="N14" s="4" t="s">
        <v>29</v>
      </c>
      <c r="O14" s="125">
        <v>45863</v>
      </c>
      <c r="P14" s="4" t="s">
        <v>29</v>
      </c>
      <c r="Q14" s="26" t="s">
        <v>29</v>
      </c>
      <c r="R14" s="26" t="s">
        <v>29</v>
      </c>
      <c r="S14" s="11" t="s">
        <v>36</v>
      </c>
      <c r="T14" s="26" t="s">
        <v>29</v>
      </c>
      <c r="U14" s="26" t="s">
        <v>33</v>
      </c>
      <c r="V14" s="26" t="s">
        <v>33</v>
      </c>
      <c r="W14" s="26"/>
      <c r="X14" s="11"/>
    </row>
    <row r="15" spans="1:25">
      <c r="A15" s="105" t="s">
        <v>152</v>
      </c>
      <c r="B15" s="110" t="s">
        <v>34</v>
      </c>
      <c r="C15" s="237">
        <v>45711</v>
      </c>
      <c r="D15" s="482" t="s">
        <v>153</v>
      </c>
      <c r="E15" s="53"/>
      <c r="F15" s="44"/>
      <c r="G15" s="44"/>
      <c r="H15" s="115">
        <v>0</v>
      </c>
      <c r="I15" s="111"/>
      <c r="J15" s="115" t="s">
        <v>128</v>
      </c>
      <c r="K15" s="115" t="s">
        <v>128</v>
      </c>
      <c r="L15" s="115" t="s">
        <v>30</v>
      </c>
      <c r="M15" s="125">
        <v>45701</v>
      </c>
      <c r="N15" s="4" t="s">
        <v>38</v>
      </c>
      <c r="O15" s="20">
        <v>45718</v>
      </c>
      <c r="P15" s="4" t="s">
        <v>38</v>
      </c>
      <c r="Q15" s="11" t="s">
        <v>38</v>
      </c>
      <c r="R15" s="11" t="s">
        <v>38</v>
      </c>
      <c r="S15" s="11" t="s">
        <v>36</v>
      </c>
      <c r="T15" s="11" t="s">
        <v>38</v>
      </c>
      <c r="U15" s="11" t="s">
        <v>38</v>
      </c>
      <c r="V15" s="11" t="s">
        <v>38</v>
      </c>
      <c r="W15" s="20">
        <v>45856</v>
      </c>
      <c r="X15" s="26" t="s">
        <v>154</v>
      </c>
      <c r="Y15" t="e">
        <f>VLOOKUP(A15,#REF!,2,FALSE)</f>
        <v>#REF!</v>
      </c>
    </row>
    <row r="16" spans="1:25">
      <c r="A16" s="105" t="s">
        <v>155</v>
      </c>
      <c r="B16" s="110" t="s">
        <v>34</v>
      </c>
      <c r="C16" s="237">
        <v>45742</v>
      </c>
      <c r="D16" s="513" t="s">
        <v>156</v>
      </c>
      <c r="E16" s="121"/>
      <c r="F16" s="70"/>
      <c r="G16" s="70"/>
      <c r="H16" s="115">
        <v>0</v>
      </c>
      <c r="I16" s="111"/>
      <c r="J16" s="115" t="s">
        <v>128</v>
      </c>
      <c r="K16" s="115" t="s">
        <v>128</v>
      </c>
      <c r="L16" s="115" t="s">
        <v>30</v>
      </c>
      <c r="M16" s="125" t="s">
        <v>157</v>
      </c>
      <c r="N16" s="4" t="s">
        <v>38</v>
      </c>
      <c r="O16" s="20" t="s">
        <v>157</v>
      </c>
      <c r="P16" s="4" t="s">
        <v>38</v>
      </c>
      <c r="Q16" s="26" t="s">
        <v>38</v>
      </c>
      <c r="R16" s="11" t="s">
        <v>38</v>
      </c>
      <c r="S16" s="11" t="s">
        <v>36</v>
      </c>
      <c r="T16" s="11" t="s">
        <v>38</v>
      </c>
      <c r="U16" s="26" t="s">
        <v>33</v>
      </c>
      <c r="V16" s="26" t="s">
        <v>33</v>
      </c>
      <c r="W16" s="4"/>
      <c r="X16" s="26" t="s">
        <v>33</v>
      </c>
      <c r="Y16" t="e">
        <f>VLOOKUP(A16,#REF!,2,FALSE)</f>
        <v>#REF!</v>
      </c>
    </row>
    <row r="17" spans="1:25">
      <c r="A17" s="108" t="s">
        <v>158</v>
      </c>
      <c r="B17" s="110" t="s">
        <v>34</v>
      </c>
      <c r="C17" s="107">
        <v>45991</v>
      </c>
      <c r="D17" s="526" t="s">
        <v>159</v>
      </c>
      <c r="E17" s="121"/>
      <c r="F17" s="70"/>
      <c r="G17" s="70"/>
      <c r="H17" s="115">
        <v>0</v>
      </c>
      <c r="I17" s="111"/>
      <c r="J17" s="115" t="s">
        <v>128</v>
      </c>
      <c r="K17" s="115" t="s">
        <v>128</v>
      </c>
      <c r="L17" s="115" t="s">
        <v>30</v>
      </c>
      <c r="M17" s="125">
        <v>45863</v>
      </c>
      <c r="N17" s="4" t="s">
        <v>38</v>
      </c>
      <c r="O17" s="20">
        <v>45863</v>
      </c>
      <c r="P17" s="4" t="s">
        <v>38</v>
      </c>
      <c r="Q17" s="26" t="s">
        <v>38</v>
      </c>
      <c r="R17" s="11" t="s">
        <v>38</v>
      </c>
      <c r="S17" s="11" t="s">
        <v>36</v>
      </c>
      <c r="T17" s="11" t="s">
        <v>38</v>
      </c>
      <c r="U17" s="26" t="s">
        <v>33</v>
      </c>
      <c r="V17" s="26" t="s">
        <v>33</v>
      </c>
      <c r="W17" s="4"/>
      <c r="X17" s="11"/>
    </row>
    <row r="18" spans="1:25">
      <c r="A18" s="108" t="s">
        <v>160</v>
      </c>
      <c r="B18" s="110" t="s">
        <v>34</v>
      </c>
      <c r="C18" s="320">
        <v>45991</v>
      </c>
      <c r="D18" s="321" t="s">
        <v>161</v>
      </c>
      <c r="E18" s="121"/>
      <c r="F18" s="70"/>
      <c r="G18" s="70"/>
      <c r="H18" s="115">
        <v>0</v>
      </c>
      <c r="I18" s="111"/>
      <c r="J18" s="115" t="s">
        <v>128</v>
      </c>
      <c r="K18" s="115" t="s">
        <v>128</v>
      </c>
      <c r="L18" s="115" t="s">
        <v>30</v>
      </c>
      <c r="M18" s="125">
        <v>45881</v>
      </c>
      <c r="N18" s="4" t="s">
        <v>38</v>
      </c>
      <c r="O18" s="125">
        <v>45881</v>
      </c>
      <c r="P18" s="4" t="s">
        <v>38</v>
      </c>
      <c r="Q18" s="26" t="s">
        <v>38</v>
      </c>
      <c r="R18" s="11" t="s">
        <v>38</v>
      </c>
      <c r="S18" s="11" t="s">
        <v>36</v>
      </c>
      <c r="T18" s="11" t="s">
        <v>38</v>
      </c>
      <c r="U18" s="26" t="s">
        <v>33</v>
      </c>
      <c r="V18" s="26" t="s">
        <v>33</v>
      </c>
      <c r="W18" s="4"/>
      <c r="X18" s="11"/>
    </row>
    <row r="19" spans="1:25">
      <c r="A19" s="108" t="s">
        <v>162</v>
      </c>
      <c r="B19" s="395" t="s">
        <v>31</v>
      </c>
      <c r="C19" s="107">
        <v>45899</v>
      </c>
      <c r="D19" s="511"/>
      <c r="E19" s="121"/>
      <c r="F19" s="70"/>
      <c r="G19" s="70"/>
      <c r="H19" s="115">
        <v>50</v>
      </c>
      <c r="I19" s="111"/>
      <c r="J19" s="109" t="s">
        <v>128</v>
      </c>
      <c r="K19" s="109" t="s">
        <v>128</v>
      </c>
      <c r="L19" s="109" t="s">
        <v>36</v>
      </c>
      <c r="M19" s="125">
        <v>45873</v>
      </c>
      <c r="N19" s="35" t="s">
        <v>38</v>
      </c>
      <c r="O19" s="20">
        <v>45873</v>
      </c>
      <c r="P19" s="35" t="s">
        <v>38</v>
      </c>
      <c r="Q19" s="26" t="s">
        <v>38</v>
      </c>
      <c r="R19" s="26" t="s">
        <v>38</v>
      </c>
      <c r="S19" s="26" t="s">
        <v>36</v>
      </c>
      <c r="T19" s="26" t="s">
        <v>38</v>
      </c>
      <c r="U19" s="26" t="s">
        <v>38</v>
      </c>
      <c r="V19" s="26" t="s">
        <v>33</v>
      </c>
      <c r="W19" s="4"/>
      <c r="X19" s="11"/>
    </row>
    <row r="20" spans="1:25">
      <c r="A20" s="108" t="s">
        <v>163</v>
      </c>
      <c r="B20" s="105" t="s">
        <v>31</v>
      </c>
      <c r="C20" s="106">
        <v>45742</v>
      </c>
      <c r="D20" s="109" t="s">
        <v>164</v>
      </c>
      <c r="E20" s="102"/>
      <c r="F20" s="62"/>
      <c r="G20" s="62"/>
      <c r="H20" s="109">
        <v>0</v>
      </c>
      <c r="I20" s="111"/>
      <c r="J20" s="109" t="s">
        <v>128</v>
      </c>
      <c r="K20" s="109" t="s">
        <v>128</v>
      </c>
      <c r="L20" s="109" t="s">
        <v>30</v>
      </c>
      <c r="M20" s="123">
        <v>45708</v>
      </c>
      <c r="N20" s="35" t="s">
        <v>38</v>
      </c>
      <c r="O20" s="57">
        <v>45709</v>
      </c>
      <c r="P20" s="35" t="s">
        <v>38</v>
      </c>
      <c r="Q20" s="26" t="s">
        <v>38</v>
      </c>
      <c r="R20" s="26" t="s">
        <v>38</v>
      </c>
      <c r="S20" s="26" t="s">
        <v>36</v>
      </c>
      <c r="T20" s="26" t="s">
        <v>38</v>
      </c>
      <c r="U20" s="26" t="s">
        <v>38</v>
      </c>
      <c r="V20" s="26" t="s">
        <v>38</v>
      </c>
      <c r="W20" s="20">
        <v>45811</v>
      </c>
      <c r="X20" s="26" t="s">
        <v>154</v>
      </c>
      <c r="Y20" t="e">
        <f>VLOOKUP(A20,#REF!,2,FALSE)</f>
        <v>#REF!</v>
      </c>
    </row>
    <row r="21" spans="1:25">
      <c r="A21" s="108" t="s">
        <v>165</v>
      </c>
      <c r="B21" s="105" t="s">
        <v>31</v>
      </c>
      <c r="C21" s="106">
        <v>45772</v>
      </c>
      <c r="D21" s="471" t="s">
        <v>166</v>
      </c>
      <c r="E21" s="121"/>
      <c r="F21" s="70"/>
      <c r="G21" s="70"/>
      <c r="H21" s="115">
        <v>0</v>
      </c>
      <c r="I21" s="111"/>
      <c r="J21" s="109" t="s">
        <v>128</v>
      </c>
      <c r="K21" s="109" t="s">
        <v>128</v>
      </c>
      <c r="L21" s="109" t="s">
        <v>30</v>
      </c>
      <c r="M21" s="125">
        <v>45708</v>
      </c>
      <c r="N21" s="35" t="s">
        <v>38</v>
      </c>
      <c r="O21" s="20">
        <v>45737</v>
      </c>
      <c r="P21" s="35" t="s">
        <v>38</v>
      </c>
      <c r="Q21" s="26" t="s">
        <v>38</v>
      </c>
      <c r="R21" s="26" t="s">
        <v>38</v>
      </c>
      <c r="S21" s="26" t="s">
        <v>36</v>
      </c>
      <c r="T21" s="26" t="s">
        <v>38</v>
      </c>
      <c r="U21" s="26" t="s">
        <v>38</v>
      </c>
      <c r="V21" s="26" t="s">
        <v>38</v>
      </c>
      <c r="W21" s="20">
        <v>45779</v>
      </c>
      <c r="X21" s="26" t="s">
        <v>154</v>
      </c>
      <c r="Y21" t="e">
        <f>VLOOKUP(A21,#REF!,2,FALSE)</f>
        <v>#REF!</v>
      </c>
    </row>
    <row r="22" spans="1:25">
      <c r="A22" s="105" t="s">
        <v>167</v>
      </c>
      <c r="B22" s="105" t="s">
        <v>31</v>
      </c>
      <c r="C22" s="106">
        <v>45868</v>
      </c>
      <c r="D22" s="471" t="s">
        <v>168</v>
      </c>
      <c r="E22" s="121"/>
      <c r="F22" s="70"/>
      <c r="G22" s="70"/>
      <c r="H22" s="115">
        <v>0</v>
      </c>
      <c r="I22" s="111"/>
      <c r="J22" s="109" t="s">
        <v>128</v>
      </c>
      <c r="K22" s="109" t="s">
        <v>128</v>
      </c>
      <c r="L22" s="109" t="s">
        <v>30</v>
      </c>
      <c r="M22" s="125" t="s">
        <v>36</v>
      </c>
      <c r="N22" s="35" t="s">
        <v>38</v>
      </c>
      <c r="O22" s="20">
        <v>45814</v>
      </c>
      <c r="P22" s="35" t="s">
        <v>38</v>
      </c>
      <c r="Q22" s="26" t="s">
        <v>38</v>
      </c>
      <c r="R22" s="26" t="s">
        <v>38</v>
      </c>
      <c r="S22" s="26" t="s">
        <v>36</v>
      </c>
      <c r="T22" s="26" t="s">
        <v>38</v>
      </c>
      <c r="U22" s="26" t="s">
        <v>38</v>
      </c>
      <c r="V22" s="26" t="s">
        <v>38</v>
      </c>
      <c r="W22" s="20">
        <v>45848</v>
      </c>
      <c r="X22" s="26" t="s">
        <v>154</v>
      </c>
    </row>
    <row r="23" spans="1:25">
      <c r="A23" s="105" t="s">
        <v>169</v>
      </c>
      <c r="B23" s="105" t="s">
        <v>31</v>
      </c>
      <c r="C23" s="106">
        <v>45838</v>
      </c>
      <c r="D23" s="109" t="s">
        <v>170</v>
      </c>
      <c r="E23" s="121"/>
      <c r="F23" s="70"/>
      <c r="G23" s="70"/>
      <c r="H23" s="115">
        <v>0</v>
      </c>
      <c r="I23" s="111"/>
      <c r="J23" s="109" t="s">
        <v>128</v>
      </c>
      <c r="K23" s="109" t="s">
        <v>128</v>
      </c>
      <c r="L23" s="109" t="s">
        <v>30</v>
      </c>
      <c r="M23" s="125">
        <v>45786</v>
      </c>
      <c r="N23" s="35" t="s">
        <v>38</v>
      </c>
      <c r="O23" s="20">
        <v>45789</v>
      </c>
      <c r="P23" s="35" t="s">
        <v>38</v>
      </c>
      <c r="Q23" s="26" t="s">
        <v>38</v>
      </c>
      <c r="R23" s="26" t="s">
        <v>38</v>
      </c>
      <c r="S23" s="26" t="s">
        <v>36</v>
      </c>
      <c r="T23" s="26" t="s">
        <v>38</v>
      </c>
      <c r="U23" s="26" t="s">
        <v>38</v>
      </c>
      <c r="V23" s="26" t="s">
        <v>38</v>
      </c>
      <c r="W23" s="4"/>
      <c r="X23" s="26"/>
    </row>
    <row r="24" spans="1:25">
      <c r="A24" s="105" t="s">
        <v>171</v>
      </c>
      <c r="B24" s="105" t="s">
        <v>31</v>
      </c>
      <c r="C24" s="106">
        <v>45807</v>
      </c>
      <c r="D24" s="130" t="s">
        <v>172</v>
      </c>
      <c r="E24" s="121"/>
      <c r="F24" s="70"/>
      <c r="G24" s="70"/>
      <c r="H24" s="115">
        <v>0</v>
      </c>
      <c r="I24" s="111"/>
      <c r="J24" s="109" t="s">
        <v>128</v>
      </c>
      <c r="K24" s="109" t="s">
        <v>128</v>
      </c>
      <c r="L24" s="109" t="s">
        <v>30</v>
      </c>
      <c r="M24" s="125">
        <v>45778</v>
      </c>
      <c r="N24" s="35" t="s">
        <v>38</v>
      </c>
      <c r="O24" s="20">
        <v>45782</v>
      </c>
      <c r="P24" s="35" t="s">
        <v>38</v>
      </c>
      <c r="Q24" s="26" t="s">
        <v>38</v>
      </c>
      <c r="R24" s="26" t="s">
        <v>38</v>
      </c>
      <c r="S24" s="26" t="s">
        <v>36</v>
      </c>
      <c r="T24" s="26" t="s">
        <v>38</v>
      </c>
      <c r="U24" s="26" t="s">
        <v>38</v>
      </c>
      <c r="V24" s="26" t="s">
        <v>38</v>
      </c>
      <c r="W24" s="20">
        <v>45826</v>
      </c>
      <c r="X24" s="26" t="s">
        <v>154</v>
      </c>
    </row>
    <row r="25" spans="1:25">
      <c r="A25" s="105" t="s">
        <v>173</v>
      </c>
      <c r="B25" s="105" t="s">
        <v>31</v>
      </c>
      <c r="C25" s="106">
        <v>45787</v>
      </c>
      <c r="D25" s="130" t="s">
        <v>174</v>
      </c>
      <c r="E25" s="102"/>
      <c r="F25" s="62"/>
      <c r="G25" s="62"/>
      <c r="H25" s="109">
        <v>0</v>
      </c>
      <c r="I25" s="111"/>
      <c r="J25" s="109" t="s">
        <v>128</v>
      </c>
      <c r="K25" s="109" t="s">
        <v>128</v>
      </c>
      <c r="L25" s="109" t="s">
        <v>30</v>
      </c>
      <c r="M25" s="123">
        <v>45716</v>
      </c>
      <c r="N25" s="35" t="s">
        <v>38</v>
      </c>
      <c r="O25" s="57">
        <v>45716</v>
      </c>
      <c r="P25" s="35" t="s">
        <v>38</v>
      </c>
      <c r="Q25" s="26" t="s">
        <v>38</v>
      </c>
      <c r="R25" s="26" t="s">
        <v>38</v>
      </c>
      <c r="S25" s="26" t="s">
        <v>36</v>
      </c>
      <c r="T25" s="26" t="s">
        <v>38</v>
      </c>
      <c r="U25" s="26" t="s">
        <v>38</v>
      </c>
      <c r="V25" s="26" t="s">
        <v>38</v>
      </c>
      <c r="W25" s="20">
        <v>45793</v>
      </c>
      <c r="X25" s="26" t="s">
        <v>154</v>
      </c>
      <c r="Y25" t="e">
        <f>VLOOKUP(A25,#REF!,2,FALSE)</f>
        <v>#REF!</v>
      </c>
    </row>
    <row r="26" spans="1:25">
      <c r="A26" s="110" t="s">
        <v>175</v>
      </c>
      <c r="B26" s="105" t="s">
        <v>31</v>
      </c>
      <c r="C26" s="113">
        <v>45868</v>
      </c>
      <c r="D26" s="130" t="s">
        <v>176</v>
      </c>
      <c r="E26" s="122"/>
      <c r="F26" s="68"/>
      <c r="G26" s="68"/>
      <c r="H26" s="118">
        <v>0</v>
      </c>
      <c r="I26" s="111"/>
      <c r="J26" s="118" t="s">
        <v>128</v>
      </c>
      <c r="K26" s="118" t="s">
        <v>128</v>
      </c>
      <c r="L26" s="118" t="s">
        <v>30</v>
      </c>
      <c r="M26" s="125" t="s">
        <v>36</v>
      </c>
      <c r="N26" s="35" t="s">
        <v>38</v>
      </c>
      <c r="O26" s="20">
        <v>45840</v>
      </c>
      <c r="P26" s="35" t="s">
        <v>38</v>
      </c>
      <c r="Q26" s="26" t="s">
        <v>38</v>
      </c>
      <c r="R26" s="26" t="s">
        <v>38</v>
      </c>
      <c r="S26" s="26" t="s">
        <v>36</v>
      </c>
      <c r="T26" s="26" t="s">
        <v>38</v>
      </c>
      <c r="U26" s="26" t="s">
        <v>38</v>
      </c>
      <c r="V26" s="26" t="s">
        <v>38</v>
      </c>
      <c r="W26" s="4"/>
      <c r="X26" s="26"/>
    </row>
    <row r="27" spans="1:25">
      <c r="A27" s="110" t="s">
        <v>177</v>
      </c>
      <c r="B27" s="105" t="s">
        <v>31</v>
      </c>
      <c r="C27" s="113">
        <v>45868</v>
      </c>
      <c r="D27" s="109" t="s">
        <v>178</v>
      </c>
      <c r="E27" s="122"/>
      <c r="F27" s="68"/>
      <c r="G27" s="68"/>
      <c r="H27" s="118">
        <v>0</v>
      </c>
      <c r="I27" s="111"/>
      <c r="J27" s="118" t="s">
        <v>128</v>
      </c>
      <c r="K27" s="118" t="s">
        <v>128</v>
      </c>
      <c r="L27" s="118" t="s">
        <v>30</v>
      </c>
      <c r="M27" s="125" t="s">
        <v>36</v>
      </c>
      <c r="N27" s="35" t="s">
        <v>38</v>
      </c>
      <c r="O27" s="20">
        <v>45853</v>
      </c>
      <c r="P27" s="35" t="s">
        <v>38</v>
      </c>
      <c r="Q27" s="26" t="s">
        <v>38</v>
      </c>
      <c r="R27" s="26" t="s">
        <v>38</v>
      </c>
      <c r="S27" s="26" t="s">
        <v>36</v>
      </c>
      <c r="T27" s="26" t="s">
        <v>38</v>
      </c>
      <c r="U27" s="26" t="s">
        <v>38</v>
      </c>
      <c r="V27" s="26" t="s">
        <v>38</v>
      </c>
      <c r="W27" s="4"/>
      <c r="X27" s="26"/>
    </row>
    <row r="28" spans="1:25">
      <c r="A28" s="110" t="s">
        <v>179</v>
      </c>
      <c r="B28" s="105" t="s">
        <v>31</v>
      </c>
      <c r="C28" s="113">
        <v>45868</v>
      </c>
      <c r="D28" s="109" t="s">
        <v>180</v>
      </c>
      <c r="E28" s="122"/>
      <c r="F28" s="68"/>
      <c r="G28" s="68"/>
      <c r="H28" s="118">
        <v>0</v>
      </c>
      <c r="I28" s="111"/>
      <c r="J28" s="118" t="s">
        <v>128</v>
      </c>
      <c r="K28" s="118" t="s">
        <v>128</v>
      </c>
      <c r="L28" s="118" t="s">
        <v>30</v>
      </c>
      <c r="M28" s="125">
        <v>45793</v>
      </c>
      <c r="N28" s="35" t="s">
        <v>38</v>
      </c>
      <c r="O28" s="20">
        <v>45793</v>
      </c>
      <c r="P28" s="35" t="s">
        <v>38</v>
      </c>
      <c r="Q28" s="26" t="s">
        <v>38</v>
      </c>
      <c r="R28" s="26" t="s">
        <v>38</v>
      </c>
      <c r="S28" s="26" t="s">
        <v>36</v>
      </c>
      <c r="T28" s="26" t="s">
        <v>38</v>
      </c>
      <c r="U28" s="26" t="s">
        <v>38</v>
      </c>
      <c r="V28" s="26" t="s">
        <v>38</v>
      </c>
      <c r="W28" s="4"/>
      <c r="X28" s="26"/>
    </row>
    <row r="29" spans="1:25">
      <c r="A29" s="108" t="s">
        <v>181</v>
      </c>
      <c r="B29" s="105" t="s">
        <v>31</v>
      </c>
      <c r="C29" s="106">
        <v>45711</v>
      </c>
      <c r="D29" s="129" t="s">
        <v>182</v>
      </c>
      <c r="E29" s="515"/>
      <c r="F29" s="519"/>
      <c r="G29" s="519"/>
      <c r="H29" s="109">
        <v>54</v>
      </c>
      <c r="I29" s="111"/>
      <c r="J29" s="119" t="s">
        <v>128</v>
      </c>
      <c r="K29" s="119" t="s">
        <v>128</v>
      </c>
      <c r="L29" s="109" t="s">
        <v>30</v>
      </c>
      <c r="M29" s="125">
        <v>45659</v>
      </c>
      <c r="N29" s="4" t="s">
        <v>38</v>
      </c>
      <c r="O29" s="57">
        <v>45692</v>
      </c>
      <c r="P29" s="4" t="s">
        <v>38</v>
      </c>
      <c r="Q29" s="11" t="s">
        <v>38</v>
      </c>
      <c r="R29" s="11" t="s">
        <v>38</v>
      </c>
      <c r="S29" s="11" t="s">
        <v>38</v>
      </c>
      <c r="T29" s="11" t="s">
        <v>38</v>
      </c>
      <c r="U29" s="11" t="s">
        <v>38</v>
      </c>
      <c r="V29" s="26" t="s">
        <v>38</v>
      </c>
      <c r="W29" s="20">
        <v>45789</v>
      </c>
      <c r="X29" s="26" t="s">
        <v>154</v>
      </c>
      <c r="Y29" t="e">
        <f>VLOOKUP(A29,#REF!,2,FALSE)</f>
        <v>#REF!</v>
      </c>
    </row>
    <row r="30" spans="1:25">
      <c r="A30" s="105" t="s">
        <v>183</v>
      </c>
      <c r="B30" s="105" t="s">
        <v>31</v>
      </c>
      <c r="C30" s="106">
        <v>45711</v>
      </c>
      <c r="D30" s="106" t="s">
        <v>184</v>
      </c>
      <c r="E30" s="515"/>
      <c r="F30" s="519"/>
      <c r="G30" s="519"/>
      <c r="H30" s="109">
        <v>49</v>
      </c>
      <c r="I30" s="111"/>
      <c r="J30" s="119" t="s">
        <v>128</v>
      </c>
      <c r="K30" s="119" t="s">
        <v>128</v>
      </c>
      <c r="L30" s="109" t="s">
        <v>30</v>
      </c>
      <c r="M30" s="123">
        <v>45713</v>
      </c>
      <c r="N30" s="4" t="s">
        <v>38</v>
      </c>
      <c r="O30" s="57">
        <v>45692</v>
      </c>
      <c r="P30" s="4" t="s">
        <v>38</v>
      </c>
      <c r="Q30" s="11" t="s">
        <v>38</v>
      </c>
      <c r="R30" s="11" t="s">
        <v>38</v>
      </c>
      <c r="S30" s="11" t="s">
        <v>38</v>
      </c>
      <c r="T30" s="11" t="s">
        <v>38</v>
      </c>
      <c r="U30" s="48" t="s">
        <v>38</v>
      </c>
      <c r="V30" s="26" t="s">
        <v>38</v>
      </c>
      <c r="W30" s="20">
        <v>45789</v>
      </c>
      <c r="X30" s="26" t="s">
        <v>154</v>
      </c>
      <c r="Y30" t="e">
        <f>VLOOKUP(A30,#REF!,2,FALSE)</f>
        <v>#REF!</v>
      </c>
    </row>
    <row r="31" spans="1:25">
      <c r="A31" s="108" t="s">
        <v>185</v>
      </c>
      <c r="B31" s="105" t="s">
        <v>31</v>
      </c>
      <c r="C31" s="106">
        <v>45716</v>
      </c>
      <c r="D31" s="109" t="s">
        <v>186</v>
      </c>
      <c r="E31" s="102"/>
      <c r="F31" s="62"/>
      <c r="G31" s="62"/>
      <c r="H31" s="109">
        <v>56</v>
      </c>
      <c r="I31" s="111"/>
      <c r="J31" s="109" t="s">
        <v>128</v>
      </c>
      <c r="K31" s="109" t="s">
        <v>128</v>
      </c>
      <c r="L31" s="109" t="s">
        <v>30</v>
      </c>
      <c r="M31" s="125">
        <v>45707</v>
      </c>
      <c r="N31" s="4" t="s">
        <v>38</v>
      </c>
      <c r="O31" s="20">
        <v>45707</v>
      </c>
      <c r="P31" s="35" t="s">
        <v>38</v>
      </c>
      <c r="Q31" s="11" t="s">
        <v>38</v>
      </c>
      <c r="R31" s="11" t="s">
        <v>137</v>
      </c>
      <c r="S31" s="11" t="s">
        <v>38</v>
      </c>
      <c r="T31" s="71" t="s">
        <v>38</v>
      </c>
      <c r="U31" s="48" t="s">
        <v>38</v>
      </c>
      <c r="V31" s="26" t="s">
        <v>38</v>
      </c>
      <c r="W31" s="20">
        <v>45779</v>
      </c>
      <c r="X31" s="26" t="s">
        <v>154</v>
      </c>
      <c r="Y31" t="e">
        <f>VLOOKUP(A31,#REF!,2,FALSE)</f>
        <v>#REF!</v>
      </c>
    </row>
    <row r="32" spans="1:25">
      <c r="A32" s="108" t="s">
        <v>187</v>
      </c>
      <c r="B32" s="105" t="s">
        <v>31</v>
      </c>
      <c r="C32" s="106">
        <v>45772</v>
      </c>
      <c r="D32" s="471" t="s">
        <v>188</v>
      </c>
      <c r="E32" s="102"/>
      <c r="F32" s="62"/>
      <c r="G32" s="62"/>
      <c r="H32" s="109">
        <v>82</v>
      </c>
      <c r="I32" s="111"/>
      <c r="J32" s="109" t="s">
        <v>128</v>
      </c>
      <c r="K32" s="109" t="s">
        <v>128</v>
      </c>
      <c r="L32" s="109" t="s">
        <v>30</v>
      </c>
      <c r="M32" s="125">
        <v>45756</v>
      </c>
      <c r="N32" s="4" t="s">
        <v>38</v>
      </c>
      <c r="O32" s="20">
        <v>45756</v>
      </c>
      <c r="P32" s="4" t="s">
        <v>38</v>
      </c>
      <c r="Q32" s="26" t="s">
        <v>38</v>
      </c>
      <c r="R32" s="26" t="s">
        <v>137</v>
      </c>
      <c r="S32" s="11" t="s">
        <v>38</v>
      </c>
      <c r="T32" s="71" t="s">
        <v>38</v>
      </c>
      <c r="U32" s="11" t="s">
        <v>38</v>
      </c>
      <c r="V32" s="26" t="s">
        <v>38</v>
      </c>
      <c r="W32" s="20">
        <v>45792</v>
      </c>
      <c r="X32" s="26" t="s">
        <v>154</v>
      </c>
    </row>
    <row r="33" spans="1:25">
      <c r="A33" s="108" t="s">
        <v>189</v>
      </c>
      <c r="B33" s="105" t="s">
        <v>31</v>
      </c>
      <c r="C33" s="106">
        <v>45772</v>
      </c>
      <c r="D33" s="130" t="s">
        <v>190</v>
      </c>
      <c r="E33" s="121"/>
      <c r="F33" s="70"/>
      <c r="G33" s="70"/>
      <c r="H33" s="115">
        <v>79</v>
      </c>
      <c r="I33" s="111"/>
      <c r="J33" s="109" t="s">
        <v>128</v>
      </c>
      <c r="K33" s="109" t="s">
        <v>128</v>
      </c>
      <c r="L33" s="109" t="s">
        <v>30</v>
      </c>
      <c r="M33" s="123">
        <v>45749</v>
      </c>
      <c r="N33" s="4" t="s">
        <v>38</v>
      </c>
      <c r="O33" s="57">
        <v>45749</v>
      </c>
      <c r="P33" s="4" t="s">
        <v>38</v>
      </c>
      <c r="Q33" s="26" t="s">
        <v>38</v>
      </c>
      <c r="R33" s="26" t="s">
        <v>137</v>
      </c>
      <c r="S33" s="11" t="s">
        <v>38</v>
      </c>
      <c r="T33" s="71" t="s">
        <v>38</v>
      </c>
      <c r="U33" s="11" t="s">
        <v>38</v>
      </c>
      <c r="V33" s="254" t="s">
        <v>38</v>
      </c>
      <c r="W33" s="20">
        <v>45812</v>
      </c>
      <c r="X33" s="26" t="s">
        <v>154</v>
      </c>
      <c r="Y33" t="e">
        <f>VLOOKUP(A33,#REF!,2,FALSE)</f>
        <v>#REF!</v>
      </c>
    </row>
    <row r="34" spans="1:25">
      <c r="A34" s="108" t="s">
        <v>191</v>
      </c>
      <c r="B34" s="105" t="s">
        <v>31</v>
      </c>
      <c r="C34" s="106">
        <v>45772</v>
      </c>
      <c r="D34" s="130" t="s">
        <v>192</v>
      </c>
      <c r="E34" s="121"/>
      <c r="F34" s="70"/>
      <c r="G34" s="70"/>
      <c r="H34" s="115">
        <v>59</v>
      </c>
      <c r="I34" s="111"/>
      <c r="J34" s="109" t="s">
        <v>128</v>
      </c>
      <c r="K34" s="109" t="s">
        <v>128</v>
      </c>
      <c r="L34" s="109" t="s">
        <v>30</v>
      </c>
      <c r="M34" s="123">
        <v>45750</v>
      </c>
      <c r="N34" s="4" t="s">
        <v>38</v>
      </c>
      <c r="O34" s="57">
        <v>45750</v>
      </c>
      <c r="P34" s="4" t="s">
        <v>38</v>
      </c>
      <c r="Q34" s="26" t="s">
        <v>38</v>
      </c>
      <c r="R34" s="26" t="s">
        <v>137</v>
      </c>
      <c r="S34" s="11" t="s">
        <v>38</v>
      </c>
      <c r="T34" s="71" t="s">
        <v>38</v>
      </c>
      <c r="U34" s="11" t="s">
        <v>38</v>
      </c>
      <c r="V34" s="315" t="s">
        <v>38</v>
      </c>
      <c r="W34" s="97">
        <v>45797</v>
      </c>
      <c r="X34" s="26" t="s">
        <v>154</v>
      </c>
    </row>
    <row r="35" spans="1:25">
      <c r="A35" s="108" t="s">
        <v>193</v>
      </c>
      <c r="B35" s="105" t="s">
        <v>31</v>
      </c>
      <c r="C35" s="106">
        <v>45688</v>
      </c>
      <c r="D35" s="106" t="s">
        <v>194</v>
      </c>
      <c r="E35" s="515"/>
      <c r="F35" s="519"/>
      <c r="G35" s="519"/>
      <c r="H35" s="109">
        <v>23</v>
      </c>
      <c r="I35" s="111"/>
      <c r="J35" s="119" t="s">
        <v>128</v>
      </c>
      <c r="K35" s="119" t="s">
        <v>128</v>
      </c>
      <c r="L35" s="109" t="s">
        <v>30</v>
      </c>
      <c r="M35" s="125">
        <v>45659</v>
      </c>
      <c r="N35" s="4" t="s">
        <v>38</v>
      </c>
      <c r="O35" s="57">
        <v>45659</v>
      </c>
      <c r="P35" s="35" t="s">
        <v>38</v>
      </c>
      <c r="Q35" s="11" t="s">
        <v>38</v>
      </c>
      <c r="R35" s="11" t="s">
        <v>137</v>
      </c>
      <c r="S35" s="11" t="s">
        <v>38</v>
      </c>
      <c r="T35" s="71" t="s">
        <v>38</v>
      </c>
      <c r="U35" s="99" t="s">
        <v>38</v>
      </c>
      <c r="V35" s="26" t="s">
        <v>38</v>
      </c>
      <c r="W35" s="20">
        <v>45789</v>
      </c>
      <c r="X35" s="254" t="s">
        <v>154</v>
      </c>
      <c r="Y35" t="e">
        <f>VLOOKUP(A35,#REF!,2,FALSE)</f>
        <v>#REF!</v>
      </c>
    </row>
    <row r="36" spans="1:25">
      <c r="A36" s="108" t="s">
        <v>195</v>
      </c>
      <c r="B36" s="105" t="s">
        <v>31</v>
      </c>
      <c r="C36" s="106">
        <v>45688</v>
      </c>
      <c r="D36" s="106" t="s">
        <v>196</v>
      </c>
      <c r="E36" s="515"/>
      <c r="F36" s="519"/>
      <c r="G36" s="519"/>
      <c r="H36" s="109">
        <v>70</v>
      </c>
      <c r="I36" s="111"/>
      <c r="J36" s="119" t="s">
        <v>128</v>
      </c>
      <c r="K36" s="119" t="s">
        <v>128</v>
      </c>
      <c r="L36" s="109" t="s">
        <v>30</v>
      </c>
      <c r="M36" s="125">
        <v>45659</v>
      </c>
      <c r="N36" s="4" t="s">
        <v>38</v>
      </c>
      <c r="O36" s="57">
        <v>45659</v>
      </c>
      <c r="P36" s="35" t="s">
        <v>38</v>
      </c>
      <c r="Q36" s="11" t="s">
        <v>38</v>
      </c>
      <c r="R36" s="11" t="s">
        <v>137</v>
      </c>
      <c r="S36" s="11" t="s">
        <v>38</v>
      </c>
      <c r="T36" s="71" t="s">
        <v>38</v>
      </c>
      <c r="U36" s="11" t="s">
        <v>38</v>
      </c>
      <c r="V36" s="26" t="s">
        <v>38</v>
      </c>
      <c r="W36" s="20">
        <v>45824</v>
      </c>
      <c r="X36" s="254" t="s">
        <v>154</v>
      </c>
      <c r="Y36" t="e">
        <f>VLOOKUP(A36,#REF!,2,FALSE)</f>
        <v>#REF!</v>
      </c>
    </row>
    <row r="37" spans="1:25">
      <c r="A37" s="108" t="s">
        <v>197</v>
      </c>
      <c r="B37" s="105" t="s">
        <v>31</v>
      </c>
      <c r="C37" s="106">
        <v>45688</v>
      </c>
      <c r="D37" s="106" t="s">
        <v>198</v>
      </c>
      <c r="E37" s="515"/>
      <c r="F37" s="519"/>
      <c r="G37" s="519"/>
      <c r="H37" s="109">
        <v>75</v>
      </c>
      <c r="I37" s="111"/>
      <c r="J37" s="119" t="s">
        <v>128</v>
      </c>
      <c r="K37" s="119" t="s">
        <v>128</v>
      </c>
      <c r="L37" s="109" t="s">
        <v>30</v>
      </c>
      <c r="M37" s="16" t="s">
        <v>38</v>
      </c>
      <c r="N37" s="4" t="s">
        <v>38</v>
      </c>
      <c r="O37" s="57">
        <v>45672</v>
      </c>
      <c r="P37" s="4" t="s">
        <v>38</v>
      </c>
      <c r="Q37" s="11" t="s">
        <v>38</v>
      </c>
      <c r="R37" s="11" t="s">
        <v>137</v>
      </c>
      <c r="S37" s="11" t="s">
        <v>38</v>
      </c>
      <c r="T37" s="11" t="s">
        <v>38</v>
      </c>
      <c r="U37" s="99" t="s">
        <v>38</v>
      </c>
      <c r="V37" s="26" t="s">
        <v>38</v>
      </c>
      <c r="W37" s="87">
        <v>45789</v>
      </c>
      <c r="X37" s="26" t="s">
        <v>154</v>
      </c>
      <c r="Y37" t="e">
        <f>VLOOKUP(A37,#REF!,2,FALSE)</f>
        <v>#REF!</v>
      </c>
    </row>
    <row r="38" spans="1:25">
      <c r="A38" s="108" t="s">
        <v>199</v>
      </c>
      <c r="B38" s="105" t="s">
        <v>31</v>
      </c>
      <c r="C38" s="106">
        <v>45688</v>
      </c>
      <c r="D38" s="106" t="s">
        <v>200</v>
      </c>
      <c r="E38" s="515"/>
      <c r="F38" s="519"/>
      <c r="G38" s="519"/>
      <c r="H38" s="109">
        <v>65</v>
      </c>
      <c r="I38" s="111"/>
      <c r="J38" s="119" t="s">
        <v>128</v>
      </c>
      <c r="K38" s="119" t="s">
        <v>128</v>
      </c>
      <c r="L38" s="109" t="s">
        <v>30</v>
      </c>
      <c r="M38" s="123">
        <v>45673</v>
      </c>
      <c r="N38" s="4" t="s">
        <v>38</v>
      </c>
      <c r="O38" s="57">
        <v>45673</v>
      </c>
      <c r="P38" s="4" t="s">
        <v>38</v>
      </c>
      <c r="Q38" s="11" t="s">
        <v>38</v>
      </c>
      <c r="R38" s="11" t="s">
        <v>137</v>
      </c>
      <c r="S38" s="11" t="s">
        <v>38</v>
      </c>
      <c r="T38" s="11" t="s">
        <v>38</v>
      </c>
      <c r="U38" s="99" t="s">
        <v>38</v>
      </c>
      <c r="V38" s="26" t="s">
        <v>38</v>
      </c>
      <c r="W38" s="20">
        <v>45789</v>
      </c>
      <c r="X38" s="26" t="s">
        <v>154</v>
      </c>
      <c r="Y38" t="e">
        <f>VLOOKUP(A38,#REF!,2,FALSE)</f>
        <v>#REF!</v>
      </c>
    </row>
    <row r="39" spans="1:25">
      <c r="A39" s="108" t="s">
        <v>201</v>
      </c>
      <c r="B39" s="105" t="s">
        <v>31</v>
      </c>
      <c r="C39" s="106">
        <v>45688</v>
      </c>
      <c r="D39" s="106" t="s">
        <v>202</v>
      </c>
      <c r="E39" s="515"/>
      <c r="F39" s="519"/>
      <c r="G39" s="519"/>
      <c r="H39" s="109">
        <v>81</v>
      </c>
      <c r="I39" s="111"/>
      <c r="J39" s="119" t="s">
        <v>128</v>
      </c>
      <c r="K39" s="119" t="s">
        <v>128</v>
      </c>
      <c r="L39" s="109" t="s">
        <v>30</v>
      </c>
      <c r="M39" s="16" t="s">
        <v>38</v>
      </c>
      <c r="N39" s="4" t="s">
        <v>38</v>
      </c>
      <c r="O39" s="57">
        <v>45672</v>
      </c>
      <c r="P39" s="4" t="s">
        <v>38</v>
      </c>
      <c r="Q39" s="11" t="s">
        <v>38</v>
      </c>
      <c r="R39" s="11" t="s">
        <v>137</v>
      </c>
      <c r="S39" s="11" t="s">
        <v>38</v>
      </c>
      <c r="T39" s="11" t="s">
        <v>38</v>
      </c>
      <c r="U39" s="99" t="s">
        <v>38</v>
      </c>
      <c r="V39" s="26" t="s">
        <v>38</v>
      </c>
      <c r="W39" s="20">
        <v>45789</v>
      </c>
      <c r="X39" s="26" t="s">
        <v>154</v>
      </c>
      <c r="Y39" t="e">
        <f>VLOOKUP(A39,#REF!,2,FALSE)</f>
        <v>#REF!</v>
      </c>
    </row>
    <row r="40" spans="1:25">
      <c r="A40" s="105" t="s">
        <v>203</v>
      </c>
      <c r="B40" s="105" t="s">
        <v>31</v>
      </c>
      <c r="C40" s="106">
        <v>45742</v>
      </c>
      <c r="D40" s="109" t="s">
        <v>204</v>
      </c>
      <c r="E40" s="102"/>
      <c r="F40" s="62"/>
      <c r="G40" s="62"/>
      <c r="H40" s="109">
        <v>50</v>
      </c>
      <c r="I40" s="111"/>
      <c r="J40" s="109" t="s">
        <v>128</v>
      </c>
      <c r="K40" s="109" t="s">
        <v>128</v>
      </c>
      <c r="L40" s="109" t="s">
        <v>30</v>
      </c>
      <c r="M40" s="123">
        <v>45705</v>
      </c>
      <c r="N40" s="4" t="s">
        <v>38</v>
      </c>
      <c r="O40" s="57">
        <v>45715</v>
      </c>
      <c r="P40" s="4" t="s">
        <v>38</v>
      </c>
      <c r="Q40" s="11" t="s">
        <v>38</v>
      </c>
      <c r="R40" s="11" t="s">
        <v>38</v>
      </c>
      <c r="S40" s="11" t="s">
        <v>38</v>
      </c>
      <c r="T40" s="11" t="s">
        <v>38</v>
      </c>
      <c r="U40" s="11" t="s">
        <v>38</v>
      </c>
      <c r="V40" s="26" t="s">
        <v>38</v>
      </c>
      <c r="W40" s="20">
        <v>45789</v>
      </c>
      <c r="X40" s="26" t="s">
        <v>154</v>
      </c>
      <c r="Y40" t="e">
        <f>VLOOKUP(A40,#REF!,2,FALSE)</f>
        <v>#REF!</v>
      </c>
    </row>
    <row r="41" spans="1:25">
      <c r="A41" s="108" t="s">
        <v>205</v>
      </c>
      <c r="B41" s="105" t="s">
        <v>31</v>
      </c>
      <c r="C41" s="106">
        <v>45742</v>
      </c>
      <c r="D41" s="130" t="s">
        <v>206</v>
      </c>
      <c r="E41" s="121"/>
      <c r="F41" s="70"/>
      <c r="G41" s="70"/>
      <c r="H41" s="115">
        <v>52</v>
      </c>
      <c r="I41" s="111"/>
      <c r="J41" s="109" t="s">
        <v>128</v>
      </c>
      <c r="K41" s="109" t="s">
        <v>128</v>
      </c>
      <c r="L41" s="109" t="s">
        <v>30</v>
      </c>
      <c r="M41" s="125">
        <v>45741</v>
      </c>
      <c r="N41" s="35" t="s">
        <v>38</v>
      </c>
      <c r="O41" s="20">
        <v>45729</v>
      </c>
      <c r="P41" s="35" t="s">
        <v>38</v>
      </c>
      <c r="Q41" s="11" t="s">
        <v>38</v>
      </c>
      <c r="R41" s="11" t="s">
        <v>38</v>
      </c>
      <c r="S41" s="11" t="s">
        <v>38</v>
      </c>
      <c r="T41" s="11" t="s">
        <v>38</v>
      </c>
      <c r="U41" s="99" t="s">
        <v>38</v>
      </c>
      <c r="V41" s="26" t="s">
        <v>38</v>
      </c>
      <c r="W41" s="20">
        <v>45789</v>
      </c>
      <c r="X41" s="26" t="s">
        <v>154</v>
      </c>
      <c r="Y41" t="e">
        <f>VLOOKUP(A41,#REF!,2,FALSE)</f>
        <v>#REF!</v>
      </c>
    </row>
    <row r="42" spans="1:25" ht="13.5" customHeight="1">
      <c r="A42" s="108" t="s">
        <v>207</v>
      </c>
      <c r="B42" s="105" t="s">
        <v>31</v>
      </c>
      <c r="C42" s="106">
        <v>45772</v>
      </c>
      <c r="D42" s="130" t="s">
        <v>208</v>
      </c>
      <c r="E42" s="128"/>
      <c r="F42" s="98"/>
      <c r="G42" s="98"/>
      <c r="H42" s="115">
        <v>86</v>
      </c>
      <c r="I42" s="111"/>
      <c r="J42" s="109" t="s">
        <v>128</v>
      </c>
      <c r="K42" s="109" t="s">
        <v>128</v>
      </c>
      <c r="L42" s="109" t="s">
        <v>30</v>
      </c>
      <c r="M42" s="125">
        <v>45737</v>
      </c>
      <c r="N42" s="35" t="s">
        <v>38</v>
      </c>
      <c r="O42" s="20">
        <v>45737</v>
      </c>
      <c r="P42" s="35" t="s">
        <v>38</v>
      </c>
      <c r="Q42" s="11" t="s">
        <v>38</v>
      </c>
      <c r="R42" s="11" t="s">
        <v>38</v>
      </c>
      <c r="S42" s="11" t="s">
        <v>38</v>
      </c>
      <c r="T42" s="11" t="s">
        <v>38</v>
      </c>
      <c r="U42" s="11" t="s">
        <v>38</v>
      </c>
      <c r="V42" s="26" t="s">
        <v>38</v>
      </c>
      <c r="W42" s="20">
        <v>45789</v>
      </c>
      <c r="X42" s="26" t="s">
        <v>154</v>
      </c>
      <c r="Y42" t="e">
        <f>VLOOKUP(A42,#REF!,2,FALSE)</f>
        <v>#REF!</v>
      </c>
    </row>
    <row r="43" spans="1:25" ht="13.5" customHeight="1">
      <c r="A43" s="105" t="s">
        <v>209</v>
      </c>
      <c r="B43" s="105" t="s">
        <v>31</v>
      </c>
      <c r="C43" s="106">
        <v>45716</v>
      </c>
      <c r="D43" s="130" t="s">
        <v>210</v>
      </c>
      <c r="E43" s="403"/>
      <c r="F43" s="306"/>
      <c r="G43" s="306"/>
      <c r="H43" s="109">
        <v>51</v>
      </c>
      <c r="I43" s="111"/>
      <c r="J43" s="109" t="s">
        <v>128</v>
      </c>
      <c r="K43" s="109" t="s">
        <v>128</v>
      </c>
      <c r="L43" s="109" t="s">
        <v>30</v>
      </c>
      <c r="M43" s="16" t="s">
        <v>38</v>
      </c>
      <c r="N43" s="4" t="s">
        <v>38</v>
      </c>
      <c r="O43" s="57">
        <v>45726</v>
      </c>
      <c r="P43" s="4" t="s">
        <v>38</v>
      </c>
      <c r="Q43" s="11" t="s">
        <v>38</v>
      </c>
      <c r="R43" s="11" t="s">
        <v>38</v>
      </c>
      <c r="S43" s="11" t="s">
        <v>38</v>
      </c>
      <c r="T43" s="11" t="s">
        <v>38</v>
      </c>
      <c r="U43" s="11" t="s">
        <v>38</v>
      </c>
      <c r="V43" s="26" t="s">
        <v>38</v>
      </c>
      <c r="W43" s="20">
        <v>45786</v>
      </c>
      <c r="X43" s="26" t="s">
        <v>154</v>
      </c>
      <c r="Y43" t="e">
        <f>VLOOKUP(A43,#REF!,2,FALSE)</f>
        <v>#REF!</v>
      </c>
    </row>
    <row r="44" spans="1:25">
      <c r="A44" s="108" t="s">
        <v>211</v>
      </c>
      <c r="B44" s="105" t="s">
        <v>31</v>
      </c>
      <c r="C44" s="106">
        <v>45772</v>
      </c>
      <c r="D44" s="130" t="s">
        <v>212</v>
      </c>
      <c r="E44" s="121"/>
      <c r="F44" s="70"/>
      <c r="G44" s="70"/>
      <c r="H44" s="115">
        <v>35</v>
      </c>
      <c r="I44" s="111"/>
      <c r="J44" s="109" t="s">
        <v>128</v>
      </c>
      <c r="K44" s="109" t="s">
        <v>128</v>
      </c>
      <c r="L44" s="109" t="s">
        <v>30</v>
      </c>
      <c r="M44" s="125">
        <v>45736</v>
      </c>
      <c r="N44" s="4" t="s">
        <v>38</v>
      </c>
      <c r="O44" s="20">
        <v>45741</v>
      </c>
      <c r="P44" s="4" t="s">
        <v>38</v>
      </c>
      <c r="Q44" s="11" t="s">
        <v>38</v>
      </c>
      <c r="R44" s="11" t="s">
        <v>38</v>
      </c>
      <c r="S44" s="11" t="s">
        <v>38</v>
      </c>
      <c r="T44" s="11" t="s">
        <v>38</v>
      </c>
      <c r="U44" s="11" t="s">
        <v>38</v>
      </c>
      <c r="V44" s="26" t="s">
        <v>38</v>
      </c>
      <c r="W44" s="20">
        <v>45789</v>
      </c>
      <c r="X44" s="26" t="s">
        <v>154</v>
      </c>
      <c r="Y44" t="e">
        <f>VLOOKUP(A44,#REF!,2,FALSE)</f>
        <v>#REF!</v>
      </c>
    </row>
    <row r="45" spans="1:25">
      <c r="A45" s="108" t="s">
        <v>213</v>
      </c>
      <c r="B45" s="105" t="s">
        <v>31</v>
      </c>
      <c r="C45" s="113">
        <v>45711</v>
      </c>
      <c r="D45" s="113" t="s">
        <v>214</v>
      </c>
      <c r="E45" s="516"/>
      <c r="F45" s="520"/>
      <c r="G45" s="520"/>
      <c r="H45" s="109">
        <v>22</v>
      </c>
      <c r="I45" s="111"/>
      <c r="J45" s="109" t="s">
        <v>128</v>
      </c>
      <c r="K45" s="109" t="s">
        <v>128</v>
      </c>
      <c r="L45" s="109" t="s">
        <v>30</v>
      </c>
      <c r="M45" s="16" t="s">
        <v>38</v>
      </c>
      <c r="N45" s="4" t="s">
        <v>38</v>
      </c>
      <c r="O45" s="57">
        <v>45695</v>
      </c>
      <c r="P45" s="4" t="s">
        <v>38</v>
      </c>
      <c r="Q45" s="11" t="s">
        <v>38</v>
      </c>
      <c r="R45" s="11" t="s">
        <v>38</v>
      </c>
      <c r="S45" s="11" t="s">
        <v>38</v>
      </c>
      <c r="T45" s="11" t="s">
        <v>38</v>
      </c>
      <c r="U45" s="11" t="s">
        <v>38</v>
      </c>
      <c r="V45" s="26" t="s">
        <v>38</v>
      </c>
      <c r="W45" s="20">
        <v>45789</v>
      </c>
      <c r="X45" s="26" t="s">
        <v>154</v>
      </c>
      <c r="Y45" t="e">
        <f>VLOOKUP(A45,#REF!,2,FALSE)</f>
        <v>#REF!</v>
      </c>
    </row>
    <row r="46" spans="1:25">
      <c r="A46" s="108" t="s">
        <v>215</v>
      </c>
      <c r="B46" s="105" t="s">
        <v>31</v>
      </c>
      <c r="C46" s="113">
        <v>45868</v>
      </c>
      <c r="D46" s="109" t="s">
        <v>216</v>
      </c>
      <c r="E46" s="516"/>
      <c r="F46" s="520"/>
      <c r="G46" s="520"/>
      <c r="H46" s="109">
        <v>90</v>
      </c>
      <c r="I46" s="111"/>
      <c r="J46" s="109" t="s">
        <v>128</v>
      </c>
      <c r="K46" s="109" t="s">
        <v>128</v>
      </c>
      <c r="L46" s="109" t="s">
        <v>30</v>
      </c>
      <c r="M46" s="125">
        <v>45797</v>
      </c>
      <c r="N46" s="4" t="s">
        <v>38</v>
      </c>
      <c r="O46" s="57">
        <v>45810</v>
      </c>
      <c r="P46" s="4" t="s">
        <v>38</v>
      </c>
      <c r="Q46" s="11" t="s">
        <v>38</v>
      </c>
      <c r="R46" s="11" t="s">
        <v>38</v>
      </c>
      <c r="S46" s="11" t="s">
        <v>38</v>
      </c>
      <c r="T46" s="11" t="s">
        <v>38</v>
      </c>
      <c r="U46" s="11" t="s">
        <v>38</v>
      </c>
      <c r="V46" s="26" t="s">
        <v>38</v>
      </c>
      <c r="W46" s="20">
        <v>45847</v>
      </c>
      <c r="X46" s="26" t="s">
        <v>154</v>
      </c>
    </row>
    <row r="47" spans="1:25">
      <c r="A47" s="108" t="s">
        <v>217</v>
      </c>
      <c r="B47" s="395" t="s">
        <v>31</v>
      </c>
      <c r="C47" s="107">
        <v>45899</v>
      </c>
      <c r="D47" s="109" t="s">
        <v>218</v>
      </c>
      <c r="E47" s="121"/>
      <c r="F47" s="70"/>
      <c r="G47" s="70"/>
      <c r="H47" s="115">
        <v>62</v>
      </c>
      <c r="I47" s="111"/>
      <c r="J47" s="115" t="s">
        <v>128</v>
      </c>
      <c r="K47" s="115" t="s">
        <v>128</v>
      </c>
      <c r="L47" s="115" t="s">
        <v>30</v>
      </c>
      <c r="M47" s="125">
        <v>45880</v>
      </c>
      <c r="N47" s="4" t="s">
        <v>38</v>
      </c>
      <c r="O47" s="20">
        <v>45880</v>
      </c>
      <c r="P47" s="35" t="s">
        <v>38</v>
      </c>
      <c r="Q47" s="11" t="s">
        <v>38</v>
      </c>
      <c r="R47" s="11" t="s">
        <v>38</v>
      </c>
      <c r="S47" s="11" t="s">
        <v>36</v>
      </c>
      <c r="T47" s="11" t="s">
        <v>38</v>
      </c>
      <c r="U47" s="11" t="s">
        <v>38</v>
      </c>
      <c r="V47" s="26" t="s">
        <v>33</v>
      </c>
      <c r="X47" s="11"/>
    </row>
    <row r="48" spans="1:25">
      <c r="A48" s="108" t="s">
        <v>219</v>
      </c>
      <c r="B48" s="395" t="s">
        <v>31</v>
      </c>
      <c r="C48" s="107">
        <v>45930</v>
      </c>
      <c r="D48" s="109" t="s">
        <v>220</v>
      </c>
      <c r="E48" s="121"/>
      <c r="F48" s="70"/>
      <c r="G48" s="70"/>
      <c r="H48" s="115">
        <v>85</v>
      </c>
      <c r="I48" s="111"/>
      <c r="J48" s="109" t="s">
        <v>128</v>
      </c>
      <c r="K48" s="109" t="s">
        <v>128</v>
      </c>
      <c r="L48" s="109" t="s">
        <v>30</v>
      </c>
      <c r="M48" s="125">
        <v>45882</v>
      </c>
      <c r="N48" s="35" t="s">
        <v>38</v>
      </c>
      <c r="O48" s="20">
        <v>45882</v>
      </c>
      <c r="P48" s="35" t="s">
        <v>38</v>
      </c>
      <c r="Q48" s="88" t="s">
        <v>38</v>
      </c>
      <c r="R48" s="88" t="s">
        <v>38</v>
      </c>
      <c r="S48" s="11" t="s">
        <v>38</v>
      </c>
      <c r="T48" s="11" t="s">
        <v>38</v>
      </c>
      <c r="U48" s="26" t="s">
        <v>38</v>
      </c>
      <c r="V48" s="26" t="s">
        <v>33</v>
      </c>
      <c r="W48" s="26"/>
      <c r="X48" s="11"/>
    </row>
    <row r="49" spans="1:25">
      <c r="A49" s="108" t="s">
        <v>221</v>
      </c>
      <c r="B49" s="105" t="s">
        <v>31</v>
      </c>
      <c r="C49" s="107">
        <v>45899</v>
      </c>
      <c r="D49" s="282" t="s">
        <v>222</v>
      </c>
      <c r="E49" s="121"/>
      <c r="F49" s="70"/>
      <c r="G49" s="70"/>
      <c r="H49" s="109">
        <v>77</v>
      </c>
      <c r="I49" s="111"/>
      <c r="J49" s="115" t="s">
        <v>128</v>
      </c>
      <c r="K49" s="115" t="s">
        <v>128</v>
      </c>
      <c r="L49" s="115" t="s">
        <v>30</v>
      </c>
      <c r="M49" s="125">
        <v>45840</v>
      </c>
      <c r="N49" s="35" t="s">
        <v>38</v>
      </c>
      <c r="O49" s="20">
        <v>45840</v>
      </c>
      <c r="P49" s="35" t="s">
        <v>38</v>
      </c>
      <c r="Q49" s="11" t="s">
        <v>38</v>
      </c>
      <c r="R49" s="11" t="s">
        <v>38</v>
      </c>
      <c r="S49" s="11" t="s">
        <v>36</v>
      </c>
      <c r="T49" s="11" t="s">
        <v>38</v>
      </c>
      <c r="U49" s="11" t="s">
        <v>38</v>
      </c>
      <c r="V49" s="26" t="s">
        <v>38</v>
      </c>
      <c r="W49" s="20">
        <v>45877</v>
      </c>
      <c r="X49" s="26" t="s">
        <v>154</v>
      </c>
    </row>
    <row r="50" spans="1:25">
      <c r="A50" s="108" t="s">
        <v>223</v>
      </c>
      <c r="B50" s="105" t="s">
        <v>31</v>
      </c>
      <c r="C50" s="320">
        <v>45899</v>
      </c>
      <c r="D50" s="288" t="s">
        <v>224</v>
      </c>
      <c r="E50" s="121"/>
      <c r="F50" s="70"/>
      <c r="G50" s="70"/>
      <c r="H50" s="109">
        <v>81</v>
      </c>
      <c r="I50" s="111"/>
      <c r="J50" s="115" t="s">
        <v>128</v>
      </c>
      <c r="K50" s="115" t="s">
        <v>128</v>
      </c>
      <c r="L50" s="115" t="s">
        <v>30</v>
      </c>
      <c r="M50" s="125">
        <v>45847</v>
      </c>
      <c r="N50" s="35" t="s">
        <v>38</v>
      </c>
      <c r="O50" s="20">
        <v>45847</v>
      </c>
      <c r="P50" s="35" t="s">
        <v>38</v>
      </c>
      <c r="Q50" s="11" t="s">
        <v>38</v>
      </c>
      <c r="R50" s="11" t="s">
        <v>38</v>
      </c>
      <c r="S50" s="11" t="s">
        <v>36</v>
      </c>
      <c r="T50" s="11" t="s">
        <v>38</v>
      </c>
      <c r="U50" s="11" t="s">
        <v>38</v>
      </c>
      <c r="V50" s="26" t="s">
        <v>38</v>
      </c>
      <c r="W50" s="20">
        <v>45895</v>
      </c>
      <c r="X50" s="26" t="s">
        <v>154</v>
      </c>
    </row>
    <row r="51" spans="1:25">
      <c r="A51" s="108" t="s">
        <v>225</v>
      </c>
      <c r="B51" s="105" t="s">
        <v>31</v>
      </c>
      <c r="C51" s="320">
        <v>45899</v>
      </c>
      <c r="D51" s="288" t="s">
        <v>226</v>
      </c>
      <c r="E51" s="121"/>
      <c r="F51" s="70"/>
      <c r="G51" s="70"/>
      <c r="H51" s="109">
        <v>86</v>
      </c>
      <c r="I51" s="111"/>
      <c r="J51" s="115" t="s">
        <v>128</v>
      </c>
      <c r="K51" s="115" t="s">
        <v>128</v>
      </c>
      <c r="L51" s="115" t="s">
        <v>30</v>
      </c>
      <c r="M51" s="125">
        <v>45840</v>
      </c>
      <c r="N51" s="35" t="s">
        <v>38</v>
      </c>
      <c r="O51" s="20">
        <v>45840</v>
      </c>
      <c r="P51" s="35" t="s">
        <v>38</v>
      </c>
      <c r="Q51" s="11" t="s">
        <v>38</v>
      </c>
      <c r="R51" s="11" t="s">
        <v>38</v>
      </c>
      <c r="S51" s="11" t="s">
        <v>36</v>
      </c>
      <c r="T51" s="11" t="s">
        <v>38</v>
      </c>
      <c r="U51" s="11" t="s">
        <v>38</v>
      </c>
      <c r="V51" s="26" t="s">
        <v>38</v>
      </c>
      <c r="W51" s="20">
        <v>45877</v>
      </c>
      <c r="X51" s="26" t="s">
        <v>154</v>
      </c>
    </row>
    <row r="52" spans="1:25">
      <c r="A52" s="108" t="s">
        <v>227</v>
      </c>
      <c r="B52" s="105" t="s">
        <v>31</v>
      </c>
      <c r="C52" s="107">
        <v>45868</v>
      </c>
      <c r="D52" s="385" t="s">
        <v>228</v>
      </c>
      <c r="E52" s="121"/>
      <c r="F52" s="70"/>
      <c r="G52" s="70"/>
      <c r="H52" s="115">
        <v>66</v>
      </c>
      <c r="I52" s="111"/>
      <c r="J52" s="109" t="s">
        <v>128</v>
      </c>
      <c r="K52" s="109" t="s">
        <v>128</v>
      </c>
      <c r="L52" s="109" t="s">
        <v>30</v>
      </c>
      <c r="M52" s="125">
        <v>45833</v>
      </c>
      <c r="N52" s="35" t="s">
        <v>38</v>
      </c>
      <c r="O52" s="20">
        <v>45833</v>
      </c>
      <c r="P52" s="4" t="s">
        <v>38</v>
      </c>
      <c r="Q52" s="11" t="s">
        <v>38</v>
      </c>
      <c r="R52" s="11" t="s">
        <v>38</v>
      </c>
      <c r="S52" s="11" t="s">
        <v>38</v>
      </c>
      <c r="T52" s="11" t="s">
        <v>38</v>
      </c>
      <c r="U52" s="11" t="s">
        <v>38</v>
      </c>
      <c r="V52" s="26" t="s">
        <v>38</v>
      </c>
      <c r="W52" s="20">
        <v>45848</v>
      </c>
      <c r="X52" s="26" t="s">
        <v>154</v>
      </c>
    </row>
    <row r="53" spans="1:25">
      <c r="A53" s="108" t="s">
        <v>229</v>
      </c>
      <c r="B53" s="105" t="s">
        <v>31</v>
      </c>
      <c r="C53" s="320">
        <v>45868</v>
      </c>
      <c r="D53" s="288" t="s">
        <v>230</v>
      </c>
      <c r="E53" s="121"/>
      <c r="F53" s="70"/>
      <c r="G53" s="70"/>
      <c r="H53" s="115">
        <v>43</v>
      </c>
      <c r="I53" s="111"/>
      <c r="J53" s="109" t="s">
        <v>128</v>
      </c>
      <c r="K53" s="109" t="s">
        <v>128</v>
      </c>
      <c r="L53" s="109" t="s">
        <v>30</v>
      </c>
      <c r="M53" s="125">
        <v>45840</v>
      </c>
      <c r="N53" s="35" t="s">
        <v>38</v>
      </c>
      <c r="O53" s="20">
        <v>45840</v>
      </c>
      <c r="P53" s="35" t="s">
        <v>38</v>
      </c>
      <c r="Q53" s="11" t="s">
        <v>36</v>
      </c>
      <c r="R53" s="11" t="s">
        <v>38</v>
      </c>
      <c r="S53" s="11" t="s">
        <v>38</v>
      </c>
      <c r="T53" s="11" t="s">
        <v>38</v>
      </c>
      <c r="U53" s="11" t="s">
        <v>38</v>
      </c>
      <c r="V53" s="26" t="s">
        <v>38</v>
      </c>
      <c r="W53" s="20">
        <v>45916</v>
      </c>
      <c r="X53" s="26" t="s">
        <v>154</v>
      </c>
    </row>
    <row r="54" spans="1:25">
      <c r="A54" s="108" t="s">
        <v>231</v>
      </c>
      <c r="B54" s="395" t="s">
        <v>31</v>
      </c>
      <c r="C54" s="107">
        <v>45899</v>
      </c>
      <c r="D54" s="511"/>
      <c r="E54" s="121"/>
      <c r="F54" s="70"/>
      <c r="G54" s="70"/>
      <c r="H54" s="115">
        <v>73</v>
      </c>
      <c r="I54" s="111"/>
      <c r="J54" s="115" t="s">
        <v>128</v>
      </c>
      <c r="K54" s="115" t="s">
        <v>128</v>
      </c>
      <c r="L54" s="115" t="s">
        <v>30</v>
      </c>
      <c r="M54" s="125">
        <v>45887</v>
      </c>
      <c r="N54" s="35" t="s">
        <v>38</v>
      </c>
      <c r="O54" s="20">
        <v>45887</v>
      </c>
      <c r="P54" s="35" t="s">
        <v>38</v>
      </c>
      <c r="Q54" s="11" t="s">
        <v>38</v>
      </c>
      <c r="R54" s="11" t="s">
        <v>38</v>
      </c>
      <c r="S54" s="11" t="s">
        <v>38</v>
      </c>
      <c r="T54" s="11" t="s">
        <v>38</v>
      </c>
      <c r="U54" s="11" t="s">
        <v>38</v>
      </c>
      <c r="V54" s="26" t="s">
        <v>33</v>
      </c>
      <c r="W54" s="26"/>
      <c r="X54" s="11"/>
    </row>
    <row r="55" spans="1:25">
      <c r="A55" s="108" t="s">
        <v>232</v>
      </c>
      <c r="B55" s="395" t="s">
        <v>31</v>
      </c>
      <c r="C55" s="107">
        <v>45899</v>
      </c>
      <c r="D55" s="111"/>
      <c r="E55" s="121"/>
      <c r="F55" s="70"/>
      <c r="G55" s="70"/>
      <c r="H55" s="115">
        <v>70</v>
      </c>
      <c r="I55" s="111"/>
      <c r="J55" s="115" t="s">
        <v>128</v>
      </c>
      <c r="K55" s="115" t="s">
        <v>128</v>
      </c>
      <c r="L55" s="115" t="s">
        <v>30</v>
      </c>
      <c r="M55" s="125">
        <v>45887</v>
      </c>
      <c r="N55" s="35" t="s">
        <v>38</v>
      </c>
      <c r="O55" s="20">
        <v>45887</v>
      </c>
      <c r="P55" s="35" t="s">
        <v>38</v>
      </c>
      <c r="Q55" s="48" t="s">
        <v>38</v>
      </c>
      <c r="R55" s="48" t="s">
        <v>38</v>
      </c>
      <c r="S55" s="48" t="s">
        <v>38</v>
      </c>
      <c r="T55" s="48" t="s">
        <v>38</v>
      </c>
      <c r="U55" s="11" t="s">
        <v>38</v>
      </c>
      <c r="V55" s="26" t="s">
        <v>33</v>
      </c>
      <c r="W55" s="26"/>
      <c r="X55" s="11"/>
    </row>
    <row r="56" spans="1:25">
      <c r="A56" s="108" t="s">
        <v>233</v>
      </c>
      <c r="B56" s="395" t="s">
        <v>31</v>
      </c>
      <c r="C56" s="107">
        <v>45899</v>
      </c>
      <c r="D56" s="111"/>
      <c r="E56" s="121"/>
      <c r="F56" s="70"/>
      <c r="G56" s="70"/>
      <c r="H56" s="115">
        <v>84</v>
      </c>
      <c r="I56" s="111"/>
      <c r="J56" s="115" t="s">
        <v>128</v>
      </c>
      <c r="K56" s="115" t="s">
        <v>128</v>
      </c>
      <c r="L56" s="115" t="s">
        <v>30</v>
      </c>
      <c r="M56" s="125">
        <v>45887</v>
      </c>
      <c r="N56" s="35" t="s">
        <v>38</v>
      </c>
      <c r="O56" s="20">
        <v>45887</v>
      </c>
      <c r="P56" s="249" t="s">
        <v>38</v>
      </c>
      <c r="Q56" s="11" t="s">
        <v>38</v>
      </c>
      <c r="R56" s="11" t="s">
        <v>38</v>
      </c>
      <c r="S56" s="11" t="s">
        <v>38</v>
      </c>
      <c r="T56" s="11" t="s">
        <v>38</v>
      </c>
      <c r="U56" s="11" t="s">
        <v>38</v>
      </c>
      <c r="V56" s="26" t="s">
        <v>33</v>
      </c>
      <c r="W56" s="26"/>
      <c r="X56" s="11"/>
    </row>
    <row r="57" spans="1:25">
      <c r="A57" s="108" t="s">
        <v>234</v>
      </c>
      <c r="B57" s="108" t="s">
        <v>31</v>
      </c>
      <c r="C57" s="107">
        <v>45862</v>
      </c>
      <c r="D57" s="471" t="s">
        <v>235</v>
      </c>
      <c r="E57" s="121"/>
      <c r="F57" s="70"/>
      <c r="G57" s="70"/>
      <c r="H57" s="115">
        <v>62</v>
      </c>
      <c r="I57" s="111"/>
      <c r="J57" s="115" t="s">
        <v>128</v>
      </c>
      <c r="K57" s="115" t="s">
        <v>128</v>
      </c>
      <c r="L57" s="115" t="s">
        <v>30</v>
      </c>
      <c r="M57" s="125">
        <v>45762</v>
      </c>
      <c r="N57" s="35" t="s">
        <v>38</v>
      </c>
      <c r="O57" s="57">
        <v>45783</v>
      </c>
      <c r="P57" s="249" t="s">
        <v>38</v>
      </c>
      <c r="Q57" s="11" t="s">
        <v>38</v>
      </c>
      <c r="R57" s="11" t="s">
        <v>137</v>
      </c>
      <c r="S57" s="11" t="s">
        <v>38</v>
      </c>
      <c r="T57" s="11" t="s">
        <v>38</v>
      </c>
      <c r="U57" s="11" t="s">
        <v>38</v>
      </c>
      <c r="V57" s="26" t="s">
        <v>38</v>
      </c>
      <c r="W57" s="20">
        <v>45813</v>
      </c>
      <c r="X57" s="26" t="s">
        <v>154</v>
      </c>
    </row>
    <row r="58" spans="1:25">
      <c r="A58" s="108" t="s">
        <v>236</v>
      </c>
      <c r="B58" s="108" t="s">
        <v>31</v>
      </c>
      <c r="C58" s="107">
        <v>45862</v>
      </c>
      <c r="D58" s="471" t="s">
        <v>237</v>
      </c>
      <c r="E58" s="121"/>
      <c r="F58" s="70"/>
      <c r="G58" s="70"/>
      <c r="H58" s="115">
        <v>89</v>
      </c>
      <c r="I58" s="111"/>
      <c r="J58" s="115" t="s">
        <v>128</v>
      </c>
      <c r="K58" s="115" t="s">
        <v>128</v>
      </c>
      <c r="L58" s="115" t="s">
        <v>30</v>
      </c>
      <c r="M58" s="125">
        <v>45762</v>
      </c>
      <c r="N58" s="35" t="s">
        <v>38</v>
      </c>
      <c r="O58" s="20">
        <v>45776</v>
      </c>
      <c r="P58" s="249" t="s">
        <v>38</v>
      </c>
      <c r="Q58" s="11" t="s">
        <v>38</v>
      </c>
      <c r="R58" s="11" t="s">
        <v>137</v>
      </c>
      <c r="S58" s="11" t="s">
        <v>38</v>
      </c>
      <c r="T58" s="11" t="s">
        <v>38</v>
      </c>
      <c r="U58" s="11" t="s">
        <v>38</v>
      </c>
      <c r="V58" s="254" t="s">
        <v>38</v>
      </c>
      <c r="W58" s="20">
        <v>45796</v>
      </c>
      <c r="X58" s="26" t="s">
        <v>154</v>
      </c>
    </row>
    <row r="59" spans="1:25">
      <c r="A59" s="108" t="s">
        <v>238</v>
      </c>
      <c r="B59" s="108" t="s">
        <v>31</v>
      </c>
      <c r="C59" s="107">
        <v>45862</v>
      </c>
      <c r="D59" s="471" t="s">
        <v>239</v>
      </c>
      <c r="E59" s="121"/>
      <c r="F59" s="70"/>
      <c r="G59" s="70"/>
      <c r="H59" s="115">
        <v>87</v>
      </c>
      <c r="I59" s="111"/>
      <c r="J59" s="115" t="s">
        <v>128</v>
      </c>
      <c r="K59" s="115" t="s">
        <v>128</v>
      </c>
      <c r="L59" s="115" t="s">
        <v>30</v>
      </c>
      <c r="M59" s="125">
        <v>45762</v>
      </c>
      <c r="N59" s="35" t="s">
        <v>38</v>
      </c>
      <c r="O59" s="4" t="s">
        <v>240</v>
      </c>
      <c r="P59" s="249" t="s">
        <v>38</v>
      </c>
      <c r="Q59" s="11" t="s">
        <v>38</v>
      </c>
      <c r="R59" s="11" t="s">
        <v>137</v>
      </c>
      <c r="S59" s="11" t="s">
        <v>38</v>
      </c>
      <c r="T59" s="11" t="s">
        <v>38</v>
      </c>
      <c r="U59" s="11" t="s">
        <v>38</v>
      </c>
      <c r="V59" s="254" t="s">
        <v>38</v>
      </c>
      <c r="W59" s="20">
        <v>45796</v>
      </c>
      <c r="X59" s="26" t="s">
        <v>154</v>
      </c>
    </row>
    <row r="60" spans="1:25">
      <c r="A60" s="108" t="s">
        <v>241</v>
      </c>
      <c r="B60" s="108" t="s">
        <v>31</v>
      </c>
      <c r="C60" s="107">
        <v>45868</v>
      </c>
      <c r="D60" s="130" t="s">
        <v>242</v>
      </c>
      <c r="E60" s="121"/>
      <c r="F60" s="70"/>
      <c r="G60" s="70"/>
      <c r="H60" s="115">
        <v>60</v>
      </c>
      <c r="I60" s="111"/>
      <c r="J60" s="115" t="s">
        <v>128</v>
      </c>
      <c r="K60" s="115" t="s">
        <v>128</v>
      </c>
      <c r="L60" s="115" t="s">
        <v>30</v>
      </c>
      <c r="M60" s="125">
        <v>45790</v>
      </c>
      <c r="N60" s="35" t="s">
        <v>38</v>
      </c>
      <c r="O60" s="20">
        <v>45812</v>
      </c>
      <c r="P60" s="249" t="s">
        <v>38</v>
      </c>
      <c r="Q60" s="11" t="s">
        <v>38</v>
      </c>
      <c r="R60" s="11" t="s">
        <v>137</v>
      </c>
      <c r="S60" s="11" t="s">
        <v>38</v>
      </c>
      <c r="T60" s="11" t="s">
        <v>38</v>
      </c>
      <c r="U60" s="11" t="s">
        <v>38</v>
      </c>
      <c r="V60" s="254" t="s">
        <v>38</v>
      </c>
      <c r="W60" s="20">
        <v>45824</v>
      </c>
      <c r="X60" s="26" t="s">
        <v>154</v>
      </c>
    </row>
    <row r="61" spans="1:25">
      <c r="A61" s="108" t="s">
        <v>243</v>
      </c>
      <c r="B61" s="112" t="s">
        <v>31</v>
      </c>
      <c r="C61" s="106">
        <v>45688</v>
      </c>
      <c r="D61" s="106" t="s">
        <v>244</v>
      </c>
      <c r="E61" s="515"/>
      <c r="F61" s="519"/>
      <c r="G61" s="519"/>
      <c r="H61" s="109">
        <v>0</v>
      </c>
      <c r="I61" s="111"/>
      <c r="J61" s="119" t="s">
        <v>128</v>
      </c>
      <c r="K61" s="119" t="s">
        <v>128</v>
      </c>
      <c r="L61" s="109" t="s">
        <v>30</v>
      </c>
      <c r="M61" s="40" t="s">
        <v>38</v>
      </c>
      <c r="N61" s="35" t="s">
        <v>38</v>
      </c>
      <c r="O61" s="57">
        <v>45673</v>
      </c>
      <c r="P61" s="249" t="s">
        <v>38</v>
      </c>
      <c r="Q61" s="11" t="s">
        <v>38</v>
      </c>
      <c r="R61" s="26" t="s">
        <v>29</v>
      </c>
      <c r="S61" s="11" t="s">
        <v>36</v>
      </c>
      <c r="T61" s="11" t="s">
        <v>38</v>
      </c>
      <c r="U61" s="92" t="s">
        <v>38</v>
      </c>
      <c r="V61" s="26" t="s">
        <v>38</v>
      </c>
      <c r="W61" s="20">
        <v>45758</v>
      </c>
      <c r="X61" s="26" t="s">
        <v>154</v>
      </c>
      <c r="Y61" t="e">
        <f>VLOOKUP(A61,#REF!,2,FALSE)</f>
        <v>#REF!</v>
      </c>
    </row>
    <row r="62" spans="1:25">
      <c r="A62" s="108" t="s">
        <v>245</v>
      </c>
      <c r="B62" s="105" t="s">
        <v>31</v>
      </c>
      <c r="C62" s="107">
        <v>45868</v>
      </c>
      <c r="D62" s="130" t="s">
        <v>246</v>
      </c>
      <c r="E62" s="121"/>
      <c r="F62" s="70"/>
      <c r="G62" s="70"/>
      <c r="H62" s="115">
        <v>0</v>
      </c>
      <c r="I62" s="111"/>
      <c r="J62" s="109" t="s">
        <v>128</v>
      </c>
      <c r="K62" s="109" t="s">
        <v>128</v>
      </c>
      <c r="L62" s="109" t="s">
        <v>30</v>
      </c>
      <c r="M62" s="125">
        <v>45848</v>
      </c>
      <c r="N62" s="35" t="s">
        <v>38</v>
      </c>
      <c r="O62" s="20">
        <v>45848</v>
      </c>
      <c r="P62" s="249" t="s">
        <v>38</v>
      </c>
      <c r="Q62" s="11" t="s">
        <v>38</v>
      </c>
      <c r="R62" s="11" t="s">
        <v>38</v>
      </c>
      <c r="S62" s="11" t="s">
        <v>36</v>
      </c>
      <c r="T62" s="11" t="s">
        <v>38</v>
      </c>
      <c r="U62" s="11" t="s">
        <v>38</v>
      </c>
      <c r="V62" s="11" t="s">
        <v>38</v>
      </c>
      <c r="W62" s="20">
        <v>45876</v>
      </c>
      <c r="X62" s="26" t="s">
        <v>154</v>
      </c>
    </row>
    <row r="63" spans="1:25">
      <c r="A63" s="108" t="s">
        <v>247</v>
      </c>
      <c r="B63" s="395" t="s">
        <v>31</v>
      </c>
      <c r="C63" s="107">
        <v>45930</v>
      </c>
      <c r="D63" s="111"/>
      <c r="E63" s="121"/>
      <c r="F63" s="121"/>
      <c r="G63" s="121"/>
      <c r="H63" s="115">
        <v>0</v>
      </c>
      <c r="I63" s="111"/>
      <c r="J63" s="115" t="s">
        <v>128</v>
      </c>
      <c r="K63" s="115" t="s">
        <v>128</v>
      </c>
      <c r="L63" s="115" t="s">
        <v>30</v>
      </c>
      <c r="M63" s="125">
        <v>45884</v>
      </c>
      <c r="N63" s="35" t="s">
        <v>38</v>
      </c>
      <c r="O63" s="20">
        <v>45882</v>
      </c>
      <c r="P63" s="249" t="s">
        <v>38</v>
      </c>
      <c r="Q63" s="11" t="s">
        <v>38</v>
      </c>
      <c r="R63" s="11" t="s">
        <v>38</v>
      </c>
      <c r="S63" s="11" t="s">
        <v>36</v>
      </c>
      <c r="T63" s="11" t="s">
        <v>38</v>
      </c>
      <c r="U63" s="26" t="s">
        <v>33</v>
      </c>
      <c r="V63" s="254" t="s">
        <v>33</v>
      </c>
      <c r="W63" s="26"/>
      <c r="X63" s="11"/>
    </row>
    <row r="64" spans="1:25">
      <c r="A64" s="108" t="s">
        <v>248</v>
      </c>
      <c r="B64" s="395" t="s">
        <v>31</v>
      </c>
      <c r="C64" s="107">
        <v>45899</v>
      </c>
      <c r="D64" s="512" t="s">
        <v>249</v>
      </c>
      <c r="E64" s="128"/>
      <c r="F64" s="98"/>
      <c r="G64" s="98"/>
      <c r="H64" s="115">
        <v>0</v>
      </c>
      <c r="I64" s="111"/>
      <c r="J64" s="115" t="s">
        <v>128</v>
      </c>
      <c r="K64" s="115" t="s">
        <v>128</v>
      </c>
      <c r="L64" s="115" t="s">
        <v>30</v>
      </c>
      <c r="M64" s="125">
        <v>45884</v>
      </c>
      <c r="N64" s="35" t="s">
        <v>38</v>
      </c>
      <c r="O64" s="20">
        <v>45884</v>
      </c>
      <c r="P64" s="249" t="s">
        <v>38</v>
      </c>
      <c r="Q64" s="11" t="s">
        <v>38</v>
      </c>
      <c r="R64" s="11" t="s">
        <v>38</v>
      </c>
      <c r="S64" s="11" t="s">
        <v>36</v>
      </c>
      <c r="T64" s="11" t="s">
        <v>38</v>
      </c>
      <c r="U64" s="11" t="s">
        <v>38</v>
      </c>
      <c r="V64" s="11" t="s">
        <v>38</v>
      </c>
      <c r="W64" s="20">
        <v>45908</v>
      </c>
      <c r="X64" s="11"/>
    </row>
    <row r="65" spans="1:25">
      <c r="A65" s="108" t="s">
        <v>250</v>
      </c>
      <c r="B65" s="105" t="s">
        <v>31</v>
      </c>
      <c r="C65" s="107">
        <v>45868</v>
      </c>
      <c r="D65" s="512" t="s">
        <v>251</v>
      </c>
      <c r="E65" s="121"/>
      <c r="F65" s="121"/>
      <c r="G65" s="121"/>
      <c r="H65" s="115">
        <v>0</v>
      </c>
      <c r="I65" s="111"/>
      <c r="J65" s="109" t="s">
        <v>128</v>
      </c>
      <c r="K65" s="109" t="s">
        <v>128</v>
      </c>
      <c r="L65" s="109" t="s">
        <v>30</v>
      </c>
      <c r="M65" s="125">
        <v>45824</v>
      </c>
      <c r="N65" s="35" t="s">
        <v>38</v>
      </c>
      <c r="O65" s="20">
        <v>45824</v>
      </c>
      <c r="P65" s="249" t="s">
        <v>38</v>
      </c>
      <c r="Q65" s="11" t="s">
        <v>38</v>
      </c>
      <c r="R65" s="11" t="s">
        <v>38</v>
      </c>
      <c r="S65" s="11" t="s">
        <v>36</v>
      </c>
      <c r="T65" s="11" t="s">
        <v>38</v>
      </c>
      <c r="U65" s="26" t="s">
        <v>33</v>
      </c>
      <c r="V65" s="26" t="s">
        <v>33</v>
      </c>
      <c r="W65" s="4"/>
      <c r="X65" s="26" t="s">
        <v>33</v>
      </c>
    </row>
    <row r="66" spans="1:25">
      <c r="A66" s="108" t="s">
        <v>252</v>
      </c>
      <c r="B66" s="112" t="s">
        <v>31</v>
      </c>
      <c r="C66" s="106">
        <v>45838</v>
      </c>
      <c r="D66" s="514" t="s">
        <v>253</v>
      </c>
      <c r="E66" s="515"/>
      <c r="F66" s="519"/>
      <c r="G66" s="519"/>
      <c r="H66" s="109">
        <v>0</v>
      </c>
      <c r="I66" s="111"/>
      <c r="J66" s="119" t="s">
        <v>128</v>
      </c>
      <c r="K66" s="119" t="s">
        <v>128</v>
      </c>
      <c r="L66" s="109" t="s">
        <v>30</v>
      </c>
      <c r="M66" s="123">
        <v>45818</v>
      </c>
      <c r="N66" s="35" t="s">
        <v>38</v>
      </c>
      <c r="O66" s="57">
        <v>45817</v>
      </c>
      <c r="P66" s="249" t="s">
        <v>38</v>
      </c>
      <c r="Q66" s="88" t="s">
        <v>38</v>
      </c>
      <c r="R66" s="11" t="s">
        <v>38</v>
      </c>
      <c r="S66" s="11" t="s">
        <v>36</v>
      </c>
      <c r="T66" s="11" t="s">
        <v>38</v>
      </c>
      <c r="U66" s="11" t="s">
        <v>38</v>
      </c>
      <c r="V66" s="11" t="s">
        <v>38</v>
      </c>
      <c r="W66" s="20">
        <v>45876</v>
      </c>
      <c r="X66" s="26" t="s">
        <v>154</v>
      </c>
    </row>
    <row r="67" spans="1:25">
      <c r="A67" s="108" t="s">
        <v>254</v>
      </c>
      <c r="B67" s="395" t="s">
        <v>31</v>
      </c>
      <c r="C67" s="107">
        <v>45899</v>
      </c>
      <c r="D67" s="111"/>
      <c r="E67" s="121"/>
      <c r="F67" s="70"/>
      <c r="G67" s="70"/>
      <c r="H67" s="115">
        <v>0</v>
      </c>
      <c r="I67" s="111"/>
      <c r="J67" s="115" t="s">
        <v>128</v>
      </c>
      <c r="K67" s="115" t="s">
        <v>128</v>
      </c>
      <c r="L67" s="115" t="s">
        <v>30</v>
      </c>
      <c r="M67" s="125">
        <v>45876</v>
      </c>
      <c r="N67" s="35" t="s">
        <v>38</v>
      </c>
      <c r="O67" s="20">
        <v>45876</v>
      </c>
      <c r="P67" s="249" t="s">
        <v>38</v>
      </c>
      <c r="Q67" s="88" t="s">
        <v>38</v>
      </c>
      <c r="R67" s="88" t="s">
        <v>38</v>
      </c>
      <c r="S67" s="11" t="s">
        <v>36</v>
      </c>
      <c r="T67" s="11" t="s">
        <v>38</v>
      </c>
      <c r="U67" s="26" t="s">
        <v>33</v>
      </c>
      <c r="V67" s="315" t="s">
        <v>33</v>
      </c>
      <c r="W67" s="20">
        <v>45905</v>
      </c>
      <c r="X67" s="11"/>
    </row>
    <row r="68" spans="1:25">
      <c r="A68" s="108" t="s">
        <v>255</v>
      </c>
      <c r="B68" s="105" t="s">
        <v>31</v>
      </c>
      <c r="C68" s="106">
        <v>45716</v>
      </c>
      <c r="D68" s="109"/>
      <c r="E68" s="102"/>
      <c r="F68" s="62"/>
      <c r="G68" s="62"/>
      <c r="H68" s="109">
        <v>0</v>
      </c>
      <c r="I68" s="111"/>
      <c r="J68" s="109" t="s">
        <v>256</v>
      </c>
      <c r="K68" s="109" t="s">
        <v>256</v>
      </c>
      <c r="L68" s="109" t="s">
        <v>30</v>
      </c>
      <c r="M68" s="16" t="s">
        <v>38</v>
      </c>
      <c r="N68" s="35" t="s">
        <v>38</v>
      </c>
      <c r="O68" s="35" t="s">
        <v>38</v>
      </c>
      <c r="P68" s="249" t="s">
        <v>38</v>
      </c>
      <c r="Q68" s="11" t="s">
        <v>38</v>
      </c>
      <c r="R68" s="11" t="s">
        <v>38</v>
      </c>
      <c r="S68" s="11" t="s">
        <v>36</v>
      </c>
      <c r="T68" s="11" t="s">
        <v>38</v>
      </c>
      <c r="U68" s="11" t="s">
        <v>38</v>
      </c>
      <c r="V68" s="254" t="s">
        <v>38</v>
      </c>
      <c r="W68" s="16"/>
      <c r="X68" s="26" t="s">
        <v>33</v>
      </c>
      <c r="Y68" t="e">
        <f>VLOOKUP(A68,#REF!,2,FALSE)</f>
        <v>#REF!</v>
      </c>
    </row>
    <row r="69" spans="1:25">
      <c r="A69" s="108" t="s">
        <v>257</v>
      </c>
      <c r="B69" s="395" t="s">
        <v>31</v>
      </c>
      <c r="C69" s="107">
        <v>45899</v>
      </c>
      <c r="D69" s="130" t="s">
        <v>258</v>
      </c>
      <c r="E69" s="531"/>
      <c r="F69" s="532"/>
      <c r="G69" s="532"/>
      <c r="H69" s="115">
        <v>0</v>
      </c>
      <c r="I69" s="111"/>
      <c r="J69" s="115" t="s">
        <v>128</v>
      </c>
      <c r="K69" s="115" t="s">
        <v>128</v>
      </c>
      <c r="L69" s="115" t="s">
        <v>30</v>
      </c>
      <c r="M69" s="125">
        <v>45870</v>
      </c>
      <c r="N69" s="35" t="s">
        <v>38</v>
      </c>
      <c r="O69" s="20">
        <v>45870</v>
      </c>
      <c r="P69" s="249" t="s">
        <v>38</v>
      </c>
      <c r="Q69" s="11" t="s">
        <v>38</v>
      </c>
      <c r="R69" s="11" t="s">
        <v>38</v>
      </c>
      <c r="S69" s="11" t="s">
        <v>36</v>
      </c>
      <c r="T69" s="11" t="s">
        <v>38</v>
      </c>
      <c r="U69" s="26" t="s">
        <v>33</v>
      </c>
      <c r="V69" s="254" t="s">
        <v>33</v>
      </c>
      <c r="W69" s="16"/>
      <c r="X69" s="11"/>
    </row>
    <row r="70" spans="1:25">
      <c r="A70" s="105" t="s">
        <v>259</v>
      </c>
      <c r="B70" s="105" t="s">
        <v>31</v>
      </c>
      <c r="C70" s="113">
        <v>45716</v>
      </c>
      <c r="D70" s="113" t="s">
        <v>260</v>
      </c>
      <c r="E70" s="516"/>
      <c r="F70" s="520"/>
      <c r="G70" s="520"/>
      <c r="H70" s="109">
        <v>0</v>
      </c>
      <c r="I70" s="111"/>
      <c r="J70" s="109" t="s">
        <v>128</v>
      </c>
      <c r="K70" s="109" t="s">
        <v>128</v>
      </c>
      <c r="L70" s="109" t="s">
        <v>30</v>
      </c>
      <c r="M70" s="123">
        <v>45705</v>
      </c>
      <c r="N70" s="4" t="s">
        <v>38</v>
      </c>
      <c r="O70" s="57">
        <v>45705</v>
      </c>
      <c r="P70" s="33" t="s">
        <v>38</v>
      </c>
      <c r="Q70" s="11" t="s">
        <v>38</v>
      </c>
      <c r="R70" s="11" t="s">
        <v>38</v>
      </c>
      <c r="S70" s="11" t="s">
        <v>36</v>
      </c>
      <c r="T70" s="11" t="s">
        <v>38</v>
      </c>
      <c r="U70" s="11" t="s">
        <v>38</v>
      </c>
      <c r="V70" s="254" t="s">
        <v>38</v>
      </c>
      <c r="W70" s="406"/>
      <c r="X70" s="26" t="s">
        <v>154</v>
      </c>
      <c r="Y70" t="e">
        <f>VLOOKUP(A70,#REF!,2,FALSE)</f>
        <v>#REF!</v>
      </c>
    </row>
    <row r="71" spans="1:25">
      <c r="A71" s="108" t="s">
        <v>261</v>
      </c>
      <c r="B71" s="395" t="s">
        <v>31</v>
      </c>
      <c r="C71" s="107">
        <v>45899</v>
      </c>
      <c r="D71" s="130" t="s">
        <v>262</v>
      </c>
      <c r="H71" s="115">
        <v>0</v>
      </c>
      <c r="I71" s="111"/>
      <c r="J71" s="115" t="s">
        <v>128</v>
      </c>
      <c r="K71" s="115" t="s">
        <v>128</v>
      </c>
      <c r="L71" s="115" t="s">
        <v>30</v>
      </c>
      <c r="M71" s="125">
        <v>45870</v>
      </c>
      <c r="N71" s="4" t="s">
        <v>38</v>
      </c>
      <c r="O71" s="20">
        <v>45870</v>
      </c>
      <c r="P71" s="33" t="s">
        <v>38</v>
      </c>
      <c r="Q71" s="11" t="s">
        <v>38</v>
      </c>
      <c r="R71" s="11" t="s">
        <v>38</v>
      </c>
      <c r="S71" s="11" t="s">
        <v>36</v>
      </c>
      <c r="T71" s="11" t="s">
        <v>38</v>
      </c>
      <c r="U71" s="26" t="s">
        <v>33</v>
      </c>
      <c r="V71" s="254" t="s">
        <v>33</v>
      </c>
      <c r="W71" s="254"/>
      <c r="X71" s="11"/>
    </row>
    <row r="72" spans="1:25">
      <c r="A72" s="108" t="s">
        <v>263</v>
      </c>
      <c r="B72" s="395" t="s">
        <v>31</v>
      </c>
      <c r="C72" s="107">
        <v>45899</v>
      </c>
      <c r="D72" s="111"/>
      <c r="E72" s="121"/>
      <c r="F72" s="70"/>
      <c r="G72" s="70"/>
      <c r="H72" s="115">
        <v>0</v>
      </c>
      <c r="I72" s="111"/>
      <c r="J72" s="115" t="s">
        <v>128</v>
      </c>
      <c r="K72" s="115" t="s">
        <v>128</v>
      </c>
      <c r="L72" s="115" t="s">
        <v>30</v>
      </c>
      <c r="M72" s="125">
        <v>45882</v>
      </c>
      <c r="N72" s="35" t="s">
        <v>38</v>
      </c>
      <c r="O72" s="20">
        <v>45882</v>
      </c>
      <c r="P72" s="249" t="s">
        <v>38</v>
      </c>
      <c r="Q72" s="88" t="s">
        <v>38</v>
      </c>
      <c r="R72" s="11" t="s">
        <v>38</v>
      </c>
      <c r="S72" s="11" t="s">
        <v>36</v>
      </c>
      <c r="T72" s="11" t="s">
        <v>38</v>
      </c>
      <c r="U72" s="11" t="s">
        <v>38</v>
      </c>
      <c r="V72" s="11" t="s">
        <v>38</v>
      </c>
      <c r="W72" s="125">
        <v>45908</v>
      </c>
      <c r="X72" s="11"/>
    </row>
    <row r="73" spans="1:25">
      <c r="A73" s="105" t="s">
        <v>264</v>
      </c>
      <c r="B73" s="105" t="s">
        <v>31</v>
      </c>
      <c r="C73" s="113">
        <v>45838</v>
      </c>
      <c r="D73" s="471" t="s">
        <v>265</v>
      </c>
      <c r="E73" s="540"/>
      <c r="F73" s="541"/>
      <c r="G73" s="541"/>
      <c r="H73" s="109">
        <v>0</v>
      </c>
      <c r="I73" s="111"/>
      <c r="J73" s="109" t="s">
        <v>128</v>
      </c>
      <c r="K73" s="109" t="s">
        <v>128</v>
      </c>
      <c r="L73" s="109" t="s">
        <v>30</v>
      </c>
      <c r="M73" s="123">
        <v>45790</v>
      </c>
      <c r="N73" s="4" t="s">
        <v>38</v>
      </c>
      <c r="O73" s="57">
        <v>45790</v>
      </c>
      <c r="P73" s="33" t="s">
        <v>38</v>
      </c>
      <c r="Q73" s="11" t="s">
        <v>38</v>
      </c>
      <c r="R73" s="11" t="s">
        <v>38</v>
      </c>
      <c r="S73" s="11" t="s">
        <v>36</v>
      </c>
      <c r="T73" s="11" t="s">
        <v>38</v>
      </c>
      <c r="U73" s="11" t="s">
        <v>38</v>
      </c>
      <c r="V73" s="254" t="s">
        <v>38</v>
      </c>
      <c r="W73" s="20">
        <v>45821</v>
      </c>
      <c r="X73" s="26" t="s">
        <v>33</v>
      </c>
    </row>
    <row r="74" spans="1:25">
      <c r="A74" s="108" t="s">
        <v>266</v>
      </c>
      <c r="B74" s="395" t="s">
        <v>31</v>
      </c>
      <c r="C74" s="107">
        <v>45899</v>
      </c>
      <c r="D74" s="130" t="s">
        <v>267</v>
      </c>
      <c r="E74" s="121"/>
      <c r="F74" s="70"/>
      <c r="G74" s="70"/>
      <c r="H74" s="115">
        <v>0</v>
      </c>
      <c r="I74" s="111"/>
      <c r="J74" s="115" t="s">
        <v>128</v>
      </c>
      <c r="K74" s="115" t="s">
        <v>128</v>
      </c>
      <c r="L74" s="115" t="s">
        <v>30</v>
      </c>
      <c r="M74" s="125">
        <v>45868</v>
      </c>
      <c r="N74" s="4" t="s">
        <v>38</v>
      </c>
      <c r="O74" s="20">
        <v>45871</v>
      </c>
      <c r="P74" s="33" t="s">
        <v>38</v>
      </c>
      <c r="Q74" s="11" t="s">
        <v>38</v>
      </c>
      <c r="R74" s="11" t="s">
        <v>38</v>
      </c>
      <c r="S74" s="11" t="s">
        <v>36</v>
      </c>
      <c r="T74" s="11" t="s">
        <v>38</v>
      </c>
      <c r="U74" s="26" t="s">
        <v>33</v>
      </c>
      <c r="V74" s="254" t="s">
        <v>33</v>
      </c>
      <c r="W74" s="20">
        <v>45909</v>
      </c>
      <c r="X74" s="11"/>
    </row>
    <row r="75" spans="1:25">
      <c r="A75" s="108" t="s">
        <v>268</v>
      </c>
      <c r="B75" s="105" t="s">
        <v>31</v>
      </c>
      <c r="C75" s="107">
        <v>45868</v>
      </c>
      <c r="D75" s="471" t="s">
        <v>269</v>
      </c>
      <c r="E75" s="121"/>
      <c r="F75" s="70"/>
      <c r="G75" s="70"/>
      <c r="H75" s="115">
        <v>0</v>
      </c>
      <c r="I75" s="111"/>
      <c r="J75" s="115" t="s">
        <v>128</v>
      </c>
      <c r="K75" s="115" t="s">
        <v>128</v>
      </c>
      <c r="L75" s="115" t="s">
        <v>30</v>
      </c>
      <c r="M75" s="125">
        <v>45853</v>
      </c>
      <c r="N75" s="4" t="s">
        <v>38</v>
      </c>
      <c r="O75" s="20">
        <v>45853</v>
      </c>
      <c r="P75" s="33" t="s">
        <v>38</v>
      </c>
      <c r="Q75" s="11" t="s">
        <v>38</v>
      </c>
      <c r="R75" s="11" t="s">
        <v>38</v>
      </c>
      <c r="S75" s="11" t="s">
        <v>36</v>
      </c>
      <c r="T75" s="11" t="s">
        <v>38</v>
      </c>
      <c r="U75" s="11" t="s">
        <v>38</v>
      </c>
      <c r="V75" s="11" t="s">
        <v>38</v>
      </c>
      <c r="W75" s="20">
        <v>45905</v>
      </c>
      <c r="X75" s="26" t="s">
        <v>154</v>
      </c>
    </row>
    <row r="76" spans="1:25">
      <c r="A76" s="108" t="s">
        <v>270</v>
      </c>
      <c r="B76" s="105" t="s">
        <v>31</v>
      </c>
      <c r="C76" s="107">
        <v>45868</v>
      </c>
      <c r="D76" s="129" t="s">
        <v>271</v>
      </c>
      <c r="E76" s="121"/>
      <c r="F76" s="70"/>
      <c r="G76" s="70"/>
      <c r="H76" s="115">
        <v>0</v>
      </c>
      <c r="I76" s="111"/>
      <c r="J76" s="109" t="s">
        <v>128</v>
      </c>
      <c r="K76" s="109" t="s">
        <v>128</v>
      </c>
      <c r="L76" s="109" t="s">
        <v>30</v>
      </c>
      <c r="M76" s="125">
        <v>45838</v>
      </c>
      <c r="N76" s="35" t="s">
        <v>38</v>
      </c>
      <c r="O76" s="20">
        <v>45838</v>
      </c>
      <c r="P76" s="35" t="s">
        <v>38</v>
      </c>
      <c r="Q76" s="99" t="s">
        <v>38</v>
      </c>
      <c r="R76" s="99" t="s">
        <v>38</v>
      </c>
      <c r="S76" s="99" t="s">
        <v>36</v>
      </c>
      <c r="T76" s="99" t="s">
        <v>38</v>
      </c>
      <c r="U76" s="11" t="s">
        <v>38</v>
      </c>
      <c r="V76" s="11" t="s">
        <v>38</v>
      </c>
      <c r="W76" s="20">
        <v>45895</v>
      </c>
      <c r="X76" s="26" t="s">
        <v>154</v>
      </c>
    </row>
    <row r="77" spans="1:25">
      <c r="A77" s="108" t="s">
        <v>272</v>
      </c>
      <c r="B77" s="395" t="s">
        <v>31</v>
      </c>
      <c r="C77" s="312">
        <v>45930</v>
      </c>
      <c r="D77" s="111"/>
      <c r="E77" s="128"/>
      <c r="F77" s="98"/>
      <c r="G77" s="98"/>
      <c r="H77" s="115">
        <v>0</v>
      </c>
      <c r="I77" s="111"/>
      <c r="J77" s="115" t="s">
        <v>128</v>
      </c>
      <c r="K77" s="115" t="s">
        <v>128</v>
      </c>
      <c r="L77" s="115" t="s">
        <v>30</v>
      </c>
      <c r="M77" s="125">
        <v>45902</v>
      </c>
      <c r="N77" s="35" t="s">
        <v>38</v>
      </c>
      <c r="O77" s="20">
        <v>45902</v>
      </c>
      <c r="P77" s="249" t="s">
        <v>38</v>
      </c>
      <c r="Q77" s="11" t="s">
        <v>38</v>
      </c>
      <c r="R77" s="11" t="s">
        <v>38</v>
      </c>
      <c r="S77" s="11" t="s">
        <v>36</v>
      </c>
      <c r="T77" s="11" t="s">
        <v>38</v>
      </c>
      <c r="U77" s="26" t="s">
        <v>33</v>
      </c>
      <c r="V77" s="254" t="s">
        <v>33</v>
      </c>
      <c r="W77" s="20">
        <v>45923</v>
      </c>
      <c r="X77" s="11"/>
    </row>
    <row r="78" spans="1:25">
      <c r="A78" s="108" t="s">
        <v>273</v>
      </c>
      <c r="B78" s="395" t="s">
        <v>31</v>
      </c>
      <c r="C78" s="312">
        <v>45930</v>
      </c>
      <c r="D78" s="111"/>
      <c r="E78" s="128"/>
      <c r="F78" s="98"/>
      <c r="G78" s="98"/>
      <c r="H78" s="115">
        <v>0</v>
      </c>
      <c r="I78" s="111"/>
      <c r="J78" s="115" t="s">
        <v>128</v>
      </c>
      <c r="K78" s="115" t="s">
        <v>128</v>
      </c>
      <c r="L78" s="115" t="s">
        <v>30</v>
      </c>
      <c r="M78" s="125">
        <v>45902</v>
      </c>
      <c r="N78" s="35" t="s">
        <v>38</v>
      </c>
      <c r="O78" s="20">
        <v>45902</v>
      </c>
      <c r="P78" s="249" t="s">
        <v>38</v>
      </c>
      <c r="Q78" s="11" t="s">
        <v>38</v>
      </c>
      <c r="R78" s="11" t="s">
        <v>38</v>
      </c>
      <c r="S78" s="11" t="s">
        <v>36</v>
      </c>
      <c r="T78" s="11" t="s">
        <v>38</v>
      </c>
      <c r="U78" s="26" t="s">
        <v>33</v>
      </c>
      <c r="V78" s="254" t="s">
        <v>33</v>
      </c>
      <c r="W78" s="20">
        <v>45925</v>
      </c>
      <c r="X78" s="11"/>
    </row>
    <row r="79" spans="1:25">
      <c r="A79" s="108" t="s">
        <v>274</v>
      </c>
      <c r="B79" s="105" t="s">
        <v>31</v>
      </c>
      <c r="C79" s="319">
        <v>45792</v>
      </c>
      <c r="D79" s="106" t="s">
        <v>275</v>
      </c>
      <c r="E79" s="515"/>
      <c r="F79" s="519"/>
      <c r="G79" s="519"/>
      <c r="H79" s="109">
        <v>0</v>
      </c>
      <c r="I79" s="111"/>
      <c r="J79" s="109" t="s">
        <v>128</v>
      </c>
      <c r="K79" s="109" t="s">
        <v>128</v>
      </c>
      <c r="L79" s="109" t="s">
        <v>30</v>
      </c>
      <c r="M79" s="40" t="s">
        <v>38</v>
      </c>
      <c r="N79" s="35" t="s">
        <v>38</v>
      </c>
      <c r="O79" s="35" t="s">
        <v>38</v>
      </c>
      <c r="P79" s="35" t="s">
        <v>38</v>
      </c>
      <c r="Q79" s="11" t="s">
        <v>36</v>
      </c>
      <c r="R79" s="11" t="s">
        <v>36</v>
      </c>
      <c r="S79" s="11" t="s">
        <v>36</v>
      </c>
      <c r="T79" s="11" t="s">
        <v>38</v>
      </c>
      <c r="U79" s="11" t="s">
        <v>38</v>
      </c>
      <c r="V79" s="254" t="s">
        <v>38</v>
      </c>
      <c r="W79" s="20">
        <v>45820</v>
      </c>
      <c r="X79" s="26" t="s">
        <v>154</v>
      </c>
      <c r="Y79" t="e">
        <f>VLOOKUP(A79,#REF!,2,FALSE)</f>
        <v>#REF!</v>
      </c>
    </row>
    <row r="80" spans="1:25">
      <c r="A80" s="108" t="s">
        <v>276</v>
      </c>
      <c r="B80" s="108" t="s">
        <v>31</v>
      </c>
      <c r="C80" s="312">
        <v>45787</v>
      </c>
      <c r="D80" s="471" t="s">
        <v>277</v>
      </c>
      <c r="E80" s="128"/>
      <c r="F80" s="98"/>
      <c r="G80" s="98"/>
      <c r="H80" s="115">
        <v>0</v>
      </c>
      <c r="I80" s="111"/>
      <c r="J80" s="115" t="s">
        <v>128</v>
      </c>
      <c r="K80" s="115" t="s">
        <v>128</v>
      </c>
      <c r="L80" s="115" t="s">
        <v>30</v>
      </c>
      <c r="M80" s="16" t="s">
        <v>278</v>
      </c>
      <c r="N80" s="35" t="s">
        <v>38</v>
      </c>
      <c r="O80" s="4" t="s">
        <v>278</v>
      </c>
      <c r="P80" s="35" t="s">
        <v>38</v>
      </c>
      <c r="Q80" s="11" t="s">
        <v>36</v>
      </c>
      <c r="R80" s="11" t="s">
        <v>36</v>
      </c>
      <c r="S80" s="11" t="s">
        <v>36</v>
      </c>
      <c r="T80" s="11" t="s">
        <v>38</v>
      </c>
      <c r="U80" s="11" t="s">
        <v>38</v>
      </c>
      <c r="V80" s="26" t="s">
        <v>38</v>
      </c>
      <c r="W80" s="20">
        <v>45848</v>
      </c>
      <c r="X80" s="26" t="s">
        <v>33</v>
      </c>
    </row>
    <row r="81" spans="1:25">
      <c r="A81" s="499" t="s">
        <v>279</v>
      </c>
      <c r="B81" s="395" t="s">
        <v>31</v>
      </c>
      <c r="C81" s="106">
        <v>45688</v>
      </c>
      <c r="D81" s="471" t="s">
        <v>280</v>
      </c>
      <c r="E81" s="102"/>
      <c r="F81" s="62"/>
      <c r="G81" s="62"/>
      <c r="H81" s="109">
        <v>48</v>
      </c>
      <c r="I81" s="111"/>
      <c r="J81" s="109" t="s">
        <v>128</v>
      </c>
      <c r="K81" s="109" t="s">
        <v>128</v>
      </c>
      <c r="L81" s="109" t="s">
        <v>36</v>
      </c>
      <c r="M81" s="40" t="s">
        <v>38</v>
      </c>
      <c r="N81" s="35" t="s">
        <v>38</v>
      </c>
      <c r="O81" s="57">
        <v>45678</v>
      </c>
      <c r="P81" s="35" t="s">
        <v>38</v>
      </c>
      <c r="Q81" s="11" t="s">
        <v>38</v>
      </c>
      <c r="R81" s="11" t="s">
        <v>137</v>
      </c>
      <c r="S81" s="11" t="s">
        <v>38</v>
      </c>
      <c r="T81" s="11" t="s">
        <v>38</v>
      </c>
      <c r="U81" s="48" t="s">
        <v>38</v>
      </c>
      <c r="V81" s="26" t="s">
        <v>38</v>
      </c>
      <c r="W81" s="20">
        <v>45789</v>
      </c>
      <c r="X81" s="26" t="s">
        <v>154</v>
      </c>
      <c r="Y81" t="e">
        <f>VLOOKUP(A81,#REF!,2,FALSE)</f>
        <v>#REF!</v>
      </c>
    </row>
    <row r="82" spans="1:25">
      <c r="A82" s="108" t="s">
        <v>281</v>
      </c>
      <c r="B82" s="395" t="s">
        <v>31</v>
      </c>
      <c r="C82" s="312">
        <v>45899</v>
      </c>
      <c r="D82" s="111"/>
      <c r="E82" s="121"/>
      <c r="F82" s="70"/>
      <c r="G82" s="70"/>
      <c r="H82" s="115">
        <v>208</v>
      </c>
      <c r="I82" s="111"/>
      <c r="J82" s="109" t="s">
        <v>128</v>
      </c>
      <c r="K82" s="109" t="s">
        <v>128</v>
      </c>
      <c r="L82" s="109" t="s">
        <v>36</v>
      </c>
      <c r="M82" s="125">
        <v>45874</v>
      </c>
      <c r="N82" s="35" t="s">
        <v>38</v>
      </c>
      <c r="O82" s="20">
        <v>45874</v>
      </c>
      <c r="P82" s="35" t="s">
        <v>38</v>
      </c>
      <c r="Q82" s="11" t="s">
        <v>38</v>
      </c>
      <c r="R82" s="11" t="s">
        <v>137</v>
      </c>
      <c r="S82" s="11" t="s">
        <v>38</v>
      </c>
      <c r="T82" s="11" t="s">
        <v>38</v>
      </c>
      <c r="U82" s="48" t="s">
        <v>38</v>
      </c>
      <c r="V82" s="26" t="s">
        <v>38</v>
      </c>
      <c r="W82" s="4"/>
      <c r="X82" s="11"/>
    </row>
    <row r="83" spans="1:25">
      <c r="A83" s="110" t="s">
        <v>282</v>
      </c>
      <c r="B83" s="112" t="s">
        <v>28</v>
      </c>
      <c r="C83" s="397">
        <v>45716</v>
      </c>
      <c r="D83" s="114" t="s">
        <v>134</v>
      </c>
      <c r="E83" s="122"/>
      <c r="F83" s="68"/>
      <c r="G83" s="68"/>
      <c r="H83" s="118">
        <v>0</v>
      </c>
      <c r="I83" s="111"/>
      <c r="J83" s="118" t="s">
        <v>128</v>
      </c>
      <c r="K83" s="118" t="s">
        <v>128</v>
      </c>
      <c r="L83" s="109" t="s">
        <v>30</v>
      </c>
      <c r="M83" s="124">
        <v>45705</v>
      </c>
      <c r="N83" s="35" t="s">
        <v>38</v>
      </c>
      <c r="O83" s="20">
        <v>45706</v>
      </c>
      <c r="P83" s="35" t="s">
        <v>38</v>
      </c>
      <c r="Q83" s="96" t="s">
        <v>38</v>
      </c>
      <c r="R83" s="26" t="s">
        <v>38</v>
      </c>
      <c r="S83" s="26" t="s">
        <v>36</v>
      </c>
      <c r="T83" s="26" t="s">
        <v>38</v>
      </c>
      <c r="U83" s="11" t="s">
        <v>38</v>
      </c>
      <c r="V83" s="11" t="s">
        <v>38</v>
      </c>
      <c r="W83" s="125">
        <v>45818</v>
      </c>
      <c r="X83" s="26" t="s">
        <v>33</v>
      </c>
      <c r="Y83" t="e">
        <f>VLOOKUP(A83,#REF!,2,FALSE)</f>
        <v>#REF!</v>
      </c>
    </row>
    <row r="84" spans="1:25">
      <c r="A84" s="141" t="s">
        <v>283</v>
      </c>
      <c r="B84" s="112" t="s">
        <v>28</v>
      </c>
      <c r="C84" s="319">
        <v>45742</v>
      </c>
      <c r="D84" s="109" t="s">
        <v>284</v>
      </c>
      <c r="E84" s="121"/>
      <c r="F84" s="70"/>
      <c r="G84" s="70"/>
      <c r="H84" s="115">
        <v>57</v>
      </c>
      <c r="I84" s="111"/>
      <c r="J84" s="118" t="s">
        <v>128</v>
      </c>
      <c r="K84" s="118" t="s">
        <v>128</v>
      </c>
      <c r="L84" s="115" t="s">
        <v>30</v>
      </c>
      <c r="M84" s="125">
        <v>45728</v>
      </c>
      <c r="N84" s="35" t="s">
        <v>38</v>
      </c>
      <c r="O84" s="20">
        <v>45728</v>
      </c>
      <c r="P84" s="4" t="s">
        <v>38</v>
      </c>
      <c r="Q84" s="99" t="s">
        <v>38</v>
      </c>
      <c r="R84" s="99" t="s">
        <v>137</v>
      </c>
      <c r="S84" s="99" t="s">
        <v>38</v>
      </c>
      <c r="T84" s="99" t="s">
        <v>38</v>
      </c>
      <c r="U84" s="37" t="s">
        <v>38</v>
      </c>
      <c r="V84" s="26" t="s">
        <v>38</v>
      </c>
      <c r="W84" s="125">
        <v>45875</v>
      </c>
      <c r="X84" s="26" t="s">
        <v>154</v>
      </c>
      <c r="Y84" t="e">
        <f>VLOOKUP(A84,#REF!,2,FALSE)</f>
        <v>#REF!</v>
      </c>
    </row>
    <row r="85" spans="1:25">
      <c r="A85" s="105" t="s">
        <v>285</v>
      </c>
      <c r="B85" s="112" t="s">
        <v>28</v>
      </c>
      <c r="C85" s="319">
        <v>45742</v>
      </c>
      <c r="D85" s="140" t="s">
        <v>286</v>
      </c>
      <c r="E85" s="101"/>
      <c r="F85" s="49"/>
      <c r="G85" s="49"/>
      <c r="H85" s="115">
        <v>60</v>
      </c>
      <c r="I85" s="111"/>
      <c r="J85" s="115" t="s">
        <v>128</v>
      </c>
      <c r="K85" s="115" t="s">
        <v>128</v>
      </c>
      <c r="L85" s="115" t="s">
        <v>30</v>
      </c>
      <c r="M85" s="125">
        <v>45716</v>
      </c>
      <c r="N85" s="4" t="s">
        <v>38</v>
      </c>
      <c r="O85" s="20">
        <v>45719</v>
      </c>
      <c r="P85" s="4" t="s">
        <v>38</v>
      </c>
      <c r="Q85" s="11" t="s">
        <v>38</v>
      </c>
      <c r="R85" s="99" t="s">
        <v>137</v>
      </c>
      <c r="S85" s="99" t="s">
        <v>38</v>
      </c>
      <c r="T85" s="99" t="s">
        <v>38</v>
      </c>
      <c r="U85" s="37" t="s">
        <v>38</v>
      </c>
      <c r="V85" s="37" t="s">
        <v>38</v>
      </c>
      <c r="W85" s="125">
        <v>45874</v>
      </c>
      <c r="X85" s="26" t="s">
        <v>154</v>
      </c>
      <c r="Y85" t="e">
        <f>VLOOKUP(A85,#REF!,2,FALSE)</f>
        <v>#REF!</v>
      </c>
    </row>
    <row r="86" spans="1:25">
      <c r="A86" s="105" t="s">
        <v>287</v>
      </c>
      <c r="B86" s="112" t="s">
        <v>28</v>
      </c>
      <c r="C86" s="319">
        <v>45742</v>
      </c>
      <c r="D86" s="140" t="s">
        <v>288</v>
      </c>
      <c r="E86" s="101"/>
      <c r="F86" s="49"/>
      <c r="G86" s="49"/>
      <c r="H86" s="115">
        <v>80</v>
      </c>
      <c r="I86" s="111"/>
      <c r="J86" s="115" t="s">
        <v>128</v>
      </c>
      <c r="K86" s="115" t="s">
        <v>128</v>
      </c>
      <c r="L86" s="115" t="s">
        <v>30</v>
      </c>
      <c r="M86" s="125">
        <v>45728</v>
      </c>
      <c r="N86" s="4" t="s">
        <v>38</v>
      </c>
      <c r="O86" s="125">
        <v>45728</v>
      </c>
      <c r="P86" s="4" t="s">
        <v>38</v>
      </c>
      <c r="Q86" s="11" t="s">
        <v>38</v>
      </c>
      <c r="R86" s="11" t="s">
        <v>137</v>
      </c>
      <c r="S86" s="11" t="s">
        <v>38</v>
      </c>
      <c r="T86" s="11" t="s">
        <v>38</v>
      </c>
      <c r="U86" s="26" t="s">
        <v>38</v>
      </c>
      <c r="V86" s="26" t="s">
        <v>38</v>
      </c>
      <c r="W86" s="20">
        <v>45824</v>
      </c>
      <c r="X86" s="26" t="s">
        <v>154</v>
      </c>
      <c r="Y86" t="e">
        <f>VLOOKUP(A86,#REF!,2,FALSE)</f>
        <v>#REF!</v>
      </c>
    </row>
    <row r="87" spans="1:25">
      <c r="A87" s="108" t="s">
        <v>289</v>
      </c>
      <c r="B87" s="112" t="s">
        <v>28</v>
      </c>
      <c r="C87" s="319">
        <v>45742</v>
      </c>
      <c r="D87" s="115" t="s">
        <v>290</v>
      </c>
      <c r="E87" s="101"/>
      <c r="F87" s="49"/>
      <c r="G87" s="49"/>
      <c r="H87" s="115">
        <v>68</v>
      </c>
      <c r="I87" s="111"/>
      <c r="J87" s="115" t="s">
        <v>128</v>
      </c>
      <c r="K87" s="115" t="s">
        <v>128</v>
      </c>
      <c r="L87" s="115" t="s">
        <v>30</v>
      </c>
      <c r="M87" s="125">
        <v>45716</v>
      </c>
      <c r="N87" s="4" t="s">
        <v>38</v>
      </c>
      <c r="O87" s="4" t="s">
        <v>38</v>
      </c>
      <c r="P87" s="4" t="s">
        <v>38</v>
      </c>
      <c r="Q87" s="11" t="s">
        <v>38</v>
      </c>
      <c r="R87" s="11" t="s">
        <v>137</v>
      </c>
      <c r="S87" s="11" t="s">
        <v>38</v>
      </c>
      <c r="T87" s="11" t="s">
        <v>38</v>
      </c>
      <c r="U87" s="88" t="s">
        <v>38</v>
      </c>
      <c r="V87" s="26" t="s">
        <v>33</v>
      </c>
      <c r="W87" s="4"/>
      <c r="X87" s="26" t="s">
        <v>33</v>
      </c>
      <c r="Y87" t="e">
        <f>VLOOKUP(A87,#REF!,2,FALSE)</f>
        <v>#REF!</v>
      </c>
    </row>
    <row r="88" spans="1:25">
      <c r="A88" s="141" t="s">
        <v>291</v>
      </c>
      <c r="B88" s="112" t="s">
        <v>28</v>
      </c>
      <c r="C88" s="106">
        <v>45742</v>
      </c>
      <c r="D88" s="506" t="s">
        <v>292</v>
      </c>
      <c r="E88" s="128"/>
      <c r="F88" s="98"/>
      <c r="G88" s="98"/>
      <c r="H88" s="115">
        <v>80</v>
      </c>
      <c r="I88" s="111"/>
      <c r="J88" s="115" t="s">
        <v>128</v>
      </c>
      <c r="K88" s="115" t="s">
        <v>128</v>
      </c>
      <c r="L88" s="115" t="s">
        <v>30</v>
      </c>
      <c r="M88" s="125">
        <v>45728</v>
      </c>
      <c r="N88" s="4" t="s">
        <v>38</v>
      </c>
      <c r="O88" s="20">
        <v>45728</v>
      </c>
      <c r="P88" s="4" t="s">
        <v>38</v>
      </c>
      <c r="Q88" s="11" t="s">
        <v>38</v>
      </c>
      <c r="R88" s="11" t="s">
        <v>137</v>
      </c>
      <c r="S88" s="11" t="s">
        <v>38</v>
      </c>
      <c r="T88" s="11" t="s">
        <v>38</v>
      </c>
      <c r="U88" s="88" t="s">
        <v>38</v>
      </c>
      <c r="V88" s="88" t="s">
        <v>38</v>
      </c>
      <c r="W88" s="20">
        <v>45757</v>
      </c>
      <c r="X88" s="26" t="s">
        <v>33</v>
      </c>
      <c r="Y88" t="e">
        <f>VLOOKUP(A88,#REF!,2,FALSE)</f>
        <v>#REF!</v>
      </c>
    </row>
    <row r="89" spans="1:25">
      <c r="A89" s="105" t="s">
        <v>293</v>
      </c>
      <c r="B89" s="112" t="s">
        <v>28</v>
      </c>
      <c r="C89" s="106">
        <v>45742</v>
      </c>
      <c r="D89" s="140" t="s">
        <v>294</v>
      </c>
      <c r="E89" s="53"/>
      <c r="F89" s="44"/>
      <c r="G89" s="44"/>
      <c r="H89" s="115">
        <v>56</v>
      </c>
      <c r="I89" s="111"/>
      <c r="J89" s="115" t="s">
        <v>128</v>
      </c>
      <c r="K89" s="115" t="s">
        <v>128</v>
      </c>
      <c r="L89" s="115" t="s">
        <v>30</v>
      </c>
      <c r="M89" s="125">
        <v>45716</v>
      </c>
      <c r="N89" s="4" t="s">
        <v>38</v>
      </c>
      <c r="O89" s="20">
        <v>45722</v>
      </c>
      <c r="P89" s="4" t="s">
        <v>38</v>
      </c>
      <c r="Q89" s="26" t="s">
        <v>38</v>
      </c>
      <c r="R89" s="11" t="s">
        <v>137</v>
      </c>
      <c r="S89" s="26" t="s">
        <v>38</v>
      </c>
      <c r="T89" s="26" t="s">
        <v>38</v>
      </c>
      <c r="U89" s="26" t="s">
        <v>33</v>
      </c>
      <c r="V89" s="26" t="s">
        <v>33</v>
      </c>
      <c r="W89" s="20">
        <v>45825</v>
      </c>
      <c r="X89" s="26" t="s">
        <v>33</v>
      </c>
      <c r="Y89" t="e">
        <f>VLOOKUP(A89,#REF!,2,FALSE)</f>
        <v>#REF!</v>
      </c>
    </row>
    <row r="90" spans="1:25">
      <c r="A90" s="141" t="s">
        <v>295</v>
      </c>
      <c r="B90" s="112" t="s">
        <v>28</v>
      </c>
      <c r="C90" s="106">
        <v>45742</v>
      </c>
      <c r="D90" s="140" t="s">
        <v>296</v>
      </c>
      <c r="E90" s="121"/>
      <c r="F90" s="70"/>
      <c r="G90" s="70"/>
      <c r="H90" s="115">
        <v>71</v>
      </c>
      <c r="I90" s="111"/>
      <c r="J90" s="115" t="s">
        <v>128</v>
      </c>
      <c r="K90" s="115" t="s">
        <v>128</v>
      </c>
      <c r="L90" s="115" t="s">
        <v>30</v>
      </c>
      <c r="M90" s="125">
        <v>45716</v>
      </c>
      <c r="N90" s="4" t="s">
        <v>38</v>
      </c>
      <c r="O90" s="20">
        <v>45727</v>
      </c>
      <c r="P90" s="4" t="s">
        <v>38</v>
      </c>
      <c r="Q90" s="26" t="s">
        <v>38</v>
      </c>
      <c r="R90" s="11" t="s">
        <v>137</v>
      </c>
      <c r="S90" s="26" t="s">
        <v>38</v>
      </c>
      <c r="T90" s="26" t="s">
        <v>38</v>
      </c>
      <c r="U90" s="27" t="s">
        <v>33</v>
      </c>
      <c r="V90" s="26" t="s">
        <v>33</v>
      </c>
      <c r="W90" s="20">
        <v>45828</v>
      </c>
      <c r="X90" s="26" t="s">
        <v>33</v>
      </c>
      <c r="Y90" t="e">
        <f>VLOOKUP(A90,#REF!,2,FALSE)</f>
        <v>#REF!</v>
      </c>
    </row>
    <row r="91" spans="1:25">
      <c r="A91" s="141" t="s">
        <v>297</v>
      </c>
      <c r="B91" s="112" t="s">
        <v>28</v>
      </c>
      <c r="C91" s="106">
        <v>45742</v>
      </c>
      <c r="D91" s="140" t="s">
        <v>298</v>
      </c>
      <c r="E91" s="121"/>
      <c r="F91" s="70"/>
      <c r="G91" s="70"/>
      <c r="H91" s="115">
        <v>81</v>
      </c>
      <c r="I91" s="111"/>
      <c r="J91" s="115" t="s">
        <v>128</v>
      </c>
      <c r="K91" s="115" t="s">
        <v>128</v>
      </c>
      <c r="L91" s="115" t="s">
        <v>30</v>
      </c>
      <c r="M91" s="125">
        <v>45716</v>
      </c>
      <c r="N91" s="4" t="s">
        <v>38</v>
      </c>
      <c r="O91" s="20">
        <v>45723</v>
      </c>
      <c r="P91" s="4" t="s">
        <v>38</v>
      </c>
      <c r="Q91" s="26" t="s">
        <v>38</v>
      </c>
      <c r="R91" s="11" t="s">
        <v>137</v>
      </c>
      <c r="S91" s="26" t="s">
        <v>38</v>
      </c>
      <c r="T91" s="26" t="s">
        <v>38</v>
      </c>
      <c r="U91" s="26" t="s">
        <v>38</v>
      </c>
      <c r="V91" s="26" t="s">
        <v>38</v>
      </c>
      <c r="W91" s="20">
        <v>45831</v>
      </c>
      <c r="X91" s="26" t="s">
        <v>154</v>
      </c>
      <c r="Y91" t="e">
        <f>VLOOKUP(A91,#REF!,2,FALSE)</f>
        <v>#REF!</v>
      </c>
    </row>
    <row r="92" spans="1:25">
      <c r="A92" s="141" t="s">
        <v>299</v>
      </c>
      <c r="B92" s="112" t="s">
        <v>28</v>
      </c>
      <c r="C92" s="106">
        <v>45742</v>
      </c>
      <c r="D92" s="140" t="s">
        <v>300</v>
      </c>
      <c r="E92" s="121"/>
      <c r="F92" s="70"/>
      <c r="G92" s="70"/>
      <c r="H92" s="115">
        <v>38</v>
      </c>
      <c r="I92" s="111"/>
      <c r="J92" s="115" t="s">
        <v>128</v>
      </c>
      <c r="K92" s="115" t="s">
        <v>128</v>
      </c>
      <c r="L92" s="115" t="s">
        <v>30</v>
      </c>
      <c r="M92" s="125">
        <v>45716</v>
      </c>
      <c r="N92" s="4" t="s">
        <v>38</v>
      </c>
      <c r="O92" s="20">
        <v>45726</v>
      </c>
      <c r="P92" s="4" t="s">
        <v>38</v>
      </c>
      <c r="Q92" s="79" t="s">
        <v>38</v>
      </c>
      <c r="R92" s="11" t="s">
        <v>137</v>
      </c>
      <c r="S92" s="26" t="s">
        <v>38</v>
      </c>
      <c r="T92" s="26" t="s">
        <v>38</v>
      </c>
      <c r="U92" s="254" t="s">
        <v>38</v>
      </c>
      <c r="V92" s="26" t="s">
        <v>33</v>
      </c>
      <c r="W92" s="4"/>
      <c r="X92" s="26" t="s">
        <v>33</v>
      </c>
      <c r="Y92" t="e">
        <f>VLOOKUP(A92,#REF!,2,FALSE)</f>
        <v>#REF!</v>
      </c>
    </row>
    <row r="93" spans="1:25">
      <c r="A93" s="105" t="s">
        <v>301</v>
      </c>
      <c r="B93" s="112" t="s">
        <v>28</v>
      </c>
      <c r="C93" s="106">
        <v>45772</v>
      </c>
      <c r="D93" s="129" t="s">
        <v>302</v>
      </c>
      <c r="E93" s="53"/>
      <c r="F93" s="44"/>
      <c r="G93" s="44"/>
      <c r="H93" s="115">
        <v>83</v>
      </c>
      <c r="I93" s="111"/>
      <c r="J93" s="115" t="s">
        <v>128</v>
      </c>
      <c r="K93" s="115" t="s">
        <v>128</v>
      </c>
      <c r="L93" s="115" t="s">
        <v>30</v>
      </c>
      <c r="M93" s="125">
        <v>45716</v>
      </c>
      <c r="N93" s="4" t="s">
        <v>38</v>
      </c>
      <c r="O93" s="20">
        <v>45727</v>
      </c>
      <c r="P93" s="33" t="s">
        <v>38</v>
      </c>
      <c r="Q93" s="11" t="s">
        <v>38</v>
      </c>
      <c r="R93" s="11" t="s">
        <v>137</v>
      </c>
      <c r="S93" s="11" t="s">
        <v>38</v>
      </c>
      <c r="T93" s="11" t="s">
        <v>38</v>
      </c>
      <c r="U93" s="254" t="s">
        <v>38</v>
      </c>
      <c r="V93" s="26" t="s">
        <v>38</v>
      </c>
      <c r="W93" s="20">
        <v>45789</v>
      </c>
      <c r="X93" s="26" t="s">
        <v>154</v>
      </c>
      <c r="Y93" t="e">
        <f>VLOOKUP(A93,#REF!,2,FALSE)</f>
        <v>#REF!</v>
      </c>
    </row>
    <row r="94" spans="1:25">
      <c r="A94" s="116" t="s">
        <v>303</v>
      </c>
      <c r="B94" s="112" t="s">
        <v>28</v>
      </c>
      <c r="C94" s="113">
        <v>45711</v>
      </c>
      <c r="D94" s="114" t="s">
        <v>304</v>
      </c>
      <c r="E94" s="122"/>
      <c r="F94" s="68"/>
      <c r="G94" s="68"/>
      <c r="H94" s="118">
        <v>86</v>
      </c>
      <c r="I94" s="111"/>
      <c r="J94" s="118" t="s">
        <v>128</v>
      </c>
      <c r="K94" s="118" t="s">
        <v>128</v>
      </c>
      <c r="L94" s="118" t="s">
        <v>30</v>
      </c>
      <c r="M94" s="124">
        <v>45714</v>
      </c>
      <c r="N94" s="4" t="s">
        <v>38</v>
      </c>
      <c r="O94" s="20">
        <v>45693</v>
      </c>
      <c r="P94" s="33" t="s">
        <v>38</v>
      </c>
      <c r="Q94" s="26" t="s">
        <v>38</v>
      </c>
      <c r="R94" s="26" t="s">
        <v>137</v>
      </c>
      <c r="S94" s="26" t="s">
        <v>38</v>
      </c>
      <c r="T94" s="26" t="s">
        <v>38</v>
      </c>
      <c r="U94" s="254" t="s">
        <v>33</v>
      </c>
      <c r="V94" s="26" t="s">
        <v>33</v>
      </c>
      <c r="W94" s="4"/>
      <c r="X94" s="26" t="s">
        <v>33</v>
      </c>
      <c r="Y94" t="e">
        <f>VLOOKUP(A94,#REF!,2,FALSE)</f>
        <v>#REF!</v>
      </c>
    </row>
    <row r="95" spans="1:25">
      <c r="A95" s="116" t="s">
        <v>305</v>
      </c>
      <c r="B95" s="112" t="s">
        <v>28</v>
      </c>
      <c r="C95" s="113">
        <v>45711</v>
      </c>
      <c r="D95" s="114" t="s">
        <v>306</v>
      </c>
      <c r="E95" s="122"/>
      <c r="F95" s="68"/>
      <c r="G95" s="68"/>
      <c r="H95" s="118">
        <v>76</v>
      </c>
      <c r="I95" s="111"/>
      <c r="J95" s="118" t="s">
        <v>128</v>
      </c>
      <c r="K95" s="118" t="s">
        <v>128</v>
      </c>
      <c r="L95" s="118" t="s">
        <v>30</v>
      </c>
      <c r="M95" s="124">
        <v>45692</v>
      </c>
      <c r="N95" s="4" t="s">
        <v>38</v>
      </c>
      <c r="O95" s="125">
        <v>45694</v>
      </c>
      <c r="P95" s="33" t="s">
        <v>38</v>
      </c>
      <c r="Q95" s="26" t="s">
        <v>38</v>
      </c>
      <c r="R95" s="26" t="s">
        <v>137</v>
      </c>
      <c r="S95" s="26" t="s">
        <v>38</v>
      </c>
      <c r="T95" s="11" t="s">
        <v>38</v>
      </c>
      <c r="U95" s="26" t="s">
        <v>38</v>
      </c>
      <c r="V95" s="26" t="s">
        <v>38</v>
      </c>
      <c r="W95" s="20">
        <v>45814</v>
      </c>
      <c r="X95" s="26" t="s">
        <v>154</v>
      </c>
      <c r="Y95" t="e">
        <f>VLOOKUP(A95,#REF!,2,FALSE)</f>
        <v>#REF!</v>
      </c>
    </row>
    <row r="96" spans="1:25">
      <c r="A96" s="116" t="s">
        <v>307</v>
      </c>
      <c r="B96" s="112" t="s">
        <v>28</v>
      </c>
      <c r="C96" s="113">
        <v>45711</v>
      </c>
      <c r="D96" s="508" t="s">
        <v>308</v>
      </c>
      <c r="E96" s="122"/>
      <c r="F96" s="68"/>
      <c r="G96" s="68"/>
      <c r="H96" s="118">
        <v>89</v>
      </c>
      <c r="I96" s="111"/>
      <c r="J96" s="118" t="s">
        <v>128</v>
      </c>
      <c r="K96" s="118" t="s">
        <v>128</v>
      </c>
      <c r="L96" s="118" t="s">
        <v>30</v>
      </c>
      <c r="M96" s="124">
        <v>45695</v>
      </c>
      <c r="N96" s="4" t="s">
        <v>38</v>
      </c>
      <c r="O96" s="20">
        <v>45694</v>
      </c>
      <c r="P96" s="4" t="s">
        <v>38</v>
      </c>
      <c r="Q96" s="26" t="s">
        <v>38</v>
      </c>
      <c r="R96" s="37" t="s">
        <v>137</v>
      </c>
      <c r="S96" s="26" t="s">
        <v>38</v>
      </c>
      <c r="T96" s="26" t="s">
        <v>38</v>
      </c>
      <c r="U96" s="26" t="s">
        <v>33</v>
      </c>
      <c r="V96" s="26" t="s">
        <v>33</v>
      </c>
      <c r="W96" s="4"/>
      <c r="X96" s="26" t="s">
        <v>33</v>
      </c>
      <c r="Y96" t="e">
        <f>VLOOKUP(A96,#REF!,2,FALSE)</f>
        <v>#REF!</v>
      </c>
    </row>
    <row r="97" spans="1:25">
      <c r="A97" s="116" t="s">
        <v>309</v>
      </c>
      <c r="B97" s="112" t="s">
        <v>28</v>
      </c>
      <c r="C97" s="287">
        <v>45711</v>
      </c>
      <c r="D97" s="401" t="s">
        <v>308</v>
      </c>
      <c r="E97" s="122"/>
      <c r="F97" s="68"/>
      <c r="G97" s="68"/>
      <c r="H97" s="118">
        <v>86</v>
      </c>
      <c r="I97" s="111"/>
      <c r="J97" s="118" t="s">
        <v>128</v>
      </c>
      <c r="K97" s="118" t="s">
        <v>128</v>
      </c>
      <c r="L97" s="118" t="s">
        <v>30</v>
      </c>
      <c r="M97" s="124">
        <v>45698</v>
      </c>
      <c r="N97" s="4" t="s">
        <v>38</v>
      </c>
      <c r="O97" s="20">
        <v>45688</v>
      </c>
      <c r="P97" s="4" t="s">
        <v>38</v>
      </c>
      <c r="Q97" s="26" t="s">
        <v>38</v>
      </c>
      <c r="R97" s="26" t="s">
        <v>137</v>
      </c>
      <c r="S97" s="26" t="s">
        <v>38</v>
      </c>
      <c r="T97" s="26" t="s">
        <v>38</v>
      </c>
      <c r="U97" s="26" t="s">
        <v>38</v>
      </c>
      <c r="V97" s="11" t="s">
        <v>38</v>
      </c>
      <c r="W97" s="20">
        <v>45824</v>
      </c>
      <c r="X97" s="26" t="s">
        <v>154</v>
      </c>
      <c r="Y97" t="e">
        <f>VLOOKUP(A97,#REF!,2,FALSE)</f>
        <v>#REF!</v>
      </c>
    </row>
    <row r="98" spans="1:25">
      <c r="A98" s="116" t="s">
        <v>310</v>
      </c>
      <c r="B98" s="112" t="s">
        <v>28</v>
      </c>
      <c r="C98" s="113">
        <v>45711</v>
      </c>
      <c r="D98" s="505" t="s">
        <v>311</v>
      </c>
      <c r="E98" s="122"/>
      <c r="F98" s="68"/>
      <c r="G98" s="68"/>
      <c r="H98" s="118">
        <v>77</v>
      </c>
      <c r="I98" s="111"/>
      <c r="J98" s="118" t="s">
        <v>128</v>
      </c>
      <c r="K98" s="118" t="s">
        <v>128</v>
      </c>
      <c r="L98" s="118" t="s">
        <v>30</v>
      </c>
      <c r="M98" s="124">
        <v>45686</v>
      </c>
      <c r="N98" s="4" t="s">
        <v>38</v>
      </c>
      <c r="O98" s="20">
        <v>45692</v>
      </c>
      <c r="P98" s="4" t="s">
        <v>38</v>
      </c>
      <c r="Q98" s="11" t="s">
        <v>38</v>
      </c>
      <c r="R98" s="11" t="s">
        <v>137</v>
      </c>
      <c r="S98" s="11" t="s">
        <v>38</v>
      </c>
      <c r="T98" s="11" t="s">
        <v>38</v>
      </c>
      <c r="U98" s="26" t="s">
        <v>33</v>
      </c>
      <c r="V98" s="26" t="s">
        <v>33</v>
      </c>
      <c r="W98" s="20">
        <v>45840</v>
      </c>
      <c r="X98" s="26" t="s">
        <v>33</v>
      </c>
      <c r="Y98" t="e">
        <f>VLOOKUP(A98,#REF!,2,FALSE)</f>
        <v>#REF!</v>
      </c>
    </row>
    <row r="99" spans="1:25" s="11" customFormat="1">
      <c r="A99" s="116" t="s">
        <v>312</v>
      </c>
      <c r="B99" s="112" t="s">
        <v>28</v>
      </c>
      <c r="C99" s="113">
        <v>45711</v>
      </c>
      <c r="D99" s="114" t="s">
        <v>313</v>
      </c>
      <c r="E99" s="539"/>
      <c r="F99" s="539"/>
      <c r="G99" s="539"/>
      <c r="H99" s="118">
        <v>81</v>
      </c>
      <c r="I99" s="111"/>
      <c r="J99" s="118" t="s">
        <v>128</v>
      </c>
      <c r="K99" s="118" t="s">
        <v>128</v>
      </c>
      <c r="L99" s="118" t="s">
        <v>30</v>
      </c>
      <c r="M99" s="124">
        <v>45700</v>
      </c>
      <c r="N99" s="4" t="s">
        <v>38</v>
      </c>
      <c r="O99" s="20">
        <v>45692</v>
      </c>
      <c r="P99" s="4" t="s">
        <v>38</v>
      </c>
      <c r="Q99" s="11" t="s">
        <v>38</v>
      </c>
      <c r="R99" s="11" t="s">
        <v>137</v>
      </c>
      <c r="S99" s="11" t="s">
        <v>38</v>
      </c>
      <c r="T99" s="48" t="s">
        <v>38</v>
      </c>
      <c r="U99" s="79" t="s">
        <v>38</v>
      </c>
      <c r="V99" s="26" t="s">
        <v>38</v>
      </c>
      <c r="W99" s="20">
        <v>45814</v>
      </c>
      <c r="X99" s="26" t="s">
        <v>154</v>
      </c>
      <c r="Y99" t="e">
        <f>VLOOKUP(A99,#REF!,2,FALSE)</f>
        <v>#REF!</v>
      </c>
    </row>
    <row r="100" spans="1:25" s="11" customFormat="1">
      <c r="A100" s="116" t="s">
        <v>314</v>
      </c>
      <c r="B100" s="112" t="s">
        <v>28</v>
      </c>
      <c r="C100" s="113">
        <v>45711</v>
      </c>
      <c r="D100" s="114" t="s">
        <v>315</v>
      </c>
      <c r="E100" s="539"/>
      <c r="F100" s="539"/>
      <c r="G100" s="539"/>
      <c r="H100" s="118">
        <v>81</v>
      </c>
      <c r="I100" s="111"/>
      <c r="J100" s="118" t="s">
        <v>128</v>
      </c>
      <c r="K100" s="118" t="s">
        <v>128</v>
      </c>
      <c r="L100" s="118" t="s">
        <v>30</v>
      </c>
      <c r="M100" s="524">
        <v>45699</v>
      </c>
      <c r="N100" s="47" t="s">
        <v>38</v>
      </c>
      <c r="O100" s="97">
        <v>45691</v>
      </c>
      <c r="P100" s="4" t="s">
        <v>38</v>
      </c>
      <c r="Q100" s="11" t="s">
        <v>38</v>
      </c>
      <c r="R100" s="11" t="s">
        <v>137</v>
      </c>
      <c r="S100" s="11" t="s">
        <v>38</v>
      </c>
      <c r="T100" s="11" t="s">
        <v>38</v>
      </c>
      <c r="U100" s="26" t="s">
        <v>38</v>
      </c>
      <c r="V100" s="88" t="s">
        <v>38</v>
      </c>
      <c r="W100" s="20">
        <v>45789</v>
      </c>
      <c r="X100" s="26" t="s">
        <v>33</v>
      </c>
      <c r="Y100" t="e">
        <f>VLOOKUP(A100,#REF!,2,FALSE)</f>
        <v>#REF!</v>
      </c>
    </row>
    <row r="101" spans="1:25" s="11" customFormat="1">
      <c r="A101" s="116" t="s">
        <v>316</v>
      </c>
      <c r="B101" s="112" t="s">
        <v>28</v>
      </c>
      <c r="C101" s="113">
        <v>45711</v>
      </c>
      <c r="D101" s="114" t="s">
        <v>317</v>
      </c>
      <c r="E101" s="539"/>
      <c r="F101" s="539"/>
      <c r="G101" s="539"/>
      <c r="H101" s="118">
        <v>84</v>
      </c>
      <c r="I101" s="111"/>
      <c r="J101" s="118" t="s">
        <v>128</v>
      </c>
      <c r="K101" s="118" t="s">
        <v>128</v>
      </c>
      <c r="L101" s="118" t="s">
        <v>30</v>
      </c>
      <c r="M101" s="124">
        <v>45698</v>
      </c>
      <c r="N101" s="4" t="s">
        <v>38</v>
      </c>
      <c r="O101" s="20">
        <v>45695</v>
      </c>
      <c r="P101" s="4" t="s">
        <v>38</v>
      </c>
      <c r="Q101" s="11" t="s">
        <v>38</v>
      </c>
      <c r="R101" s="11" t="s">
        <v>137</v>
      </c>
      <c r="S101" s="11" t="s">
        <v>38</v>
      </c>
      <c r="T101" s="11" t="s">
        <v>38</v>
      </c>
      <c r="U101" s="26" t="s">
        <v>33</v>
      </c>
      <c r="V101" s="132" t="s">
        <v>33</v>
      </c>
      <c r="W101" s="20">
        <v>45810</v>
      </c>
      <c r="X101" s="26" t="s">
        <v>33</v>
      </c>
      <c r="Y101" t="e">
        <f>VLOOKUP(A101,#REF!,2,FALSE)</f>
        <v>#REF!</v>
      </c>
    </row>
    <row r="102" spans="1:25" s="11" customFormat="1">
      <c r="A102" s="108" t="s">
        <v>318</v>
      </c>
      <c r="B102" s="112" t="s">
        <v>28</v>
      </c>
      <c r="C102" s="113">
        <v>45688</v>
      </c>
      <c r="D102" s="114" t="s">
        <v>319</v>
      </c>
      <c r="E102" s="539"/>
      <c r="F102" s="539"/>
      <c r="G102" s="539"/>
      <c r="H102" s="118">
        <v>90</v>
      </c>
      <c r="I102" s="111"/>
      <c r="J102" s="118" t="s">
        <v>128</v>
      </c>
      <c r="K102" s="118" t="s">
        <v>128</v>
      </c>
      <c r="L102" s="118" t="s">
        <v>30</v>
      </c>
      <c r="M102" s="40" t="s">
        <v>38</v>
      </c>
      <c r="N102" s="4" t="s">
        <v>38</v>
      </c>
      <c r="O102" s="20">
        <v>45699</v>
      </c>
      <c r="P102" s="35" t="s">
        <v>38</v>
      </c>
      <c r="Q102" s="36" t="s">
        <v>38</v>
      </c>
      <c r="R102" s="11" t="s">
        <v>137</v>
      </c>
      <c r="S102" s="11" t="s">
        <v>38</v>
      </c>
      <c r="T102" s="11" t="s">
        <v>38</v>
      </c>
      <c r="U102" s="11" t="s">
        <v>38</v>
      </c>
      <c r="V102" s="96" t="s">
        <v>38</v>
      </c>
      <c r="W102" s="20">
        <v>45835</v>
      </c>
      <c r="X102" s="26" t="s">
        <v>154</v>
      </c>
      <c r="Y102" t="e">
        <f>VLOOKUP(A102,#REF!,2,FALSE)</f>
        <v>#REF!</v>
      </c>
    </row>
    <row r="103" spans="1:25" s="11" customFormat="1">
      <c r="A103" s="108" t="s">
        <v>320</v>
      </c>
      <c r="B103" s="112" t="s">
        <v>28</v>
      </c>
      <c r="C103" s="113">
        <v>45688</v>
      </c>
      <c r="D103" s="114" t="s">
        <v>321</v>
      </c>
      <c r="E103" s="539"/>
      <c r="F103" s="539"/>
      <c r="G103" s="539"/>
      <c r="H103" s="115">
        <v>86</v>
      </c>
      <c r="I103" s="111"/>
      <c r="J103" s="118" t="s">
        <v>128</v>
      </c>
      <c r="K103" s="118" t="s">
        <v>128</v>
      </c>
      <c r="L103" s="115" t="s">
        <v>30</v>
      </c>
      <c r="M103" s="125">
        <v>45677</v>
      </c>
      <c r="N103" s="4" t="s">
        <v>38</v>
      </c>
      <c r="O103" s="20">
        <v>45675</v>
      </c>
      <c r="P103" s="35" t="s">
        <v>38</v>
      </c>
      <c r="Q103" s="11" t="s">
        <v>38</v>
      </c>
      <c r="R103" s="11" t="s">
        <v>137</v>
      </c>
      <c r="S103" s="11" t="s">
        <v>38</v>
      </c>
      <c r="T103" s="11" t="s">
        <v>38</v>
      </c>
      <c r="U103" s="11" t="s">
        <v>38</v>
      </c>
      <c r="V103" s="71" t="s">
        <v>38</v>
      </c>
      <c r="W103" s="4"/>
      <c r="X103" s="26" t="s">
        <v>33</v>
      </c>
      <c r="Y103" t="e">
        <f>VLOOKUP(A103,#REF!,2,FALSE)</f>
        <v>#REF!</v>
      </c>
    </row>
    <row r="104" spans="1:25" s="11" customFormat="1">
      <c r="A104" s="108" t="s">
        <v>322</v>
      </c>
      <c r="B104" s="112" t="s">
        <v>28</v>
      </c>
      <c r="C104" s="113">
        <v>45688</v>
      </c>
      <c r="D104" s="114" t="s">
        <v>323</v>
      </c>
      <c r="E104" s="539"/>
      <c r="F104" s="539"/>
      <c r="G104" s="539"/>
      <c r="H104" s="115">
        <v>86</v>
      </c>
      <c r="I104" s="111"/>
      <c r="J104" s="118" t="s">
        <v>128</v>
      </c>
      <c r="K104" s="118" t="s">
        <v>128</v>
      </c>
      <c r="L104" s="115" t="s">
        <v>30</v>
      </c>
      <c r="M104" s="40" t="s">
        <v>38</v>
      </c>
      <c r="N104" s="52" t="s">
        <v>38</v>
      </c>
      <c r="O104" s="20">
        <v>45675</v>
      </c>
      <c r="P104" s="142" t="s">
        <v>38</v>
      </c>
      <c r="Q104" s="11" t="s">
        <v>38</v>
      </c>
      <c r="R104" s="11" t="s">
        <v>137</v>
      </c>
      <c r="S104" s="11" t="s">
        <v>38</v>
      </c>
      <c r="T104" s="11" t="s">
        <v>38</v>
      </c>
      <c r="U104" s="11" t="s">
        <v>38</v>
      </c>
      <c r="V104" s="71" t="s">
        <v>38</v>
      </c>
      <c r="W104" s="20">
        <v>45820</v>
      </c>
      <c r="X104" s="26" t="s">
        <v>154</v>
      </c>
      <c r="Y104" t="e">
        <f>VLOOKUP(A104,#REF!,2,FALSE)</f>
        <v>#REF!</v>
      </c>
    </row>
    <row r="105" spans="1:25" s="11" customFormat="1">
      <c r="A105" s="108" t="s">
        <v>324</v>
      </c>
      <c r="B105" s="112" t="s">
        <v>28</v>
      </c>
      <c r="C105" s="113">
        <v>45688</v>
      </c>
      <c r="D105" s="114" t="s">
        <v>325</v>
      </c>
      <c r="E105" s="539"/>
      <c r="F105" s="539"/>
      <c r="G105" s="539"/>
      <c r="H105" s="115">
        <v>88</v>
      </c>
      <c r="I105" s="111"/>
      <c r="J105" s="118" t="s">
        <v>128</v>
      </c>
      <c r="K105" s="118" t="s">
        <v>128</v>
      </c>
      <c r="L105" s="118" t="s">
        <v>30</v>
      </c>
      <c r="M105" s="125">
        <v>45742</v>
      </c>
      <c r="N105" s="4" t="s">
        <v>38</v>
      </c>
      <c r="O105" s="20">
        <v>45743</v>
      </c>
      <c r="P105" s="35" t="s">
        <v>38</v>
      </c>
      <c r="Q105" s="88" t="s">
        <v>38</v>
      </c>
      <c r="R105" s="26" t="s">
        <v>137</v>
      </c>
      <c r="S105" s="11" t="s">
        <v>38</v>
      </c>
      <c r="T105" s="11" t="s">
        <v>38</v>
      </c>
      <c r="U105" s="26" t="s">
        <v>33</v>
      </c>
      <c r="V105" s="96" t="s">
        <v>33</v>
      </c>
      <c r="W105" s="4"/>
      <c r="X105" s="26" t="s">
        <v>33</v>
      </c>
      <c r="Y105" t="e">
        <f>VLOOKUP(A105,#REF!,2,FALSE)</f>
        <v>#REF!</v>
      </c>
    </row>
    <row r="106" spans="1:25" s="11" customFormat="1">
      <c r="A106" s="108" t="s">
        <v>326</v>
      </c>
      <c r="B106" s="112" t="s">
        <v>28</v>
      </c>
      <c r="C106" s="113">
        <v>45688</v>
      </c>
      <c r="D106" s="114" t="s">
        <v>327</v>
      </c>
      <c r="E106" s="539"/>
      <c r="F106" s="539"/>
      <c r="G106" s="539"/>
      <c r="H106" s="115">
        <v>88</v>
      </c>
      <c r="I106" s="111"/>
      <c r="J106" s="118" t="s">
        <v>128</v>
      </c>
      <c r="K106" s="118" t="s">
        <v>128</v>
      </c>
      <c r="L106" s="115" t="s">
        <v>30</v>
      </c>
      <c r="M106" s="125">
        <v>45706</v>
      </c>
      <c r="N106" s="4" t="s">
        <v>38</v>
      </c>
      <c r="O106" s="20">
        <v>45679</v>
      </c>
      <c r="P106" s="35" t="s">
        <v>38</v>
      </c>
      <c r="Q106" s="11" t="s">
        <v>38</v>
      </c>
      <c r="R106" s="11" t="s">
        <v>137</v>
      </c>
      <c r="S106" s="11" t="s">
        <v>38</v>
      </c>
      <c r="T106" s="11" t="s">
        <v>38</v>
      </c>
      <c r="U106" s="11" t="s">
        <v>38</v>
      </c>
      <c r="V106" s="96" t="s">
        <v>33</v>
      </c>
      <c r="W106" s="20">
        <v>45820</v>
      </c>
      <c r="X106" s="26" t="s">
        <v>33</v>
      </c>
      <c r="Y106" t="e">
        <f>VLOOKUP(A106,#REF!,2,FALSE)</f>
        <v>#REF!</v>
      </c>
    </row>
    <row r="107" spans="1:25" s="11" customFormat="1">
      <c r="A107" s="108" t="s">
        <v>328</v>
      </c>
      <c r="B107" s="112" t="s">
        <v>28</v>
      </c>
      <c r="C107" s="106">
        <v>45772</v>
      </c>
      <c r="D107" s="129" t="s">
        <v>329</v>
      </c>
      <c r="E107"/>
      <c r="F107"/>
      <c r="G107"/>
      <c r="H107" s="115">
        <v>85</v>
      </c>
      <c r="I107" s="111"/>
      <c r="J107" s="109" t="s">
        <v>128</v>
      </c>
      <c r="K107" s="109" t="s">
        <v>128</v>
      </c>
      <c r="L107" s="109" t="s">
        <v>30</v>
      </c>
      <c r="M107" s="125">
        <v>45741</v>
      </c>
      <c r="N107" s="35" t="s">
        <v>38</v>
      </c>
      <c r="O107" s="20">
        <v>45749</v>
      </c>
      <c r="P107" s="4" t="s">
        <v>38</v>
      </c>
      <c r="Q107" s="11" t="s">
        <v>38</v>
      </c>
      <c r="R107" s="11" t="s">
        <v>137</v>
      </c>
      <c r="S107" s="11" t="s">
        <v>38</v>
      </c>
      <c r="T107" s="11" t="s">
        <v>38</v>
      </c>
      <c r="U107" s="11" t="s">
        <v>38</v>
      </c>
      <c r="V107" s="96" t="s">
        <v>33</v>
      </c>
      <c r="W107" s="4"/>
      <c r="X107" s="26" t="s">
        <v>33</v>
      </c>
      <c r="Y107"/>
    </row>
    <row r="108" spans="1:25" s="11" customFormat="1">
      <c r="A108" s="117" t="s">
        <v>330</v>
      </c>
      <c r="B108" s="112" t="s">
        <v>28</v>
      </c>
      <c r="C108" s="106">
        <v>45772</v>
      </c>
      <c r="D108" s="129" t="s">
        <v>331</v>
      </c>
      <c r="E108" s="142"/>
      <c r="F108" s="142"/>
      <c r="G108" s="142"/>
      <c r="H108" s="109">
        <v>88</v>
      </c>
      <c r="I108" s="111"/>
      <c r="J108" s="109" t="s">
        <v>128</v>
      </c>
      <c r="K108" s="109" t="s">
        <v>128</v>
      </c>
      <c r="L108" s="109" t="s">
        <v>30</v>
      </c>
      <c r="M108" s="125">
        <v>45741</v>
      </c>
      <c r="N108" s="35" t="s">
        <v>38</v>
      </c>
      <c r="O108" s="20">
        <v>45749</v>
      </c>
      <c r="P108" s="4" t="s">
        <v>38</v>
      </c>
      <c r="Q108" s="11" t="s">
        <v>38</v>
      </c>
      <c r="R108" s="254" t="s">
        <v>137</v>
      </c>
      <c r="S108" s="11" t="s">
        <v>38</v>
      </c>
      <c r="T108" s="11" t="s">
        <v>38</v>
      </c>
      <c r="U108" s="36" t="s">
        <v>38</v>
      </c>
      <c r="V108" s="364" t="s">
        <v>38</v>
      </c>
      <c r="W108" s="275">
        <v>45798</v>
      </c>
      <c r="X108" s="26" t="s">
        <v>154</v>
      </c>
      <c r="Y108"/>
    </row>
    <row r="109" spans="1:25" s="11" customFormat="1">
      <c r="A109" s="108" t="s">
        <v>332</v>
      </c>
      <c r="B109" s="112" t="s">
        <v>28</v>
      </c>
      <c r="C109" s="106">
        <v>45772</v>
      </c>
      <c r="D109" s="386" t="s">
        <v>333</v>
      </c>
      <c r="E109"/>
      <c r="F109"/>
      <c r="G109"/>
      <c r="H109" s="115">
        <v>57</v>
      </c>
      <c r="I109" s="111"/>
      <c r="J109" s="109" t="s">
        <v>128</v>
      </c>
      <c r="K109" s="109" t="s">
        <v>128</v>
      </c>
      <c r="L109" s="109" t="s">
        <v>30</v>
      </c>
      <c r="M109" s="125">
        <v>45741</v>
      </c>
      <c r="N109" s="4" t="s">
        <v>38</v>
      </c>
      <c r="O109" s="20">
        <v>45744</v>
      </c>
      <c r="P109" s="33" t="s">
        <v>38</v>
      </c>
      <c r="Q109" s="11" t="s">
        <v>38</v>
      </c>
      <c r="R109" s="254" t="s">
        <v>137</v>
      </c>
      <c r="S109" s="11" t="s">
        <v>38</v>
      </c>
      <c r="T109" s="11" t="s">
        <v>38</v>
      </c>
      <c r="U109" s="11" t="s">
        <v>334</v>
      </c>
      <c r="V109" s="103" t="s">
        <v>33</v>
      </c>
      <c r="W109" s="372">
        <v>45804</v>
      </c>
      <c r="X109" s="26" t="s">
        <v>33</v>
      </c>
      <c r="Y109" t="e">
        <f>VLOOKUP(A109,#REF!,2,FALSE)</f>
        <v>#REF!</v>
      </c>
    </row>
    <row r="110" spans="1:25" s="11" customFormat="1">
      <c r="A110" s="108" t="s">
        <v>335</v>
      </c>
      <c r="B110" s="112" t="s">
        <v>28</v>
      </c>
      <c r="C110" s="287">
        <v>45711</v>
      </c>
      <c r="D110" s="401" t="s">
        <v>336</v>
      </c>
      <c r="E110" s="539"/>
      <c r="F110" s="539"/>
      <c r="G110" s="539"/>
      <c r="H110" s="115">
        <v>73</v>
      </c>
      <c r="I110" s="111"/>
      <c r="J110" s="118" t="s">
        <v>128</v>
      </c>
      <c r="K110" s="118" t="s">
        <v>128</v>
      </c>
      <c r="L110" s="115" t="s">
        <v>30</v>
      </c>
      <c r="M110" s="125">
        <v>45698</v>
      </c>
      <c r="N110" s="4" t="s">
        <v>38</v>
      </c>
      <c r="O110" s="20">
        <v>45691</v>
      </c>
      <c r="P110" s="33" t="s">
        <v>38</v>
      </c>
      <c r="Q110" s="11" t="s">
        <v>38</v>
      </c>
      <c r="R110" s="254" t="s">
        <v>137</v>
      </c>
      <c r="S110" s="11" t="s">
        <v>38</v>
      </c>
      <c r="T110" s="11" t="s">
        <v>38</v>
      </c>
      <c r="U110" s="36" t="s">
        <v>38</v>
      </c>
      <c r="V110" s="364" t="s">
        <v>38</v>
      </c>
      <c r="W110" s="275">
        <v>45902</v>
      </c>
      <c r="X110" s="26" t="s">
        <v>154</v>
      </c>
      <c r="Y110" t="e">
        <f>VLOOKUP(A110,#REF!,2,FALSE)</f>
        <v>#REF!</v>
      </c>
    </row>
    <row r="111" spans="1:25" s="11" customFormat="1">
      <c r="A111" s="105" t="s">
        <v>337</v>
      </c>
      <c r="B111" s="112" t="s">
        <v>28</v>
      </c>
      <c r="C111" s="113">
        <v>45711</v>
      </c>
      <c r="D111" s="505" t="s">
        <v>338</v>
      </c>
      <c r="E111" s="539"/>
      <c r="F111" s="539"/>
      <c r="G111" s="539"/>
      <c r="H111" s="115">
        <v>65</v>
      </c>
      <c r="I111" s="111"/>
      <c r="J111" s="118" t="s">
        <v>128</v>
      </c>
      <c r="K111" s="118" t="s">
        <v>128</v>
      </c>
      <c r="L111" s="115" t="s">
        <v>30</v>
      </c>
      <c r="M111" s="125">
        <v>45698</v>
      </c>
      <c r="N111" s="4" t="s">
        <v>38</v>
      </c>
      <c r="O111" s="20">
        <v>45708</v>
      </c>
      <c r="P111" s="4" t="s">
        <v>38</v>
      </c>
      <c r="Q111" s="99" t="s">
        <v>38</v>
      </c>
      <c r="R111" s="26" t="s">
        <v>137</v>
      </c>
      <c r="S111" s="11" t="s">
        <v>38</v>
      </c>
      <c r="T111" s="11" t="s">
        <v>38</v>
      </c>
      <c r="U111" s="11" t="s">
        <v>38</v>
      </c>
      <c r="V111" s="131" t="s">
        <v>38</v>
      </c>
      <c r="W111" s="97">
        <v>45790</v>
      </c>
      <c r="X111" s="26" t="s">
        <v>154</v>
      </c>
      <c r="Y111" t="e">
        <f>VLOOKUP(A111,#REF!,2,FALSE)</f>
        <v>#REF!</v>
      </c>
    </row>
    <row r="112" spans="1:25" s="11" customFormat="1">
      <c r="A112" s="108" t="s">
        <v>339</v>
      </c>
      <c r="B112" s="112" t="s">
        <v>28</v>
      </c>
      <c r="C112" s="106">
        <v>45772</v>
      </c>
      <c r="D112" s="129" t="s">
        <v>340</v>
      </c>
      <c r="E112"/>
      <c r="F112"/>
      <c r="G112"/>
      <c r="H112" s="115">
        <v>70</v>
      </c>
      <c r="I112" s="111"/>
      <c r="J112" s="109" t="s">
        <v>128</v>
      </c>
      <c r="K112" s="109" t="s">
        <v>128</v>
      </c>
      <c r="L112" s="109" t="s">
        <v>30</v>
      </c>
      <c r="M112" s="126">
        <v>45741</v>
      </c>
      <c r="N112" s="47" t="s">
        <v>38</v>
      </c>
      <c r="O112" s="97">
        <v>45744</v>
      </c>
      <c r="P112" s="47" t="s">
        <v>38</v>
      </c>
      <c r="Q112" s="48" t="s">
        <v>38</v>
      </c>
      <c r="R112" s="79" t="s">
        <v>137</v>
      </c>
      <c r="S112" s="11" t="s">
        <v>38</v>
      </c>
      <c r="T112" s="11" t="s">
        <v>38</v>
      </c>
      <c r="U112" s="11" t="s">
        <v>38</v>
      </c>
      <c r="V112" s="131" t="s">
        <v>38</v>
      </c>
      <c r="W112" s="363">
        <v>45791</v>
      </c>
      <c r="X112" s="26" t="s">
        <v>154</v>
      </c>
      <c r="Y112" t="e">
        <f>VLOOKUP(A112,#REF!,2,FALSE)</f>
        <v>#REF!</v>
      </c>
    </row>
    <row r="113" spans="1:25">
      <c r="A113" s="108" t="s">
        <v>341</v>
      </c>
      <c r="B113" s="112" t="s">
        <v>28</v>
      </c>
      <c r="C113" s="106">
        <v>45772</v>
      </c>
      <c r="D113" s="536" t="s">
        <v>342</v>
      </c>
      <c r="H113" s="115">
        <v>84</v>
      </c>
      <c r="I113" s="111"/>
      <c r="J113" s="109" t="s">
        <v>128</v>
      </c>
      <c r="K113" s="109" t="s">
        <v>128</v>
      </c>
      <c r="L113" s="282" t="s">
        <v>30</v>
      </c>
      <c r="M113" s="126">
        <v>45741</v>
      </c>
      <c r="N113" s="47" t="s">
        <v>38</v>
      </c>
      <c r="O113" s="97">
        <v>45755</v>
      </c>
      <c r="P113" s="47" t="s">
        <v>38</v>
      </c>
      <c r="Q113" s="48" t="s">
        <v>38</v>
      </c>
      <c r="R113" s="79" t="s">
        <v>137</v>
      </c>
      <c r="S113" s="48" t="s">
        <v>38</v>
      </c>
      <c r="T113" s="11" t="s">
        <v>38</v>
      </c>
      <c r="U113" s="11" t="s">
        <v>38</v>
      </c>
      <c r="V113" s="131" t="s">
        <v>38</v>
      </c>
      <c r="W113" s="363">
        <v>45791</v>
      </c>
      <c r="X113" s="79" t="s">
        <v>154</v>
      </c>
    </row>
    <row r="114" spans="1:25">
      <c r="A114" s="108" t="s">
        <v>343</v>
      </c>
      <c r="B114" s="112" t="s">
        <v>28</v>
      </c>
      <c r="C114" s="237">
        <v>45772</v>
      </c>
      <c r="D114" s="321" t="s">
        <v>344</v>
      </c>
      <c r="H114" s="115">
        <v>75</v>
      </c>
      <c r="I114" s="111"/>
      <c r="J114" s="109" t="s">
        <v>128</v>
      </c>
      <c r="K114" s="331" t="s">
        <v>128</v>
      </c>
      <c r="L114" s="109" t="s">
        <v>30</v>
      </c>
      <c r="M114" s="123">
        <v>45741</v>
      </c>
      <c r="N114" s="47" t="s">
        <v>38</v>
      </c>
      <c r="O114" s="20">
        <v>45747</v>
      </c>
      <c r="P114" s="47" t="s">
        <v>38</v>
      </c>
      <c r="Q114" s="48" t="s">
        <v>38</v>
      </c>
      <c r="R114" s="79" t="s">
        <v>137</v>
      </c>
      <c r="S114" s="48" t="s">
        <v>38</v>
      </c>
      <c r="T114" s="11" t="s">
        <v>38</v>
      </c>
      <c r="U114" s="88" t="s">
        <v>38</v>
      </c>
      <c r="V114" s="131" t="s">
        <v>38</v>
      </c>
      <c r="W114" s="20">
        <v>45798</v>
      </c>
      <c r="X114" s="26" t="s">
        <v>154</v>
      </c>
      <c r="Y114" t="e">
        <f>VLOOKUP(A114,#REF!,2,FALSE)</f>
        <v>#REF!</v>
      </c>
    </row>
    <row r="115" spans="1:25">
      <c r="A115" s="108" t="s">
        <v>345</v>
      </c>
      <c r="B115" s="112" t="s">
        <v>28</v>
      </c>
      <c r="C115" s="106">
        <v>45772</v>
      </c>
      <c r="D115" s="529" t="s">
        <v>346</v>
      </c>
      <c r="H115" s="109">
        <v>69</v>
      </c>
      <c r="I115" s="111"/>
      <c r="J115" s="109" t="s">
        <v>128</v>
      </c>
      <c r="K115" s="331" t="s">
        <v>128</v>
      </c>
      <c r="L115" s="109" t="s">
        <v>30</v>
      </c>
      <c r="M115" s="123">
        <v>45757</v>
      </c>
      <c r="N115" s="4" t="s">
        <v>38</v>
      </c>
      <c r="O115" s="57">
        <v>45757</v>
      </c>
      <c r="P115" s="4" t="s">
        <v>38</v>
      </c>
      <c r="Q115" s="11" t="s">
        <v>38</v>
      </c>
      <c r="R115" s="26" t="s">
        <v>137</v>
      </c>
      <c r="S115" s="11" t="s">
        <v>38</v>
      </c>
      <c r="T115" s="11" t="s">
        <v>38</v>
      </c>
      <c r="U115" s="11" t="s">
        <v>38</v>
      </c>
      <c r="V115" s="36" t="s">
        <v>38</v>
      </c>
      <c r="W115" s="20">
        <v>45814</v>
      </c>
      <c r="X115" s="26" t="s">
        <v>154</v>
      </c>
    </row>
    <row r="116" spans="1:25">
      <c r="A116" s="108" t="s">
        <v>347</v>
      </c>
      <c r="B116" s="112" t="s">
        <v>28</v>
      </c>
      <c r="C116" s="237">
        <v>45772</v>
      </c>
      <c r="D116" s="528" t="s">
        <v>348</v>
      </c>
      <c r="H116" s="109">
        <v>50</v>
      </c>
      <c r="I116" s="111"/>
      <c r="J116" s="109" t="s">
        <v>128</v>
      </c>
      <c r="K116" s="331" t="s">
        <v>128</v>
      </c>
      <c r="L116" s="109" t="s">
        <v>30</v>
      </c>
      <c r="M116" s="123">
        <v>45757</v>
      </c>
      <c r="N116" s="4" t="s">
        <v>38</v>
      </c>
      <c r="O116" s="57">
        <v>45757</v>
      </c>
      <c r="P116" s="4" t="s">
        <v>38</v>
      </c>
      <c r="Q116" s="11" t="s">
        <v>38</v>
      </c>
      <c r="R116" s="26" t="s">
        <v>137</v>
      </c>
      <c r="S116" s="11" t="s">
        <v>38</v>
      </c>
      <c r="T116" s="11" t="s">
        <v>38</v>
      </c>
      <c r="U116" s="11" t="s">
        <v>38</v>
      </c>
      <c r="V116" s="364" t="s">
        <v>38</v>
      </c>
      <c r="W116" s="20">
        <v>45807</v>
      </c>
      <c r="X116" s="26" t="s">
        <v>154</v>
      </c>
    </row>
    <row r="117" spans="1:25">
      <c r="A117" s="108" t="s">
        <v>349</v>
      </c>
      <c r="B117" s="112" t="s">
        <v>28</v>
      </c>
      <c r="C117" s="237">
        <v>45772</v>
      </c>
      <c r="D117" s="385" t="s">
        <v>350</v>
      </c>
      <c r="H117" s="109">
        <v>76</v>
      </c>
      <c r="I117" s="111"/>
      <c r="J117" s="109" t="s">
        <v>128</v>
      </c>
      <c r="K117" s="331" t="s">
        <v>128</v>
      </c>
      <c r="L117" s="109" t="s">
        <v>30</v>
      </c>
      <c r="M117" s="123">
        <v>45757</v>
      </c>
      <c r="N117" s="35" t="s">
        <v>38</v>
      </c>
      <c r="O117" s="57">
        <v>45757</v>
      </c>
      <c r="P117" s="4" t="s">
        <v>38</v>
      </c>
      <c r="Q117" s="11" t="s">
        <v>38</v>
      </c>
      <c r="R117" s="26" t="s">
        <v>137</v>
      </c>
      <c r="S117" s="11" t="s">
        <v>38</v>
      </c>
      <c r="T117" s="11" t="s">
        <v>38</v>
      </c>
      <c r="U117" s="11" t="s">
        <v>38</v>
      </c>
      <c r="V117" s="36" t="s">
        <v>38</v>
      </c>
      <c r="W117" s="20">
        <v>45811</v>
      </c>
      <c r="X117" s="26" t="s">
        <v>154</v>
      </c>
    </row>
    <row r="118" spans="1:25">
      <c r="A118" s="108" t="s">
        <v>351</v>
      </c>
      <c r="B118" s="112" t="s">
        <v>28</v>
      </c>
      <c r="C118" s="237">
        <v>45772</v>
      </c>
      <c r="D118" s="109" t="s">
        <v>352</v>
      </c>
      <c r="H118" s="115">
        <v>88</v>
      </c>
      <c r="I118" s="111"/>
      <c r="J118" s="109" t="s">
        <v>128</v>
      </c>
      <c r="K118" s="331" t="s">
        <v>128</v>
      </c>
      <c r="L118" s="109" t="s">
        <v>30</v>
      </c>
      <c r="M118" s="123">
        <v>45757</v>
      </c>
      <c r="N118" s="35" t="s">
        <v>38</v>
      </c>
      <c r="O118" s="57">
        <v>45757</v>
      </c>
      <c r="P118" s="35" t="s">
        <v>38</v>
      </c>
      <c r="Q118" s="11" t="s">
        <v>38</v>
      </c>
      <c r="R118" s="11" t="s">
        <v>137</v>
      </c>
      <c r="S118" s="11" t="s">
        <v>38</v>
      </c>
      <c r="T118" s="11" t="s">
        <v>38</v>
      </c>
      <c r="U118" s="88" t="s">
        <v>38</v>
      </c>
      <c r="V118" s="36" t="s">
        <v>38</v>
      </c>
      <c r="W118" s="20">
        <v>45810</v>
      </c>
      <c r="X118" s="26" t="s">
        <v>154</v>
      </c>
    </row>
    <row r="119" spans="1:25">
      <c r="A119" s="108" t="s">
        <v>353</v>
      </c>
      <c r="B119" s="112" t="s">
        <v>28</v>
      </c>
      <c r="C119" s="237">
        <v>45772</v>
      </c>
      <c r="D119" s="109" t="s">
        <v>354</v>
      </c>
      <c r="H119" s="115">
        <v>86</v>
      </c>
      <c r="I119" s="111"/>
      <c r="J119" s="109" t="s">
        <v>128</v>
      </c>
      <c r="K119" s="331" t="s">
        <v>128</v>
      </c>
      <c r="L119" s="109" t="s">
        <v>30</v>
      </c>
      <c r="M119" s="125">
        <v>45756</v>
      </c>
      <c r="N119" s="4" t="s">
        <v>38</v>
      </c>
      <c r="O119" s="57">
        <v>45757</v>
      </c>
      <c r="P119" s="4" t="s">
        <v>38</v>
      </c>
      <c r="Q119" s="26" t="s">
        <v>38</v>
      </c>
      <c r="R119" s="26" t="s">
        <v>137</v>
      </c>
      <c r="S119" s="11" t="s">
        <v>38</v>
      </c>
      <c r="T119" s="11" t="s">
        <v>38</v>
      </c>
      <c r="U119" s="88" t="s">
        <v>38</v>
      </c>
      <c r="V119" s="36" t="s">
        <v>38</v>
      </c>
      <c r="W119" s="20">
        <v>45813</v>
      </c>
      <c r="X119" s="26" t="s">
        <v>154</v>
      </c>
    </row>
    <row r="120" spans="1:25">
      <c r="A120" s="108" t="s">
        <v>355</v>
      </c>
      <c r="B120" s="112" t="s">
        <v>28</v>
      </c>
      <c r="C120" s="237">
        <v>45772</v>
      </c>
      <c r="D120" s="386" t="s">
        <v>356</v>
      </c>
      <c r="H120" s="115">
        <v>84</v>
      </c>
      <c r="I120" s="111"/>
      <c r="J120" s="109" t="s">
        <v>128</v>
      </c>
      <c r="K120" s="331" t="s">
        <v>128</v>
      </c>
      <c r="L120" s="109" t="s">
        <v>30</v>
      </c>
      <c r="M120" s="125">
        <v>45741</v>
      </c>
      <c r="N120" s="4" t="s">
        <v>38</v>
      </c>
      <c r="O120" s="20">
        <v>45748</v>
      </c>
      <c r="P120" s="4" t="s">
        <v>38</v>
      </c>
      <c r="Q120" s="11" t="s">
        <v>38</v>
      </c>
      <c r="R120" s="26" t="s">
        <v>137</v>
      </c>
      <c r="S120" s="11" t="s">
        <v>38</v>
      </c>
      <c r="T120" s="11" t="s">
        <v>38</v>
      </c>
      <c r="U120" s="11" t="s">
        <v>38</v>
      </c>
      <c r="V120" s="36" t="s">
        <v>38</v>
      </c>
      <c r="W120" s="20">
        <v>45811</v>
      </c>
      <c r="X120" s="26" t="s">
        <v>154</v>
      </c>
    </row>
    <row r="121" spans="1:25">
      <c r="A121" s="285" t="s">
        <v>357</v>
      </c>
      <c r="B121" s="502" t="s">
        <v>28</v>
      </c>
      <c r="C121" s="503">
        <v>45772</v>
      </c>
      <c r="D121" s="282" t="s">
        <v>358</v>
      </c>
      <c r="H121" s="261">
        <v>87</v>
      </c>
      <c r="I121" s="259"/>
      <c r="J121" s="282" t="s">
        <v>128</v>
      </c>
      <c r="K121" s="523" t="s">
        <v>128</v>
      </c>
      <c r="L121" s="109" t="s">
        <v>30</v>
      </c>
      <c r="M121" s="123">
        <v>45757</v>
      </c>
      <c r="N121" s="4" t="s">
        <v>38</v>
      </c>
      <c r="O121" s="57">
        <v>45757</v>
      </c>
      <c r="P121" s="4" t="s">
        <v>38</v>
      </c>
      <c r="Q121" s="26" t="s">
        <v>38</v>
      </c>
      <c r="R121" s="26" t="s">
        <v>137</v>
      </c>
      <c r="S121" s="11" t="s">
        <v>38</v>
      </c>
      <c r="T121" s="11" t="s">
        <v>38</v>
      </c>
      <c r="U121" s="11" t="s">
        <v>38</v>
      </c>
      <c r="V121" s="26" t="s">
        <v>33</v>
      </c>
      <c r="W121" s="20">
        <v>45838</v>
      </c>
      <c r="X121" s="26" t="s">
        <v>33</v>
      </c>
    </row>
    <row r="122" spans="1:25">
      <c r="A122" s="108" t="s">
        <v>359</v>
      </c>
      <c r="B122" s="112" t="s">
        <v>28</v>
      </c>
      <c r="C122" s="106">
        <v>45772</v>
      </c>
      <c r="D122" s="386" t="s">
        <v>360</v>
      </c>
      <c r="E122" s="111"/>
      <c r="F122" s="111"/>
      <c r="G122" s="111"/>
      <c r="H122" s="115">
        <v>81</v>
      </c>
      <c r="I122" s="111"/>
      <c r="J122" s="109" t="s">
        <v>128</v>
      </c>
      <c r="K122" s="331" t="s">
        <v>128</v>
      </c>
      <c r="L122" s="109" t="s">
        <v>30</v>
      </c>
      <c r="M122" s="123">
        <v>45741</v>
      </c>
      <c r="N122" s="4" t="s">
        <v>38</v>
      </c>
      <c r="O122" s="20">
        <v>45747</v>
      </c>
      <c r="P122" s="4" t="s">
        <v>38</v>
      </c>
      <c r="Q122" s="26" t="s">
        <v>38</v>
      </c>
      <c r="R122" s="26" t="s">
        <v>137</v>
      </c>
      <c r="S122" s="11" t="s">
        <v>38</v>
      </c>
      <c r="T122" s="11" t="s">
        <v>38</v>
      </c>
      <c r="U122" s="88" t="s">
        <v>38</v>
      </c>
      <c r="V122" s="88" t="s">
        <v>38</v>
      </c>
      <c r="W122" s="20">
        <v>45789</v>
      </c>
      <c r="X122" s="26" t="s">
        <v>154</v>
      </c>
      <c r="Y122" t="e">
        <f>VLOOKUP(A122,#REF!,2,FALSE)</f>
        <v>#REF!</v>
      </c>
    </row>
    <row r="123" spans="1:25">
      <c r="A123" s="108" t="s">
        <v>361</v>
      </c>
      <c r="B123" s="112" t="s">
        <v>28</v>
      </c>
      <c r="C123" s="237">
        <v>45772</v>
      </c>
      <c r="D123" s="321" t="s">
        <v>362</v>
      </c>
      <c r="E123" s="404"/>
      <c r="F123" s="111"/>
      <c r="G123" s="111"/>
      <c r="H123" s="115">
        <v>80</v>
      </c>
      <c r="I123" s="111"/>
      <c r="J123" s="109" t="s">
        <v>128</v>
      </c>
      <c r="K123" s="331" t="s">
        <v>128</v>
      </c>
      <c r="L123" s="109" t="s">
        <v>30</v>
      </c>
      <c r="M123" s="123">
        <v>45741</v>
      </c>
      <c r="N123" s="40" t="s">
        <v>38</v>
      </c>
      <c r="O123" s="20">
        <v>45744</v>
      </c>
      <c r="P123" s="4" t="s">
        <v>38</v>
      </c>
      <c r="Q123" s="11" t="s">
        <v>38</v>
      </c>
      <c r="R123" s="26" t="s">
        <v>137</v>
      </c>
      <c r="S123" s="11" t="s">
        <v>38</v>
      </c>
      <c r="T123" s="11" t="s">
        <v>38</v>
      </c>
      <c r="U123" s="11" t="s">
        <v>38</v>
      </c>
      <c r="V123" s="26" t="s">
        <v>38</v>
      </c>
      <c r="W123" s="20">
        <v>45811</v>
      </c>
      <c r="X123" s="26" t="s">
        <v>154</v>
      </c>
      <c r="Y123" t="e">
        <f>VLOOKUP(A123,#REF!,2,FALSE)</f>
        <v>#REF!</v>
      </c>
    </row>
    <row r="124" spans="1:25">
      <c r="A124" s="108" t="s">
        <v>363</v>
      </c>
      <c r="B124" s="112" t="s">
        <v>28</v>
      </c>
      <c r="C124" s="106">
        <v>45772</v>
      </c>
      <c r="D124" s="400" t="s">
        <v>364</v>
      </c>
      <c r="E124" s="111"/>
      <c r="F124" s="111"/>
      <c r="G124" s="111"/>
      <c r="H124" s="115">
        <v>63</v>
      </c>
      <c r="I124" s="111"/>
      <c r="J124" s="109" t="s">
        <v>128</v>
      </c>
      <c r="K124" s="331" t="s">
        <v>128</v>
      </c>
      <c r="L124" s="109" t="s">
        <v>30</v>
      </c>
      <c r="M124" s="123">
        <v>45741</v>
      </c>
      <c r="N124" s="35" t="s">
        <v>38</v>
      </c>
      <c r="O124" s="20">
        <v>45744</v>
      </c>
      <c r="P124" s="4" t="s">
        <v>38</v>
      </c>
      <c r="Q124" s="11" t="s">
        <v>38</v>
      </c>
      <c r="R124" s="26" t="s">
        <v>137</v>
      </c>
      <c r="S124" s="11" t="s">
        <v>38</v>
      </c>
      <c r="T124" s="11" t="s">
        <v>38</v>
      </c>
      <c r="U124" s="11" t="s">
        <v>334</v>
      </c>
      <c r="V124" s="26" t="s">
        <v>33</v>
      </c>
      <c r="W124" s="20">
        <v>45832</v>
      </c>
      <c r="X124" s="26" t="s">
        <v>33</v>
      </c>
      <c r="Y124" t="e">
        <f>VLOOKUP(A124,#REF!,2,FALSE)</f>
        <v>#REF!</v>
      </c>
    </row>
    <row r="125" spans="1:25">
      <c r="A125" s="108" t="s">
        <v>365</v>
      </c>
      <c r="B125" s="112" t="s">
        <v>28</v>
      </c>
      <c r="C125" s="113">
        <v>45688</v>
      </c>
      <c r="D125" s="114" t="s">
        <v>366</v>
      </c>
      <c r="E125" s="114"/>
      <c r="F125" s="114"/>
      <c r="G125" s="114"/>
      <c r="H125" s="115">
        <v>90</v>
      </c>
      <c r="I125" s="111"/>
      <c r="J125" s="118" t="s">
        <v>128</v>
      </c>
      <c r="K125" s="521" t="s">
        <v>128</v>
      </c>
      <c r="L125" s="115" t="s">
        <v>30</v>
      </c>
      <c r="M125" s="16" t="s">
        <v>38</v>
      </c>
      <c r="N125" s="4" t="s">
        <v>38</v>
      </c>
      <c r="O125" s="20">
        <v>45679</v>
      </c>
      <c r="P125" s="4" t="s">
        <v>38</v>
      </c>
      <c r="Q125" s="26" t="s">
        <v>38</v>
      </c>
      <c r="R125" s="11" t="s">
        <v>137</v>
      </c>
      <c r="S125" s="11" t="s">
        <v>38</v>
      </c>
      <c r="T125" s="11" t="s">
        <v>38</v>
      </c>
      <c r="U125" s="11" t="s">
        <v>38</v>
      </c>
      <c r="V125" s="11" t="s">
        <v>38</v>
      </c>
      <c r="W125" s="20">
        <v>45814</v>
      </c>
      <c r="X125" s="26" t="s">
        <v>154</v>
      </c>
      <c r="Y125" t="e">
        <f>VLOOKUP(A125,#REF!,2,FALSE)</f>
        <v>#REF!</v>
      </c>
    </row>
    <row r="126" spans="1:25">
      <c r="A126" s="105" t="s">
        <v>367</v>
      </c>
      <c r="B126" s="112" t="s">
        <v>28</v>
      </c>
      <c r="C126" s="106">
        <v>45772</v>
      </c>
      <c r="D126" s="129" t="s">
        <v>368</v>
      </c>
      <c r="E126" s="111"/>
      <c r="F126" s="111"/>
      <c r="G126" s="111"/>
      <c r="H126" s="115">
        <v>86</v>
      </c>
      <c r="I126" s="111"/>
      <c r="J126" s="115" t="s">
        <v>128</v>
      </c>
      <c r="K126" s="260" t="s">
        <v>128</v>
      </c>
      <c r="L126" s="115" t="s">
        <v>30</v>
      </c>
      <c r="M126" s="16" t="s">
        <v>38</v>
      </c>
      <c r="N126" s="4" t="s">
        <v>38</v>
      </c>
      <c r="O126" s="20">
        <v>45720</v>
      </c>
      <c r="P126" s="4" t="s">
        <v>38</v>
      </c>
      <c r="Q126" s="26" t="s">
        <v>38</v>
      </c>
      <c r="R126" s="11" t="s">
        <v>137</v>
      </c>
      <c r="S126" s="11" t="s">
        <v>38</v>
      </c>
      <c r="T126" s="11" t="s">
        <v>38</v>
      </c>
      <c r="U126" s="11" t="s">
        <v>38</v>
      </c>
      <c r="V126" s="36" t="s">
        <v>38</v>
      </c>
      <c r="W126" s="20">
        <v>45819</v>
      </c>
      <c r="X126" s="26" t="s">
        <v>154</v>
      </c>
      <c r="Y126" t="e">
        <f>VLOOKUP(A126,#REF!,2,FALSE)</f>
        <v>#REF!</v>
      </c>
    </row>
    <row r="127" spans="1:25">
      <c r="A127" s="108" t="s">
        <v>369</v>
      </c>
      <c r="B127" s="112" t="s">
        <v>28</v>
      </c>
      <c r="C127" s="113">
        <v>45711</v>
      </c>
      <c r="D127" s="114" t="s">
        <v>370</v>
      </c>
      <c r="E127" s="114"/>
      <c r="F127" s="114"/>
      <c r="G127" s="114"/>
      <c r="H127" s="115">
        <v>90</v>
      </c>
      <c r="I127" s="111"/>
      <c r="J127" s="118" t="s">
        <v>128</v>
      </c>
      <c r="K127" s="521" t="s">
        <v>128</v>
      </c>
      <c r="L127" s="115" t="s">
        <v>30</v>
      </c>
      <c r="M127" s="125">
        <v>45700</v>
      </c>
      <c r="N127" s="4" t="s">
        <v>38</v>
      </c>
      <c r="O127" s="20">
        <v>45679</v>
      </c>
      <c r="P127" s="4" t="s">
        <v>38</v>
      </c>
      <c r="Q127" s="11" t="s">
        <v>38</v>
      </c>
      <c r="R127" s="11" t="s">
        <v>137</v>
      </c>
      <c r="S127" s="11" t="s">
        <v>38</v>
      </c>
      <c r="T127" s="11" t="s">
        <v>38</v>
      </c>
      <c r="U127" s="11" t="s">
        <v>38</v>
      </c>
      <c r="V127" s="36" t="s">
        <v>38</v>
      </c>
      <c r="W127" s="20">
        <v>45812</v>
      </c>
      <c r="X127" s="26" t="s">
        <v>154</v>
      </c>
      <c r="Y127" t="e">
        <f>VLOOKUP(A127,#REF!,2,FALSE)</f>
        <v>#REF!</v>
      </c>
    </row>
    <row r="128" spans="1:25">
      <c r="A128" s="258" t="s">
        <v>371</v>
      </c>
      <c r="B128" s="112" t="s">
        <v>28</v>
      </c>
      <c r="C128" s="281">
        <v>45742</v>
      </c>
      <c r="D128" s="289" t="s">
        <v>372</v>
      </c>
      <c r="E128" s="289"/>
      <c r="F128" s="289"/>
      <c r="G128" s="289"/>
      <c r="H128" s="261">
        <v>82</v>
      </c>
      <c r="I128" s="259"/>
      <c r="J128" s="118" t="s">
        <v>128</v>
      </c>
      <c r="K128" s="521" t="s">
        <v>128</v>
      </c>
      <c r="L128" s="115" t="s">
        <v>30</v>
      </c>
      <c r="M128" s="126">
        <v>45698</v>
      </c>
      <c r="N128" s="4" t="s">
        <v>38</v>
      </c>
      <c r="O128" s="266">
        <v>45694</v>
      </c>
      <c r="P128" s="35" t="s">
        <v>38</v>
      </c>
      <c r="Q128" s="11" t="s">
        <v>38</v>
      </c>
      <c r="R128" s="11" t="s">
        <v>137</v>
      </c>
      <c r="S128" s="11" t="s">
        <v>38</v>
      </c>
      <c r="T128" s="11" t="s">
        <v>38</v>
      </c>
      <c r="U128" s="11" t="s">
        <v>38</v>
      </c>
      <c r="V128" s="36" t="s">
        <v>38</v>
      </c>
      <c r="W128" s="97">
        <v>45883</v>
      </c>
      <c r="X128" s="26" t="s">
        <v>154</v>
      </c>
      <c r="Y128" t="e">
        <f>VLOOKUP(A128,#REF!,2,FALSE)</f>
        <v>#REF!</v>
      </c>
    </row>
    <row r="129" spans="1:25">
      <c r="A129" s="258" t="s">
        <v>373</v>
      </c>
      <c r="B129" s="502" t="s">
        <v>28</v>
      </c>
      <c r="C129" s="281">
        <v>45772</v>
      </c>
      <c r="D129" s="386" t="s">
        <v>374</v>
      </c>
      <c r="E129" s="259"/>
      <c r="F129" s="259"/>
      <c r="G129" s="259"/>
      <c r="H129" s="261">
        <v>82</v>
      </c>
      <c r="I129" s="259"/>
      <c r="J129" s="261" t="s">
        <v>128</v>
      </c>
      <c r="K129" s="533" t="s">
        <v>128</v>
      </c>
      <c r="L129" s="261" t="s">
        <v>30</v>
      </c>
      <c r="M129" s="126">
        <v>45716</v>
      </c>
      <c r="N129" s="47" t="s">
        <v>38</v>
      </c>
      <c r="O129" s="97">
        <v>45720</v>
      </c>
      <c r="P129" s="47" t="s">
        <v>38</v>
      </c>
      <c r="Q129" s="79" t="s">
        <v>38</v>
      </c>
      <c r="R129" s="11" t="s">
        <v>137</v>
      </c>
      <c r="S129" s="11" t="s">
        <v>38</v>
      </c>
      <c r="T129" s="48" t="s">
        <v>38</v>
      </c>
      <c r="U129" s="48" t="s">
        <v>38</v>
      </c>
      <c r="V129" s="36" t="s">
        <v>38</v>
      </c>
      <c r="W129" s="97">
        <v>45814</v>
      </c>
      <c r="X129" s="26" t="s">
        <v>154</v>
      </c>
      <c r="Y129" t="e">
        <f>VLOOKUP(A129,#REF!,2,FALSE)</f>
        <v>#REF!</v>
      </c>
    </row>
    <row r="130" spans="1:25">
      <c r="A130" s="277" t="s">
        <v>375</v>
      </c>
      <c r="B130" s="317" t="s">
        <v>28</v>
      </c>
      <c r="C130" s="286">
        <v>45747</v>
      </c>
      <c r="D130" s="278" t="s">
        <v>376</v>
      </c>
      <c r="E130" s="278"/>
      <c r="F130" s="278"/>
      <c r="G130" s="278"/>
      <c r="H130" s="280">
        <v>64</v>
      </c>
      <c r="I130" s="279"/>
      <c r="J130" s="405" t="s">
        <v>128</v>
      </c>
      <c r="K130" s="405" t="s">
        <v>128</v>
      </c>
      <c r="L130" s="280" t="s">
        <v>30</v>
      </c>
      <c r="M130" s="125">
        <v>45701</v>
      </c>
      <c r="N130" s="16" t="s">
        <v>38</v>
      </c>
      <c r="O130" s="20">
        <v>45698</v>
      </c>
      <c r="P130" s="4" t="s">
        <v>38</v>
      </c>
      <c r="Q130" s="26" t="s">
        <v>38</v>
      </c>
      <c r="R130" s="11" t="s">
        <v>137</v>
      </c>
      <c r="S130" s="11" t="s">
        <v>38</v>
      </c>
      <c r="T130" s="11" t="s">
        <v>38</v>
      </c>
      <c r="U130" s="11" t="s">
        <v>38</v>
      </c>
      <c r="V130" s="36" t="s">
        <v>38</v>
      </c>
      <c r="W130" s="20">
        <v>45798</v>
      </c>
      <c r="X130" s="26" t="s">
        <v>154</v>
      </c>
      <c r="Y130" t="e">
        <f>VLOOKUP(A130,#REF!,2,FALSE)</f>
        <v>#REF!</v>
      </c>
    </row>
    <row r="131" spans="1:25">
      <c r="A131" s="277" t="s">
        <v>377</v>
      </c>
      <c r="B131" s="317" t="s">
        <v>28</v>
      </c>
      <c r="C131" s="286">
        <v>45742</v>
      </c>
      <c r="D131" s="278" t="s">
        <v>378</v>
      </c>
      <c r="E131" s="278"/>
      <c r="F131" s="278"/>
      <c r="G131" s="278"/>
      <c r="H131" s="280">
        <v>82</v>
      </c>
      <c r="I131" s="279"/>
      <c r="J131" s="405" t="s">
        <v>128</v>
      </c>
      <c r="K131" s="405" t="s">
        <v>128</v>
      </c>
      <c r="L131" s="280" t="s">
        <v>30</v>
      </c>
      <c r="M131" s="16" t="s">
        <v>38</v>
      </c>
      <c r="N131" s="16" t="s">
        <v>38</v>
      </c>
      <c r="O131" s="4" t="s">
        <v>38</v>
      </c>
      <c r="P131" s="4" t="s">
        <v>38</v>
      </c>
      <c r="Q131" s="11" t="s">
        <v>38</v>
      </c>
      <c r="R131" s="11" t="s">
        <v>137</v>
      </c>
      <c r="S131" s="11" t="s">
        <v>38</v>
      </c>
      <c r="T131" s="88" t="s">
        <v>38</v>
      </c>
      <c r="U131" s="88" t="s">
        <v>38</v>
      </c>
      <c r="V131" s="36" t="s">
        <v>38</v>
      </c>
      <c r="W131" s="4"/>
      <c r="X131" s="26" t="s">
        <v>33</v>
      </c>
      <c r="Y131" t="e">
        <f>VLOOKUP(A131,#REF!,2,FALSE)</f>
        <v>#REF!</v>
      </c>
    </row>
    <row r="132" spans="1:25" ht="15" customHeight="1">
      <c r="A132" s="277" t="s">
        <v>379</v>
      </c>
      <c r="B132" s="317" t="s">
        <v>28</v>
      </c>
      <c r="C132" s="399">
        <v>45711</v>
      </c>
      <c r="D132" s="401" t="s">
        <v>380</v>
      </c>
      <c r="E132" s="401"/>
      <c r="F132" s="401"/>
      <c r="G132" s="401"/>
      <c r="H132" s="280">
        <v>59</v>
      </c>
      <c r="I132" s="279"/>
      <c r="J132" s="405" t="s">
        <v>128</v>
      </c>
      <c r="K132" s="405" t="s">
        <v>128</v>
      </c>
      <c r="L132" s="280" t="s">
        <v>30</v>
      </c>
      <c r="M132" s="125">
        <v>45698</v>
      </c>
      <c r="N132" s="16" t="s">
        <v>38</v>
      </c>
      <c r="O132" s="20">
        <v>45691</v>
      </c>
      <c r="P132" s="35" t="s">
        <v>38</v>
      </c>
      <c r="Q132" s="11" t="s">
        <v>38</v>
      </c>
      <c r="R132" s="11" t="s">
        <v>137</v>
      </c>
      <c r="S132" s="11" t="s">
        <v>38</v>
      </c>
      <c r="T132" s="11" t="s">
        <v>38</v>
      </c>
      <c r="U132" s="11" t="s">
        <v>38</v>
      </c>
      <c r="V132" s="11" t="s">
        <v>38</v>
      </c>
      <c r="W132" s="20">
        <v>45820</v>
      </c>
      <c r="X132" s="26" t="s">
        <v>154</v>
      </c>
      <c r="Y132" t="e">
        <f>VLOOKUP(A132,#REF!,2,FALSE)</f>
        <v>#REF!</v>
      </c>
    </row>
    <row r="133" spans="1:25" ht="15" customHeight="1">
      <c r="A133" s="277" t="s">
        <v>379</v>
      </c>
      <c r="B133" s="317" t="s">
        <v>28</v>
      </c>
      <c r="C133" s="286">
        <v>45742</v>
      </c>
      <c r="D133" s="330" t="s">
        <v>381</v>
      </c>
      <c r="E133" s="280"/>
      <c r="F133" s="280"/>
      <c r="G133" s="280"/>
      <c r="H133" s="280">
        <v>38</v>
      </c>
      <c r="I133" s="279"/>
      <c r="J133" s="280" t="s">
        <v>128</v>
      </c>
      <c r="K133" s="280" t="s">
        <v>128</v>
      </c>
      <c r="L133" s="280" t="s">
        <v>30</v>
      </c>
      <c r="M133" s="16" t="s">
        <v>38</v>
      </c>
      <c r="N133" s="16" t="s">
        <v>38</v>
      </c>
      <c r="O133" s="20">
        <v>45701</v>
      </c>
      <c r="P133" s="4" t="s">
        <v>38</v>
      </c>
      <c r="Q133" s="26" t="s">
        <v>38</v>
      </c>
      <c r="R133" s="11" t="s">
        <v>137</v>
      </c>
      <c r="S133" s="11" t="s">
        <v>38</v>
      </c>
      <c r="T133" s="11" t="s">
        <v>38</v>
      </c>
      <c r="U133" s="11" t="s">
        <v>38</v>
      </c>
      <c r="V133" s="26" t="s">
        <v>38</v>
      </c>
      <c r="W133" s="20">
        <v>45821</v>
      </c>
      <c r="X133" s="26" t="s">
        <v>154</v>
      </c>
      <c r="Y133" t="e">
        <f>VLOOKUP(A133,#REF!,2,FALSE)</f>
        <v>#REF!</v>
      </c>
    </row>
    <row r="134" spans="1:25" ht="15" customHeight="1">
      <c r="A134" s="284" t="s">
        <v>382</v>
      </c>
      <c r="B134" s="317" t="s">
        <v>28</v>
      </c>
      <c r="C134" s="397">
        <v>45711</v>
      </c>
      <c r="D134" s="401" t="s">
        <v>383</v>
      </c>
      <c r="E134" s="475"/>
      <c r="F134" s="401"/>
      <c r="G134" s="401"/>
      <c r="H134" s="280">
        <v>85</v>
      </c>
      <c r="I134" s="279"/>
      <c r="J134" s="405" t="s">
        <v>128</v>
      </c>
      <c r="K134" s="405" t="s">
        <v>128</v>
      </c>
      <c r="L134" s="280" t="s">
        <v>30</v>
      </c>
      <c r="M134" s="125">
        <v>45698</v>
      </c>
      <c r="N134" s="16" t="s">
        <v>38</v>
      </c>
      <c r="O134" s="20">
        <v>45709</v>
      </c>
      <c r="P134" s="4" t="s">
        <v>38</v>
      </c>
      <c r="Q134" s="11" t="s">
        <v>38</v>
      </c>
      <c r="R134" s="11" t="s">
        <v>137</v>
      </c>
      <c r="S134" s="11" t="s">
        <v>38</v>
      </c>
      <c r="T134" s="11" t="s">
        <v>38</v>
      </c>
      <c r="U134" s="26" t="s">
        <v>33</v>
      </c>
      <c r="V134" s="26" t="s">
        <v>33</v>
      </c>
      <c r="W134" s="20">
        <v>45825</v>
      </c>
      <c r="X134" s="26" t="s">
        <v>33</v>
      </c>
      <c r="Y134" t="e">
        <f>VLOOKUP(A134,#REF!,2,FALSE)</f>
        <v>#REF!</v>
      </c>
    </row>
    <row r="135" spans="1:25" ht="15" customHeight="1">
      <c r="A135" s="284" t="s">
        <v>384</v>
      </c>
      <c r="B135" s="317" t="s">
        <v>28</v>
      </c>
      <c r="C135" s="286">
        <v>45772</v>
      </c>
      <c r="D135" s="510" t="s">
        <v>385</v>
      </c>
      <c r="E135" s="279"/>
      <c r="F135" s="279"/>
      <c r="G135" s="279"/>
      <c r="H135" s="280">
        <v>88</v>
      </c>
      <c r="I135" s="279"/>
      <c r="J135" s="280" t="s">
        <v>128</v>
      </c>
      <c r="K135" s="280" t="s">
        <v>128</v>
      </c>
      <c r="L135" s="280" t="s">
        <v>30</v>
      </c>
      <c r="M135" s="16" t="s">
        <v>38</v>
      </c>
      <c r="N135" s="16" t="s">
        <v>38</v>
      </c>
      <c r="O135" s="125">
        <v>45720</v>
      </c>
      <c r="P135" s="16" t="s">
        <v>38</v>
      </c>
      <c r="Q135" s="26" t="s">
        <v>38</v>
      </c>
      <c r="R135" s="11" t="s">
        <v>137</v>
      </c>
      <c r="S135" s="11" t="s">
        <v>38</v>
      </c>
      <c r="T135" s="11" t="s">
        <v>38</v>
      </c>
      <c r="U135" s="88" t="s">
        <v>38</v>
      </c>
      <c r="V135" s="11" t="s">
        <v>38</v>
      </c>
      <c r="W135" s="20">
        <v>45819</v>
      </c>
      <c r="X135" s="26" t="s">
        <v>154</v>
      </c>
      <c r="Y135" t="e">
        <f>VLOOKUP(A135,#REF!,2,FALSE)</f>
        <v>#REF!</v>
      </c>
    </row>
    <row r="136" spans="1:25" ht="15" customHeight="1">
      <c r="A136" s="277" t="s">
        <v>386</v>
      </c>
      <c r="B136" s="317" t="s">
        <v>28</v>
      </c>
      <c r="C136" s="397">
        <v>45711</v>
      </c>
      <c r="D136" s="387" t="s">
        <v>387</v>
      </c>
      <c r="E136" s="475"/>
      <c r="F136" s="401"/>
      <c r="G136" s="401"/>
      <c r="H136" s="280">
        <v>86</v>
      </c>
      <c r="I136" s="279"/>
      <c r="J136" s="405" t="s">
        <v>128</v>
      </c>
      <c r="K136" s="405" t="s">
        <v>128</v>
      </c>
      <c r="L136" s="280" t="s">
        <v>30</v>
      </c>
      <c r="M136" s="125">
        <v>45698</v>
      </c>
      <c r="N136" s="16" t="s">
        <v>38</v>
      </c>
      <c r="O136" s="20">
        <v>45691</v>
      </c>
      <c r="P136" s="4" t="s">
        <v>38</v>
      </c>
      <c r="Q136" s="11" t="s">
        <v>38</v>
      </c>
      <c r="R136" s="11" t="s">
        <v>137</v>
      </c>
      <c r="S136" s="11" t="s">
        <v>38</v>
      </c>
      <c r="T136" s="11" t="s">
        <v>38</v>
      </c>
      <c r="U136" s="11" t="s">
        <v>38</v>
      </c>
      <c r="V136" s="11" t="s">
        <v>38</v>
      </c>
      <c r="W136" s="20">
        <v>45791</v>
      </c>
      <c r="X136" s="26" t="s">
        <v>154</v>
      </c>
      <c r="Y136" t="e">
        <f>VLOOKUP(A136,#REF!,2,FALSE)</f>
        <v>#REF!</v>
      </c>
    </row>
    <row r="137" spans="1:25" ht="15" customHeight="1">
      <c r="A137" s="277" t="s">
        <v>388</v>
      </c>
      <c r="B137" s="317" t="s">
        <v>28</v>
      </c>
      <c r="C137" s="319">
        <v>45742</v>
      </c>
      <c r="D137" s="321" t="s">
        <v>389</v>
      </c>
      <c r="E137" s="388"/>
      <c r="F137" s="280"/>
      <c r="G137" s="280"/>
      <c r="H137" s="280">
        <v>84</v>
      </c>
      <c r="I137" s="279"/>
      <c r="J137" s="280" t="s">
        <v>128</v>
      </c>
      <c r="K137" s="280" t="s">
        <v>128</v>
      </c>
      <c r="L137" s="280" t="s">
        <v>30</v>
      </c>
      <c r="M137" s="125">
        <v>45715</v>
      </c>
      <c r="N137" s="16" t="s">
        <v>38</v>
      </c>
      <c r="O137" s="4" t="s">
        <v>38</v>
      </c>
      <c r="P137" s="16" t="s">
        <v>38</v>
      </c>
      <c r="Q137" s="26" t="s">
        <v>38</v>
      </c>
      <c r="R137" s="11" t="s">
        <v>137</v>
      </c>
      <c r="S137" s="11" t="s">
        <v>38</v>
      </c>
      <c r="T137" s="11" t="s">
        <v>38</v>
      </c>
      <c r="U137" s="88" t="s">
        <v>38</v>
      </c>
      <c r="V137" s="26" t="s">
        <v>33</v>
      </c>
      <c r="W137" s="4"/>
      <c r="X137" s="26" t="s">
        <v>33</v>
      </c>
      <c r="Y137" t="e">
        <f>VLOOKUP(A137,#REF!,2,FALSE)</f>
        <v>#REF!</v>
      </c>
    </row>
    <row r="138" spans="1:25" ht="15" customHeight="1">
      <c r="A138" s="284" t="s">
        <v>390</v>
      </c>
      <c r="B138" s="317" t="s">
        <v>28</v>
      </c>
      <c r="C138" s="397">
        <v>45711</v>
      </c>
      <c r="D138" s="509" t="s">
        <v>391</v>
      </c>
      <c r="E138" s="402"/>
      <c r="F138" s="278"/>
      <c r="G138" s="278"/>
      <c r="H138" s="280">
        <v>85</v>
      </c>
      <c r="I138" s="279"/>
      <c r="J138" s="280" t="s">
        <v>128</v>
      </c>
      <c r="K138" s="280" t="s">
        <v>128</v>
      </c>
      <c r="L138" s="280" t="s">
        <v>30</v>
      </c>
      <c r="M138" s="125">
        <v>45707</v>
      </c>
      <c r="N138" s="4" t="s">
        <v>38</v>
      </c>
      <c r="O138" s="57">
        <v>45707</v>
      </c>
      <c r="P138" s="4" t="s">
        <v>38</v>
      </c>
      <c r="Q138" s="11" t="s">
        <v>38</v>
      </c>
      <c r="R138" s="11" t="s">
        <v>137</v>
      </c>
      <c r="S138" s="11" t="s">
        <v>38</v>
      </c>
      <c r="T138" s="11" t="s">
        <v>38</v>
      </c>
      <c r="U138" s="11" t="s">
        <v>38</v>
      </c>
      <c r="V138" s="11" t="s">
        <v>38</v>
      </c>
      <c r="W138" s="20">
        <v>45790</v>
      </c>
      <c r="X138" s="26" t="s">
        <v>154</v>
      </c>
      <c r="Y138" t="e">
        <f>VLOOKUP(A138,#REF!,2,FALSE)</f>
        <v>#REF!</v>
      </c>
    </row>
    <row r="139" spans="1:25" ht="15" customHeight="1">
      <c r="A139" s="277" t="s">
        <v>392</v>
      </c>
      <c r="B139" s="112" t="s">
        <v>28</v>
      </c>
      <c r="C139" s="319">
        <v>45742</v>
      </c>
      <c r="D139" s="280" t="s">
        <v>393</v>
      </c>
      <c r="E139" s="388"/>
      <c r="F139" s="280"/>
      <c r="G139" s="280"/>
      <c r="H139" s="280">
        <v>87</v>
      </c>
      <c r="I139" s="279"/>
      <c r="J139" s="280" t="s">
        <v>128</v>
      </c>
      <c r="K139" s="280" t="s">
        <v>128</v>
      </c>
      <c r="L139" s="280" t="s">
        <v>30</v>
      </c>
      <c r="M139" s="16" t="s">
        <v>38</v>
      </c>
      <c r="N139" s="4" t="s">
        <v>38</v>
      </c>
      <c r="O139" s="4" t="s">
        <v>38</v>
      </c>
      <c r="P139" s="4" t="s">
        <v>38</v>
      </c>
      <c r="Q139" s="11" t="s">
        <v>38</v>
      </c>
      <c r="R139" s="11" t="s">
        <v>137</v>
      </c>
      <c r="S139" s="11" t="s">
        <v>38</v>
      </c>
      <c r="T139" s="11" t="s">
        <v>38</v>
      </c>
      <c r="U139" s="88" t="s">
        <v>38</v>
      </c>
      <c r="V139" s="26" t="s">
        <v>33</v>
      </c>
      <c r="W139" s="4"/>
      <c r="X139" s="26" t="s">
        <v>33</v>
      </c>
      <c r="Y139" t="e">
        <f>VLOOKUP(A139,#REF!,2,FALSE)</f>
        <v>#REF!</v>
      </c>
    </row>
    <row r="140" spans="1:25" ht="15" customHeight="1">
      <c r="A140" s="277" t="s">
        <v>394</v>
      </c>
      <c r="B140" s="112" t="s">
        <v>28</v>
      </c>
      <c r="C140" s="319">
        <v>45772</v>
      </c>
      <c r="D140" s="321" t="s">
        <v>395</v>
      </c>
      <c r="E140" s="313"/>
      <c r="F140" s="279"/>
      <c r="G140" s="279"/>
      <c r="H140" s="280">
        <v>91</v>
      </c>
      <c r="I140" s="279"/>
      <c r="J140" s="288" t="s">
        <v>128</v>
      </c>
      <c r="K140" s="288" t="s">
        <v>128</v>
      </c>
      <c r="L140" s="288" t="s">
        <v>30</v>
      </c>
      <c r="M140" s="125">
        <v>45741</v>
      </c>
      <c r="N140" s="35" t="s">
        <v>38</v>
      </c>
      <c r="O140" s="20">
        <v>45743</v>
      </c>
      <c r="P140" s="35" t="s">
        <v>38</v>
      </c>
      <c r="Q140" s="36" t="s">
        <v>38</v>
      </c>
      <c r="R140" s="11" t="s">
        <v>137</v>
      </c>
      <c r="S140" s="11" t="s">
        <v>38</v>
      </c>
      <c r="T140" s="11" t="s">
        <v>38</v>
      </c>
      <c r="U140" s="36" t="s">
        <v>38</v>
      </c>
      <c r="V140" s="26" t="s">
        <v>38</v>
      </c>
      <c r="W140" s="20">
        <v>45819</v>
      </c>
      <c r="X140" s="26" t="s">
        <v>154</v>
      </c>
      <c r="Y140" t="e">
        <f>VLOOKUP(A140,#REF!,2,FALSE)</f>
        <v>#REF!</v>
      </c>
    </row>
    <row r="141" spans="1:25" ht="15" customHeight="1">
      <c r="A141" s="277" t="s">
        <v>396</v>
      </c>
      <c r="B141" s="317" t="s">
        <v>28</v>
      </c>
      <c r="C141" s="319">
        <v>45772</v>
      </c>
      <c r="D141" s="321" t="s">
        <v>397</v>
      </c>
      <c r="E141" s="313"/>
      <c r="F141" s="279"/>
      <c r="G141" s="279"/>
      <c r="H141" s="280">
        <v>20</v>
      </c>
      <c r="I141" s="279"/>
      <c r="J141" s="288" t="s">
        <v>128</v>
      </c>
      <c r="K141" s="288" t="s">
        <v>128</v>
      </c>
      <c r="L141" s="288" t="s">
        <v>30</v>
      </c>
      <c r="M141" s="125">
        <v>45741</v>
      </c>
      <c r="N141" s="40" t="s">
        <v>38</v>
      </c>
      <c r="O141" s="125">
        <v>45743</v>
      </c>
      <c r="P141" s="35" t="s">
        <v>38</v>
      </c>
      <c r="Q141" s="36" t="s">
        <v>38</v>
      </c>
      <c r="R141" s="11" t="s">
        <v>137</v>
      </c>
      <c r="S141" s="11" t="s">
        <v>38</v>
      </c>
      <c r="T141" s="11" t="s">
        <v>38</v>
      </c>
      <c r="U141" s="36" t="s">
        <v>38</v>
      </c>
      <c r="V141" s="36" t="s">
        <v>38</v>
      </c>
      <c r="W141" s="20">
        <v>45811</v>
      </c>
      <c r="X141" s="26" t="s">
        <v>154</v>
      </c>
      <c r="Y141" t="e">
        <f>VLOOKUP(A141,#REF!,2,FALSE)</f>
        <v>#REF!</v>
      </c>
    </row>
    <row r="142" spans="1:25" ht="15" customHeight="1">
      <c r="A142" s="277" t="s">
        <v>398</v>
      </c>
      <c r="B142" s="317" t="s">
        <v>28</v>
      </c>
      <c r="C142" s="319">
        <v>45742</v>
      </c>
      <c r="D142" s="280" t="s">
        <v>399</v>
      </c>
      <c r="E142" s="388"/>
      <c r="F142" s="280"/>
      <c r="G142" s="280"/>
      <c r="H142" s="280">
        <v>87</v>
      </c>
      <c r="I142" s="279"/>
      <c r="J142" s="280" t="s">
        <v>128</v>
      </c>
      <c r="K142" s="280" t="s">
        <v>128</v>
      </c>
      <c r="L142" s="280" t="s">
        <v>30</v>
      </c>
      <c r="M142" s="16" t="s">
        <v>38</v>
      </c>
      <c r="N142" s="16" t="s">
        <v>38</v>
      </c>
      <c r="O142" s="125">
        <v>45691</v>
      </c>
      <c r="P142" s="4" t="s">
        <v>38</v>
      </c>
      <c r="Q142" s="26" t="s">
        <v>38</v>
      </c>
      <c r="R142" s="11" t="s">
        <v>137</v>
      </c>
      <c r="S142" s="11" t="s">
        <v>38</v>
      </c>
      <c r="T142" s="11" t="s">
        <v>38</v>
      </c>
      <c r="U142" s="88" t="s">
        <v>38</v>
      </c>
      <c r="V142" s="26" t="s">
        <v>33</v>
      </c>
      <c r="W142" s="4"/>
      <c r="X142" s="26" t="s">
        <v>33</v>
      </c>
      <c r="Y142" t="e">
        <f>VLOOKUP(A142,#REF!,2,FALSE)</f>
        <v>#REF!</v>
      </c>
    </row>
    <row r="143" spans="1:25" ht="15" customHeight="1">
      <c r="A143" s="277" t="s">
        <v>400</v>
      </c>
      <c r="B143" s="317" t="s">
        <v>28</v>
      </c>
      <c r="C143" s="535">
        <v>45688</v>
      </c>
      <c r="D143" s="387" t="s">
        <v>401</v>
      </c>
      <c r="E143" s="387"/>
      <c r="F143" s="387"/>
      <c r="G143" s="387"/>
      <c r="H143" s="330">
        <v>79</v>
      </c>
      <c r="I143" s="279"/>
      <c r="J143" s="405" t="s">
        <v>128</v>
      </c>
      <c r="K143" s="405" t="s">
        <v>128</v>
      </c>
      <c r="L143" s="280" t="s">
        <v>30</v>
      </c>
      <c r="M143" s="16" t="s">
        <v>38</v>
      </c>
      <c r="N143" s="16" t="s">
        <v>38</v>
      </c>
      <c r="O143" s="125">
        <v>45675</v>
      </c>
      <c r="P143" s="4" t="s">
        <v>38</v>
      </c>
      <c r="Q143" s="26" t="s">
        <v>38</v>
      </c>
      <c r="R143" s="11" t="s">
        <v>137</v>
      </c>
      <c r="S143" s="11" t="s">
        <v>38</v>
      </c>
      <c r="T143" s="11" t="s">
        <v>38</v>
      </c>
      <c r="U143" s="88" t="s">
        <v>38</v>
      </c>
      <c r="V143" s="26" t="s">
        <v>33</v>
      </c>
      <c r="W143" s="4"/>
      <c r="X143" s="26" t="s">
        <v>33</v>
      </c>
      <c r="Y143" t="e">
        <f>VLOOKUP(A143,#REF!,2,FALSE)</f>
        <v>#REF!</v>
      </c>
    </row>
    <row r="144" spans="1:25" ht="15" customHeight="1">
      <c r="A144" s="332" t="s">
        <v>402</v>
      </c>
      <c r="B144" s="479" t="s">
        <v>28</v>
      </c>
      <c r="C144" s="398">
        <v>45862</v>
      </c>
      <c r="D144" s="329" t="s">
        <v>403</v>
      </c>
      <c r="E144" s="314"/>
      <c r="F144" s="314"/>
      <c r="G144" s="314"/>
      <c r="H144" s="330">
        <v>78</v>
      </c>
      <c r="I144" s="313"/>
      <c r="J144" s="280" t="s">
        <v>128</v>
      </c>
      <c r="K144" s="280" t="s">
        <v>128</v>
      </c>
      <c r="L144" s="280" t="s">
        <v>30</v>
      </c>
      <c r="M144" s="125">
        <v>45741</v>
      </c>
      <c r="N144" s="40" t="s">
        <v>38</v>
      </c>
      <c r="O144" s="125">
        <v>45749</v>
      </c>
      <c r="P144" s="4" t="s">
        <v>38</v>
      </c>
      <c r="Q144" s="11" t="s">
        <v>38</v>
      </c>
      <c r="R144" s="11" t="s">
        <v>38</v>
      </c>
      <c r="S144" s="11" t="s">
        <v>36</v>
      </c>
      <c r="T144" s="11" t="s">
        <v>38</v>
      </c>
      <c r="U144" s="36" t="s">
        <v>38</v>
      </c>
      <c r="V144" s="36" t="s">
        <v>38</v>
      </c>
      <c r="W144" s="20">
        <v>45888</v>
      </c>
      <c r="X144" s="26" t="s">
        <v>154</v>
      </c>
    </row>
    <row r="145" spans="1:25" ht="15" customHeight="1">
      <c r="A145" s="277" t="s">
        <v>404</v>
      </c>
      <c r="B145" s="317" t="s">
        <v>28</v>
      </c>
      <c r="C145" s="278">
        <v>45991</v>
      </c>
      <c r="D145" s="321" t="s">
        <v>405</v>
      </c>
      <c r="E145" s="279"/>
      <c r="F145" s="279"/>
      <c r="G145" s="279"/>
      <c r="H145" s="280">
        <v>69</v>
      </c>
      <c r="I145" s="313"/>
      <c r="J145" s="280" t="s">
        <v>128</v>
      </c>
      <c r="K145" s="280" t="s">
        <v>128</v>
      </c>
      <c r="L145" s="280" t="s">
        <v>30</v>
      </c>
      <c r="M145" s="125">
        <v>45741</v>
      </c>
      <c r="N145" s="4" t="s">
        <v>29</v>
      </c>
      <c r="O145" s="125">
        <v>45744</v>
      </c>
      <c r="P145" s="4" t="s">
        <v>29</v>
      </c>
      <c r="Q145" s="26" t="s">
        <v>29</v>
      </c>
      <c r="R145" s="26" t="s">
        <v>29</v>
      </c>
      <c r="S145" s="11" t="s">
        <v>36</v>
      </c>
      <c r="T145" s="26" t="s">
        <v>29</v>
      </c>
      <c r="U145" s="26" t="s">
        <v>33</v>
      </c>
      <c r="V145" s="26" t="s">
        <v>33</v>
      </c>
      <c r="W145" s="4"/>
      <c r="X145" s="11"/>
    </row>
    <row r="146" spans="1:25" ht="15" customHeight="1">
      <c r="A146" s="284" t="s">
        <v>406</v>
      </c>
      <c r="B146" s="317" t="s">
        <v>28</v>
      </c>
      <c r="C146" s="278">
        <v>45991</v>
      </c>
      <c r="D146" s="329" t="s">
        <v>407</v>
      </c>
      <c r="E146" s="280"/>
      <c r="F146" s="280"/>
      <c r="G146" s="280"/>
      <c r="H146" s="280">
        <v>85</v>
      </c>
      <c r="I146" s="328"/>
      <c r="J146" s="280" t="s">
        <v>128</v>
      </c>
      <c r="K146" s="280" t="s">
        <v>128</v>
      </c>
      <c r="L146" s="280" t="s">
        <v>30</v>
      </c>
      <c r="M146" s="125">
        <v>45741</v>
      </c>
      <c r="N146" s="16" t="s">
        <v>32</v>
      </c>
      <c r="O146" s="125">
        <v>45744</v>
      </c>
      <c r="P146" s="4" t="s">
        <v>32</v>
      </c>
      <c r="Q146" s="11"/>
      <c r="R146" s="11"/>
      <c r="S146" s="11"/>
      <c r="T146" s="11"/>
      <c r="U146" s="11"/>
      <c r="V146" s="26"/>
      <c r="W146" s="4"/>
      <c r="X146" s="26" t="s">
        <v>33</v>
      </c>
      <c r="Y146" t="e">
        <f>VLOOKUP(A146,#REF!,2,FALSE)</f>
        <v>#REF!</v>
      </c>
    </row>
    <row r="147" spans="1:25" ht="15" customHeight="1">
      <c r="A147" s="534" t="s">
        <v>408</v>
      </c>
      <c r="B147" s="501" t="s">
        <v>28</v>
      </c>
      <c r="C147" s="441">
        <v>45991</v>
      </c>
      <c r="D147" s="321" t="s">
        <v>409</v>
      </c>
      <c r="E147" s="328"/>
      <c r="F147" s="392"/>
      <c r="G147" s="392"/>
      <c r="H147" s="482">
        <v>86</v>
      </c>
      <c r="I147" s="279"/>
      <c r="J147" s="280" t="s">
        <v>128</v>
      </c>
      <c r="K147" s="280" t="s">
        <v>128</v>
      </c>
      <c r="L147" s="280" t="s">
        <v>30</v>
      </c>
      <c r="M147" s="125">
        <v>45741</v>
      </c>
      <c r="N147" s="16" t="s">
        <v>29</v>
      </c>
      <c r="O147" s="125">
        <v>45749</v>
      </c>
      <c r="P147" s="4" t="s">
        <v>29</v>
      </c>
      <c r="Q147" s="26" t="s">
        <v>29</v>
      </c>
      <c r="R147" s="26" t="s">
        <v>29</v>
      </c>
      <c r="S147" s="11" t="s">
        <v>36</v>
      </c>
      <c r="T147" s="26" t="s">
        <v>29</v>
      </c>
      <c r="U147" s="26" t="s">
        <v>33</v>
      </c>
      <c r="V147" s="26" t="s">
        <v>33</v>
      </c>
      <c r="W147" s="26"/>
      <c r="X147" s="11"/>
    </row>
    <row r="148" spans="1:25" ht="15" customHeight="1">
      <c r="A148" s="284" t="s">
        <v>410</v>
      </c>
      <c r="B148" s="317" t="s">
        <v>28</v>
      </c>
      <c r="C148" s="312">
        <v>45991</v>
      </c>
      <c r="D148" s="321" t="s">
        <v>411</v>
      </c>
      <c r="E148" s="388"/>
      <c r="F148" s="280"/>
      <c r="G148" s="280"/>
      <c r="H148" s="280">
        <v>70</v>
      </c>
      <c r="I148" s="279"/>
      <c r="J148" s="280" t="s">
        <v>128</v>
      </c>
      <c r="K148" s="280" t="s">
        <v>128</v>
      </c>
      <c r="L148" s="280" t="s">
        <v>30</v>
      </c>
      <c r="M148" s="125">
        <v>45741</v>
      </c>
      <c r="N148" s="40" t="s">
        <v>38</v>
      </c>
      <c r="O148" s="125">
        <v>45744</v>
      </c>
      <c r="P148" s="16" t="s">
        <v>38</v>
      </c>
      <c r="Q148" s="11" t="s">
        <v>38</v>
      </c>
      <c r="R148" s="11" t="s">
        <v>38</v>
      </c>
      <c r="S148" s="11" t="s">
        <v>36</v>
      </c>
      <c r="T148" s="11" t="s">
        <v>38</v>
      </c>
      <c r="U148" s="26" t="s">
        <v>33</v>
      </c>
      <c r="V148" s="26" t="s">
        <v>33</v>
      </c>
      <c r="W148" s="4"/>
      <c r="X148" s="26" t="s">
        <v>33</v>
      </c>
      <c r="Y148" t="e">
        <f>VLOOKUP(A148,#REF!,2,FALSE)</f>
        <v>#REF!</v>
      </c>
    </row>
    <row r="149" spans="1:25" ht="15" customHeight="1">
      <c r="A149" s="284" t="s">
        <v>412</v>
      </c>
      <c r="B149" s="501" t="s">
        <v>28</v>
      </c>
      <c r="C149" s="312">
        <v>45991</v>
      </c>
      <c r="D149" s="278" t="s">
        <v>413</v>
      </c>
      <c r="E149" s="402"/>
      <c r="F149" s="278"/>
      <c r="G149" s="278"/>
      <c r="H149" s="280">
        <v>81</v>
      </c>
      <c r="I149" s="279"/>
      <c r="J149" s="405" t="s">
        <v>128</v>
      </c>
      <c r="K149" s="405" t="s">
        <v>128</v>
      </c>
      <c r="L149" s="280" t="s">
        <v>30</v>
      </c>
      <c r="M149" s="125">
        <v>45702</v>
      </c>
      <c r="N149" s="16" t="s">
        <v>29</v>
      </c>
      <c r="O149" s="125">
        <v>45696</v>
      </c>
      <c r="P149" s="16" t="s">
        <v>29</v>
      </c>
      <c r="Q149" s="26" t="s">
        <v>29</v>
      </c>
      <c r="R149" s="26" t="s">
        <v>137</v>
      </c>
      <c r="S149" s="26" t="s">
        <v>29</v>
      </c>
      <c r="T149" s="26" t="s">
        <v>29</v>
      </c>
      <c r="U149" s="26" t="s">
        <v>33</v>
      </c>
      <c r="V149" s="26" t="s">
        <v>33</v>
      </c>
      <c r="W149" s="4"/>
      <c r="X149" s="26" t="s">
        <v>33</v>
      </c>
      <c r="Y149" t="e">
        <f>VLOOKUP(A149,#REF!,2,FALSE)</f>
        <v>#REF!</v>
      </c>
    </row>
    <row r="150" spans="1:25" ht="15" customHeight="1">
      <c r="A150" s="277" t="s">
        <v>414</v>
      </c>
      <c r="B150" s="317" t="s">
        <v>28</v>
      </c>
      <c r="C150" s="312">
        <v>45991</v>
      </c>
      <c r="D150" s="513" t="s">
        <v>415</v>
      </c>
      <c r="E150" s="279"/>
      <c r="F150" s="279"/>
      <c r="G150" s="279"/>
      <c r="H150" s="280">
        <v>60</v>
      </c>
      <c r="I150" s="279"/>
      <c r="J150" s="288" t="s">
        <v>128</v>
      </c>
      <c r="K150" s="288" t="s">
        <v>128</v>
      </c>
      <c r="L150" s="288" t="s">
        <v>30</v>
      </c>
      <c r="M150" s="125">
        <v>45741</v>
      </c>
      <c r="N150" s="40" t="s">
        <v>38</v>
      </c>
      <c r="O150" s="125">
        <v>45744</v>
      </c>
      <c r="P150" s="40" t="s">
        <v>38</v>
      </c>
      <c r="Q150" s="26" t="s">
        <v>38</v>
      </c>
      <c r="R150" s="11" t="s">
        <v>137</v>
      </c>
      <c r="S150" s="11" t="s">
        <v>38</v>
      </c>
      <c r="T150" s="11" t="s">
        <v>38</v>
      </c>
      <c r="U150" s="26" t="s">
        <v>33</v>
      </c>
      <c r="V150" s="26" t="s">
        <v>33</v>
      </c>
      <c r="W150" s="4"/>
      <c r="X150" s="26" t="s">
        <v>33</v>
      </c>
    </row>
    <row r="151" spans="1:25" ht="15" customHeight="1">
      <c r="A151" s="277" t="s">
        <v>416</v>
      </c>
      <c r="B151" s="317" t="s">
        <v>28</v>
      </c>
      <c r="C151" s="312">
        <v>45991</v>
      </c>
      <c r="D151" s="278" t="s">
        <v>417</v>
      </c>
      <c r="E151" s="278"/>
      <c r="F151" s="278"/>
      <c r="G151" s="278"/>
      <c r="H151" s="280">
        <v>90</v>
      </c>
      <c r="I151" s="279"/>
      <c r="J151" s="405" t="s">
        <v>128</v>
      </c>
      <c r="K151" s="405" t="s">
        <v>128</v>
      </c>
      <c r="L151" s="280" t="s">
        <v>30</v>
      </c>
      <c r="M151" s="125">
        <v>45698</v>
      </c>
      <c r="N151" s="40" t="s">
        <v>38</v>
      </c>
      <c r="O151" s="125">
        <v>45698</v>
      </c>
      <c r="P151" s="40" t="s">
        <v>38</v>
      </c>
      <c r="Q151" s="26" t="s">
        <v>38</v>
      </c>
      <c r="R151" s="11" t="s">
        <v>137</v>
      </c>
      <c r="S151" s="11" t="s">
        <v>38</v>
      </c>
      <c r="T151" s="11" t="s">
        <v>38</v>
      </c>
      <c r="U151" s="26" t="s">
        <v>33</v>
      </c>
      <c r="V151" s="26" t="s">
        <v>33</v>
      </c>
      <c r="W151" s="20">
        <v>45818</v>
      </c>
      <c r="X151" s="26" t="s">
        <v>33</v>
      </c>
      <c r="Y151" t="e">
        <f>VLOOKUP(A151,#REF!,2,FALSE)</f>
        <v>#REF!</v>
      </c>
    </row>
    <row r="152" spans="1:25" ht="15" customHeight="1">
      <c r="A152" s="277" t="s">
        <v>418</v>
      </c>
      <c r="B152" s="317" t="s">
        <v>28</v>
      </c>
      <c r="C152" s="312">
        <v>45991</v>
      </c>
      <c r="D152" s="321" t="s">
        <v>419</v>
      </c>
      <c r="E152" s="279"/>
      <c r="F152" s="279"/>
      <c r="G152" s="279"/>
      <c r="H152" s="280">
        <v>70</v>
      </c>
      <c r="I152" s="279"/>
      <c r="J152" s="280" t="s">
        <v>128</v>
      </c>
      <c r="K152" s="280" t="s">
        <v>128</v>
      </c>
      <c r="L152" s="280" t="s">
        <v>30</v>
      </c>
      <c r="M152" s="125">
        <v>45741</v>
      </c>
      <c r="N152" s="16" t="s">
        <v>29</v>
      </c>
      <c r="O152" s="125">
        <v>45741</v>
      </c>
      <c r="P152" s="16" t="s">
        <v>29</v>
      </c>
      <c r="Q152" s="26" t="s">
        <v>29</v>
      </c>
      <c r="R152" s="26" t="s">
        <v>29</v>
      </c>
      <c r="S152" s="11" t="s">
        <v>36</v>
      </c>
      <c r="T152" s="26" t="s">
        <v>29</v>
      </c>
      <c r="U152" s="26" t="s">
        <v>33</v>
      </c>
      <c r="V152" s="26" t="s">
        <v>33</v>
      </c>
      <c r="W152" s="26"/>
      <c r="X152" s="11"/>
    </row>
    <row r="153" spans="1:25" ht="15" customHeight="1">
      <c r="A153" s="277" t="s">
        <v>420</v>
      </c>
      <c r="B153" s="317" t="s">
        <v>28</v>
      </c>
      <c r="C153" s="312">
        <v>45991</v>
      </c>
      <c r="D153" s="398" t="s">
        <v>421</v>
      </c>
      <c r="E153" s="278"/>
      <c r="F153" s="278"/>
      <c r="G153" s="278"/>
      <c r="H153" s="280">
        <v>78</v>
      </c>
      <c r="I153" s="279"/>
      <c r="J153" s="280" t="s">
        <v>128</v>
      </c>
      <c r="K153" s="280" t="s">
        <v>128</v>
      </c>
      <c r="L153" s="280" t="s">
        <v>30</v>
      </c>
      <c r="M153" s="125">
        <v>45708</v>
      </c>
      <c r="N153" s="40" t="s">
        <v>38</v>
      </c>
      <c r="O153" s="125">
        <v>45696</v>
      </c>
      <c r="P153" s="4" t="s">
        <v>38</v>
      </c>
      <c r="Q153" s="26" t="s">
        <v>38</v>
      </c>
      <c r="R153" s="11" t="s">
        <v>137</v>
      </c>
      <c r="S153" s="11" t="s">
        <v>38</v>
      </c>
      <c r="T153" s="88" t="s">
        <v>38</v>
      </c>
      <c r="U153" s="88" t="s">
        <v>38</v>
      </c>
      <c r="V153" s="11" t="s">
        <v>38</v>
      </c>
      <c r="W153" s="20">
        <v>45807</v>
      </c>
      <c r="X153" s="26" t="s">
        <v>154</v>
      </c>
      <c r="Y153" t="e">
        <f>VLOOKUP(A153,#REF!,2,FALSE)</f>
        <v>#REF!</v>
      </c>
    </row>
    <row r="154" spans="1:25" ht="15" customHeight="1">
      <c r="A154" s="332" t="s">
        <v>422</v>
      </c>
      <c r="B154" s="317" t="s">
        <v>28</v>
      </c>
      <c r="C154" s="312">
        <v>45991</v>
      </c>
      <c r="D154" s="398" t="s">
        <v>423</v>
      </c>
      <c r="E154" s="517"/>
      <c r="F154" s="398"/>
      <c r="G154" s="398"/>
      <c r="H154" s="330">
        <v>87</v>
      </c>
      <c r="I154" s="314"/>
      <c r="J154" s="405" t="s">
        <v>128</v>
      </c>
      <c r="K154" s="405" t="s">
        <v>128</v>
      </c>
      <c r="L154" s="330" t="s">
        <v>30</v>
      </c>
      <c r="M154" s="126">
        <v>45708</v>
      </c>
      <c r="N154" s="35" t="s">
        <v>38</v>
      </c>
      <c r="O154" s="266">
        <v>45696</v>
      </c>
      <c r="P154" s="4" t="s">
        <v>38</v>
      </c>
      <c r="Q154" s="26" t="s">
        <v>38</v>
      </c>
      <c r="R154" s="11" t="s">
        <v>137</v>
      </c>
      <c r="S154" s="11" t="s">
        <v>38</v>
      </c>
      <c r="T154" s="88" t="s">
        <v>38</v>
      </c>
      <c r="U154" s="88" t="s">
        <v>38</v>
      </c>
      <c r="V154" s="11" t="s">
        <v>38</v>
      </c>
      <c r="W154" s="97">
        <v>45792</v>
      </c>
      <c r="X154" s="79" t="s">
        <v>154</v>
      </c>
      <c r="Y154" t="e">
        <f>VLOOKUP(A154,#REF!,2,FALSE)</f>
        <v>#REF!</v>
      </c>
    </row>
    <row r="155" spans="1:25" ht="15" customHeight="1">
      <c r="A155" s="284" t="s">
        <v>424</v>
      </c>
      <c r="B155" s="317" t="s">
        <v>28</v>
      </c>
      <c r="C155" s="312">
        <v>45991</v>
      </c>
      <c r="D155" s="398" t="s">
        <v>425</v>
      </c>
      <c r="E155" s="402"/>
      <c r="F155" s="278"/>
      <c r="G155" s="278"/>
      <c r="H155" s="280">
        <v>60</v>
      </c>
      <c r="I155" s="279"/>
      <c r="J155" s="405" t="s">
        <v>128</v>
      </c>
      <c r="K155" s="522" t="s">
        <v>128</v>
      </c>
      <c r="L155" s="280" t="s">
        <v>30</v>
      </c>
      <c r="M155" s="125">
        <v>45698</v>
      </c>
      <c r="N155" s="35" t="s">
        <v>38</v>
      </c>
      <c r="O155" s="20">
        <v>45699</v>
      </c>
      <c r="P155" s="16" t="s">
        <v>38</v>
      </c>
      <c r="Q155" s="26" t="s">
        <v>38</v>
      </c>
      <c r="R155" s="11" t="s">
        <v>137</v>
      </c>
      <c r="S155" s="11" t="s">
        <v>38</v>
      </c>
      <c r="T155" s="11" t="s">
        <v>38</v>
      </c>
      <c r="U155" s="88" t="s">
        <v>38</v>
      </c>
      <c r="V155" s="11" t="s">
        <v>38</v>
      </c>
      <c r="W155" s="275">
        <v>45821</v>
      </c>
      <c r="X155" s="26" t="s">
        <v>154</v>
      </c>
      <c r="Y155" t="e">
        <f>VLOOKUP(A155,#REF!,2,FALSE)</f>
        <v>#REF!</v>
      </c>
    </row>
    <row r="156" spans="1:25" ht="15" customHeight="1">
      <c r="A156" s="284" t="s">
        <v>426</v>
      </c>
      <c r="B156" s="317" t="s">
        <v>28</v>
      </c>
      <c r="C156" s="312">
        <v>45991</v>
      </c>
      <c r="D156" s="398" t="s">
        <v>427</v>
      </c>
      <c r="E156" s="402"/>
      <c r="F156" s="278"/>
      <c r="G156" s="278"/>
      <c r="H156" s="280">
        <v>87</v>
      </c>
      <c r="I156" s="279"/>
      <c r="J156" s="405" t="s">
        <v>128</v>
      </c>
      <c r="K156" s="522" t="s">
        <v>128</v>
      </c>
      <c r="L156" s="280" t="s">
        <v>30</v>
      </c>
      <c r="M156" s="125">
        <v>45699</v>
      </c>
      <c r="N156" s="35" t="s">
        <v>38</v>
      </c>
      <c r="O156" s="20">
        <v>45699</v>
      </c>
      <c r="P156" s="16" t="s">
        <v>38</v>
      </c>
      <c r="Q156" s="26" t="s">
        <v>38</v>
      </c>
      <c r="R156" s="11" t="s">
        <v>137</v>
      </c>
      <c r="S156" s="11" t="s">
        <v>38</v>
      </c>
      <c r="T156" s="11" t="s">
        <v>38</v>
      </c>
      <c r="U156" s="26" t="s">
        <v>38</v>
      </c>
      <c r="V156" s="26" t="s">
        <v>33</v>
      </c>
      <c r="W156" s="275">
        <v>45747</v>
      </c>
      <c r="X156" s="26" t="s">
        <v>33</v>
      </c>
      <c r="Y156" t="e">
        <f>VLOOKUP(A156,#REF!,2,FALSE)</f>
        <v>#REF!</v>
      </c>
    </row>
    <row r="157" spans="1:25" ht="15" customHeight="1">
      <c r="A157" s="284" t="s">
        <v>428</v>
      </c>
      <c r="B157" s="317" t="s">
        <v>28</v>
      </c>
      <c r="C157" s="312">
        <v>45991</v>
      </c>
      <c r="D157" s="329" t="s">
        <v>429</v>
      </c>
      <c r="E157" s="518"/>
      <c r="F157" s="330"/>
      <c r="G157" s="330"/>
      <c r="H157" s="330">
        <v>79</v>
      </c>
      <c r="I157" s="279"/>
      <c r="J157" s="280" t="s">
        <v>128</v>
      </c>
      <c r="K157" s="415" t="s">
        <v>128</v>
      </c>
      <c r="L157" s="280" t="s">
        <v>30</v>
      </c>
      <c r="M157" s="125">
        <v>45735</v>
      </c>
      <c r="N157" s="4" t="s">
        <v>29</v>
      </c>
      <c r="O157" s="20">
        <v>45737</v>
      </c>
      <c r="P157" s="16" t="s">
        <v>29</v>
      </c>
      <c r="Q157" s="26" t="s">
        <v>29</v>
      </c>
      <c r="R157" s="26" t="s">
        <v>137</v>
      </c>
      <c r="S157" s="26" t="s">
        <v>29</v>
      </c>
      <c r="T157" s="26" t="s">
        <v>29</v>
      </c>
      <c r="U157" s="26" t="s">
        <v>33</v>
      </c>
      <c r="V157" s="26"/>
      <c r="W157" s="33"/>
      <c r="X157" s="26" t="s">
        <v>33</v>
      </c>
      <c r="Y157" t="e">
        <f>VLOOKUP(A157,#REF!,2,FALSE)</f>
        <v>#REF!</v>
      </c>
    </row>
    <row r="158" spans="1:25" ht="15" customHeight="1">
      <c r="A158" s="284" t="s">
        <v>430</v>
      </c>
      <c r="B158" s="317" t="s">
        <v>28</v>
      </c>
      <c r="C158" s="312">
        <v>45991</v>
      </c>
      <c r="D158" s="321" t="s">
        <v>431</v>
      </c>
      <c r="E158" s="280"/>
      <c r="F158" s="280"/>
      <c r="G158" s="280"/>
      <c r="H158" s="280">
        <v>50</v>
      </c>
      <c r="I158" s="313"/>
      <c r="J158" s="280" t="s">
        <v>128</v>
      </c>
      <c r="K158" s="415" t="s">
        <v>128</v>
      </c>
      <c r="L158" s="280" t="s">
        <v>30</v>
      </c>
      <c r="M158" s="125">
        <v>45735</v>
      </c>
      <c r="N158" s="4" t="s">
        <v>38</v>
      </c>
      <c r="O158" s="20">
        <v>45736</v>
      </c>
      <c r="P158" s="16" t="s">
        <v>38</v>
      </c>
      <c r="Q158" s="26" t="s">
        <v>38</v>
      </c>
      <c r="R158" s="11" t="s">
        <v>137</v>
      </c>
      <c r="S158" s="11" t="s">
        <v>38</v>
      </c>
      <c r="T158" s="11" t="s">
        <v>38</v>
      </c>
      <c r="U158" s="88" t="s">
        <v>38</v>
      </c>
      <c r="V158" s="88" t="s">
        <v>38</v>
      </c>
      <c r="W158" s="275">
        <v>45817</v>
      </c>
      <c r="X158" s="26" t="s">
        <v>154</v>
      </c>
      <c r="Y158" t="e">
        <f>VLOOKUP(A158,#REF!,2,FALSE)</f>
        <v>#REF!</v>
      </c>
    </row>
    <row r="159" spans="1:25" ht="15" customHeight="1">
      <c r="A159" s="284" t="s">
        <v>432</v>
      </c>
      <c r="B159" s="317" t="s">
        <v>28</v>
      </c>
      <c r="C159" s="319">
        <v>45742</v>
      </c>
      <c r="D159" s="330" t="s">
        <v>433</v>
      </c>
      <c r="E159" s="280"/>
      <c r="F159" s="280"/>
      <c r="G159" s="280"/>
      <c r="H159" s="280">
        <v>0</v>
      </c>
      <c r="I159" s="313"/>
      <c r="J159" s="280" t="s">
        <v>128</v>
      </c>
      <c r="K159" s="415" t="s">
        <v>128</v>
      </c>
      <c r="L159" s="280" t="s">
        <v>30</v>
      </c>
      <c r="M159" s="125">
        <v>45716</v>
      </c>
      <c r="N159" s="4" t="s">
        <v>38</v>
      </c>
      <c r="O159" s="4" t="s">
        <v>38</v>
      </c>
      <c r="P159" s="16" t="s">
        <v>38</v>
      </c>
      <c r="Q159" s="11" t="s">
        <v>38</v>
      </c>
      <c r="R159" s="11" t="s">
        <v>38</v>
      </c>
      <c r="S159" s="11" t="s">
        <v>36</v>
      </c>
      <c r="T159" s="11" t="s">
        <v>38</v>
      </c>
      <c r="U159" s="11" t="s">
        <v>38</v>
      </c>
      <c r="V159" s="26" t="s">
        <v>33</v>
      </c>
      <c r="W159" s="33"/>
      <c r="X159" s="26" t="s">
        <v>33</v>
      </c>
      <c r="Y159" t="e">
        <f>VLOOKUP(A159,#REF!,2,FALSE)</f>
        <v>#REF!</v>
      </c>
    </row>
    <row r="160" spans="1:25" ht="15" customHeight="1">
      <c r="A160" s="284" t="s">
        <v>434</v>
      </c>
      <c r="B160" s="317" t="s">
        <v>28</v>
      </c>
      <c r="C160" s="319">
        <v>45742</v>
      </c>
      <c r="D160" s="280" t="s">
        <v>435</v>
      </c>
      <c r="E160" s="388"/>
      <c r="F160" s="280"/>
      <c r="G160" s="280"/>
      <c r="H160" s="280">
        <v>0</v>
      </c>
      <c r="I160" s="313"/>
      <c r="J160" s="280" t="s">
        <v>128</v>
      </c>
      <c r="K160" s="415" t="s">
        <v>128</v>
      </c>
      <c r="L160" s="280" t="s">
        <v>30</v>
      </c>
      <c r="M160" s="125">
        <v>45712</v>
      </c>
      <c r="N160" s="4" t="s">
        <v>38</v>
      </c>
      <c r="O160" s="20">
        <v>45723</v>
      </c>
      <c r="P160" s="16" t="s">
        <v>38</v>
      </c>
      <c r="Q160" s="11" t="s">
        <v>38</v>
      </c>
      <c r="R160" s="11" t="s">
        <v>38</v>
      </c>
      <c r="S160" s="11" t="s">
        <v>36</v>
      </c>
      <c r="T160" s="11" t="s">
        <v>38</v>
      </c>
      <c r="U160" s="11" t="s">
        <v>38</v>
      </c>
      <c r="V160" s="26" t="s">
        <v>38</v>
      </c>
      <c r="W160" s="275">
        <v>45897</v>
      </c>
      <c r="X160" s="26" t="s">
        <v>154</v>
      </c>
      <c r="Y160" t="e">
        <f>VLOOKUP(A160,#REF!,2,FALSE)</f>
        <v>#REF!</v>
      </c>
    </row>
    <row r="161" spans="1:25" ht="15" customHeight="1">
      <c r="A161" s="284" t="s">
        <v>436</v>
      </c>
      <c r="B161" s="317" t="s">
        <v>28</v>
      </c>
      <c r="C161" s="445">
        <v>45742</v>
      </c>
      <c r="D161" s="280" t="s">
        <v>437</v>
      </c>
      <c r="E161" s="481"/>
      <c r="F161" s="482"/>
      <c r="G161" s="482"/>
      <c r="H161" s="482">
        <v>0</v>
      </c>
      <c r="I161" s="279"/>
      <c r="J161" s="280" t="s">
        <v>128</v>
      </c>
      <c r="K161" s="415" t="s">
        <v>128</v>
      </c>
      <c r="L161" s="280" t="s">
        <v>30</v>
      </c>
      <c r="M161" s="483">
        <v>45716</v>
      </c>
      <c r="N161" s="4" t="s">
        <v>38</v>
      </c>
      <c r="O161" s="87">
        <v>45726</v>
      </c>
      <c r="P161" s="16" t="s">
        <v>38</v>
      </c>
      <c r="Q161" s="11" t="s">
        <v>38</v>
      </c>
      <c r="R161" s="11" t="s">
        <v>38</v>
      </c>
      <c r="S161" s="11" t="s">
        <v>36</v>
      </c>
      <c r="T161" s="11" t="s">
        <v>38</v>
      </c>
      <c r="U161" s="11" t="s">
        <v>38</v>
      </c>
      <c r="V161" s="36" t="s">
        <v>38</v>
      </c>
      <c r="W161" s="20">
        <v>45814</v>
      </c>
      <c r="X161" s="26" t="s">
        <v>154</v>
      </c>
      <c r="Y161" t="e">
        <f>VLOOKUP(A161,#REF!,2,FALSE)</f>
        <v>#REF!</v>
      </c>
    </row>
    <row r="162" spans="1:25" ht="15" customHeight="1">
      <c r="A162" s="277" t="s">
        <v>438</v>
      </c>
      <c r="B162" s="317" t="s">
        <v>28</v>
      </c>
      <c r="C162" s="445">
        <v>45711</v>
      </c>
      <c r="D162" s="509" t="s">
        <v>439</v>
      </c>
      <c r="E162" s="278"/>
      <c r="F162" s="278"/>
      <c r="G162" s="278"/>
      <c r="H162" s="280">
        <v>0</v>
      </c>
      <c r="I162" s="279"/>
      <c r="J162" s="405" t="s">
        <v>128</v>
      </c>
      <c r="K162" s="522" t="s">
        <v>128</v>
      </c>
      <c r="L162" s="280" t="s">
        <v>30</v>
      </c>
      <c r="M162" s="443">
        <v>45695</v>
      </c>
      <c r="N162" s="4" t="s">
        <v>38</v>
      </c>
      <c r="O162" s="443">
        <v>45693</v>
      </c>
      <c r="P162" s="4" t="s">
        <v>38</v>
      </c>
      <c r="Q162" s="11" t="s">
        <v>38</v>
      </c>
      <c r="R162" s="11" t="s">
        <v>38</v>
      </c>
      <c r="S162" s="11" t="s">
        <v>36</v>
      </c>
      <c r="T162" s="11" t="s">
        <v>38</v>
      </c>
      <c r="U162" s="11" t="s">
        <v>38</v>
      </c>
      <c r="V162" s="36" t="s">
        <v>38</v>
      </c>
      <c r="W162" s="275">
        <v>45838</v>
      </c>
      <c r="X162" s="26" t="s">
        <v>154</v>
      </c>
      <c r="Y162" t="e">
        <f>VLOOKUP(A162,#REF!,2,FALSE)</f>
        <v>#REF!</v>
      </c>
    </row>
    <row r="163" spans="1:25" ht="15" customHeight="1">
      <c r="A163" s="277" t="s">
        <v>440</v>
      </c>
      <c r="B163" s="317" t="s">
        <v>28</v>
      </c>
      <c r="C163" s="319">
        <v>45711</v>
      </c>
      <c r="D163" s="398" t="s">
        <v>441</v>
      </c>
      <c r="E163" s="402"/>
      <c r="F163" s="278"/>
      <c r="G163" s="278"/>
      <c r="H163" s="280">
        <v>0</v>
      </c>
      <c r="I163" s="279"/>
      <c r="J163" s="405" t="s">
        <v>128</v>
      </c>
      <c r="K163" s="522" t="s">
        <v>128</v>
      </c>
      <c r="L163" s="280" t="s">
        <v>30</v>
      </c>
      <c r="M163" s="443">
        <v>45686</v>
      </c>
      <c r="N163" s="4" t="s">
        <v>38</v>
      </c>
      <c r="O163" s="20">
        <v>45693</v>
      </c>
      <c r="P163" s="4" t="s">
        <v>38</v>
      </c>
      <c r="Q163" s="26" t="s">
        <v>38</v>
      </c>
      <c r="R163" s="26" t="s">
        <v>38</v>
      </c>
      <c r="S163" s="11" t="s">
        <v>36</v>
      </c>
      <c r="T163" s="11" t="s">
        <v>38</v>
      </c>
      <c r="U163" s="26" t="s">
        <v>38</v>
      </c>
      <c r="V163" s="26" t="s">
        <v>33</v>
      </c>
      <c r="W163" s="33"/>
      <c r="X163" s="26" t="s">
        <v>33</v>
      </c>
      <c r="Y163" t="e">
        <f>VLOOKUP(A163,#REF!,2,FALSE)</f>
        <v>#REF!</v>
      </c>
    </row>
    <row r="164" spans="1:25" ht="15" customHeight="1">
      <c r="A164" s="393" t="s">
        <v>442</v>
      </c>
      <c r="B164" s="317" t="s">
        <v>28</v>
      </c>
      <c r="C164" s="480">
        <v>45688</v>
      </c>
      <c r="D164" s="314"/>
      <c r="E164" s="313"/>
      <c r="F164" s="279"/>
      <c r="G164" s="279"/>
      <c r="H164" s="280">
        <v>0</v>
      </c>
      <c r="I164" s="279"/>
      <c r="J164" s="279"/>
      <c r="K164" s="323"/>
      <c r="L164" s="405" t="s">
        <v>30</v>
      </c>
      <c r="M164" s="273" t="s">
        <v>38</v>
      </c>
      <c r="N164" s="4" t="s">
        <v>38</v>
      </c>
      <c r="O164" s="8" t="s">
        <v>38</v>
      </c>
      <c r="P164" s="35" t="s">
        <v>38</v>
      </c>
      <c r="Q164" s="11" t="s">
        <v>38</v>
      </c>
      <c r="R164" s="11" t="s">
        <v>38</v>
      </c>
      <c r="S164" s="11" t="s">
        <v>36</v>
      </c>
      <c r="T164" s="11" t="s">
        <v>38</v>
      </c>
      <c r="U164" s="11" t="s">
        <v>38</v>
      </c>
      <c r="V164" s="11" t="s">
        <v>38</v>
      </c>
      <c r="W164" s="33"/>
      <c r="X164" s="26" t="s">
        <v>33</v>
      </c>
      <c r="Y164" t="e">
        <f>VLOOKUP(A164,#REF!,2,FALSE)</f>
        <v>#REF!</v>
      </c>
    </row>
    <row r="165" spans="1:25" ht="15" customHeight="1">
      <c r="A165" s="393" t="s">
        <v>443</v>
      </c>
      <c r="B165" s="317" t="s">
        <v>28</v>
      </c>
      <c r="C165" s="480">
        <v>45838</v>
      </c>
      <c r="D165" s="530" t="s">
        <v>444</v>
      </c>
      <c r="E165" s="313"/>
      <c r="F165" s="279"/>
      <c r="G165" s="279"/>
      <c r="H165" s="280">
        <v>0</v>
      </c>
      <c r="I165" s="279"/>
      <c r="J165" s="405" t="s">
        <v>128</v>
      </c>
      <c r="K165" s="522" t="s">
        <v>128</v>
      </c>
      <c r="L165" s="405" t="s">
        <v>30</v>
      </c>
      <c r="M165" s="8" t="s">
        <v>38</v>
      </c>
      <c r="N165" s="4" t="s">
        <v>38</v>
      </c>
      <c r="O165" s="443">
        <v>45818</v>
      </c>
      <c r="P165" s="35" t="s">
        <v>38</v>
      </c>
      <c r="Q165" s="11" t="s">
        <v>38</v>
      </c>
      <c r="R165" s="11" t="s">
        <v>38</v>
      </c>
      <c r="S165" s="11" t="s">
        <v>36</v>
      </c>
      <c r="T165" s="11" t="s">
        <v>38</v>
      </c>
      <c r="U165" s="11" t="s">
        <v>38</v>
      </c>
      <c r="V165" s="11" t="s">
        <v>38</v>
      </c>
      <c r="W165" s="275">
        <v>45854</v>
      </c>
      <c r="X165" s="26" t="s">
        <v>154</v>
      </c>
    </row>
    <row r="166" spans="1:25" ht="15" customHeight="1">
      <c r="A166" s="394" t="s">
        <v>445</v>
      </c>
      <c r="B166" s="317" t="s">
        <v>28</v>
      </c>
      <c r="C166" s="480">
        <v>45716</v>
      </c>
      <c r="D166" s="537" t="s">
        <v>446</v>
      </c>
      <c r="E166" s="401"/>
      <c r="F166" s="401"/>
      <c r="G166" s="401"/>
      <c r="H166" s="405">
        <v>0</v>
      </c>
      <c r="I166" s="279"/>
      <c r="J166" s="405" t="s">
        <v>128</v>
      </c>
      <c r="K166" s="522" t="s">
        <v>128</v>
      </c>
      <c r="L166" s="405" t="s">
        <v>30</v>
      </c>
      <c r="M166" s="8" t="s">
        <v>38</v>
      </c>
      <c r="N166" s="4" t="s">
        <v>38</v>
      </c>
      <c r="O166" s="443">
        <v>45693</v>
      </c>
      <c r="P166" s="35" t="s">
        <v>38</v>
      </c>
      <c r="Q166" s="11" t="s">
        <v>38</v>
      </c>
      <c r="R166" s="11" t="s">
        <v>38</v>
      </c>
      <c r="S166" s="11" t="s">
        <v>36</v>
      </c>
      <c r="T166" s="11" t="s">
        <v>38</v>
      </c>
      <c r="U166" s="11" t="s">
        <v>38</v>
      </c>
      <c r="V166" s="11" t="s">
        <v>38</v>
      </c>
      <c r="W166" s="33"/>
      <c r="X166" s="26" t="s">
        <v>33</v>
      </c>
      <c r="Y166" t="e">
        <f>VLOOKUP(A166,#REF!,2,FALSE)</f>
        <v>#REF!</v>
      </c>
    </row>
    <row r="167" spans="1:25" ht="15" customHeight="1">
      <c r="A167" s="284" t="s">
        <v>447</v>
      </c>
      <c r="B167" s="317" t="s">
        <v>28</v>
      </c>
      <c r="C167" s="445">
        <v>45742</v>
      </c>
      <c r="D167" s="280" t="s">
        <v>448</v>
      </c>
      <c r="E167" s="280"/>
      <c r="F167" s="280"/>
      <c r="G167" s="280"/>
      <c r="H167" s="280">
        <v>0</v>
      </c>
      <c r="I167" s="279"/>
      <c r="J167" s="280" t="s">
        <v>128</v>
      </c>
      <c r="K167" s="415" t="s">
        <v>128</v>
      </c>
      <c r="L167" s="280" t="s">
        <v>30</v>
      </c>
      <c r="M167" s="443">
        <v>45714</v>
      </c>
      <c r="N167" s="35" t="s">
        <v>38</v>
      </c>
      <c r="O167" s="443">
        <v>45720</v>
      </c>
      <c r="P167" s="35" t="s">
        <v>38</v>
      </c>
      <c r="Q167" s="11" t="s">
        <v>38</v>
      </c>
      <c r="R167" s="11" t="s">
        <v>38</v>
      </c>
      <c r="S167" s="11" t="s">
        <v>36</v>
      </c>
      <c r="T167" s="11" t="s">
        <v>38</v>
      </c>
      <c r="U167" s="11" t="s">
        <v>38</v>
      </c>
      <c r="V167" s="11" t="s">
        <v>38</v>
      </c>
      <c r="W167" s="275">
        <v>45902</v>
      </c>
      <c r="X167" s="26" t="s">
        <v>154</v>
      </c>
      <c r="Y167" t="e">
        <f>VLOOKUP(A167,#REF!,2,FALSE)</f>
        <v>#REF!</v>
      </c>
    </row>
    <row r="168" spans="1:25" ht="15" customHeight="1">
      <c r="A168" s="284" t="s">
        <v>449</v>
      </c>
      <c r="B168" s="317" t="s">
        <v>28</v>
      </c>
      <c r="C168" s="445">
        <v>45742</v>
      </c>
      <c r="D168" s="321" t="s">
        <v>450</v>
      </c>
      <c r="E168" s="280"/>
      <c r="F168" s="280"/>
      <c r="G168" s="280"/>
      <c r="H168" s="280">
        <v>0</v>
      </c>
      <c r="I168" s="279"/>
      <c r="J168" s="280" t="s">
        <v>128</v>
      </c>
      <c r="K168" s="415" t="s">
        <v>128</v>
      </c>
      <c r="L168" s="280" t="s">
        <v>30</v>
      </c>
      <c r="M168" s="443">
        <v>45741</v>
      </c>
      <c r="N168" s="4" t="s">
        <v>32</v>
      </c>
      <c r="O168" s="443">
        <v>45743</v>
      </c>
      <c r="P168" s="4" t="s">
        <v>32</v>
      </c>
      <c r="Q168" s="11"/>
      <c r="R168" s="11"/>
      <c r="S168" s="11" t="s">
        <v>36</v>
      </c>
      <c r="T168" s="11"/>
      <c r="U168" s="11"/>
      <c r="V168" s="26"/>
      <c r="W168" s="33"/>
      <c r="X168" s="26" t="s">
        <v>33</v>
      </c>
      <c r="Y168" t="e">
        <f>VLOOKUP(A168,#REF!,2,FALSE)</f>
        <v>#REF!</v>
      </c>
    </row>
    <row r="169" spans="1:25" ht="15" customHeight="1">
      <c r="A169" s="277" t="s">
        <v>451</v>
      </c>
      <c r="B169" s="317" t="s">
        <v>28</v>
      </c>
      <c r="C169" s="441">
        <v>45991</v>
      </c>
      <c r="D169" s="321" t="s">
        <v>452</v>
      </c>
      <c r="E169" s="279"/>
      <c r="F169" s="279"/>
      <c r="G169" s="279"/>
      <c r="H169" s="280">
        <v>0</v>
      </c>
      <c r="I169" s="279"/>
      <c r="J169" s="280" t="s">
        <v>128</v>
      </c>
      <c r="K169" s="415" t="s">
        <v>128</v>
      </c>
      <c r="L169" s="280" t="s">
        <v>30</v>
      </c>
      <c r="M169" s="443">
        <v>45742</v>
      </c>
      <c r="N169" s="4" t="s">
        <v>29</v>
      </c>
      <c r="O169" s="443">
        <v>45743</v>
      </c>
      <c r="P169" s="4" t="s">
        <v>29</v>
      </c>
      <c r="Q169" s="26" t="s">
        <v>29</v>
      </c>
      <c r="R169" s="26" t="s">
        <v>29</v>
      </c>
      <c r="S169" s="11" t="s">
        <v>36</v>
      </c>
      <c r="T169" s="26" t="s">
        <v>29</v>
      </c>
      <c r="U169" s="26" t="s">
        <v>33</v>
      </c>
      <c r="V169" s="26" t="s">
        <v>33</v>
      </c>
      <c r="W169" s="96"/>
      <c r="X169" s="11"/>
    </row>
    <row r="170" spans="1:25" ht="15" customHeight="1">
      <c r="A170" s="284" t="s">
        <v>453</v>
      </c>
      <c r="B170" s="317" t="s">
        <v>28</v>
      </c>
      <c r="C170" s="445">
        <v>45777</v>
      </c>
      <c r="D170" s="398" t="s">
        <v>454</v>
      </c>
      <c r="E170" s="278"/>
      <c r="F170" s="278"/>
      <c r="G170" s="278"/>
      <c r="H170" s="280">
        <v>0</v>
      </c>
      <c r="I170" s="279"/>
      <c r="J170" s="280" t="s">
        <v>128</v>
      </c>
      <c r="K170" s="415" t="s">
        <v>128</v>
      </c>
      <c r="L170" s="280" t="s">
        <v>30</v>
      </c>
      <c r="M170" s="443">
        <v>45700</v>
      </c>
      <c r="N170" s="4" t="s">
        <v>29</v>
      </c>
      <c r="O170" s="443">
        <v>45696</v>
      </c>
      <c r="P170" s="4" t="s">
        <v>29</v>
      </c>
      <c r="Q170" s="26" t="s">
        <v>29</v>
      </c>
      <c r="R170" s="26" t="s">
        <v>29</v>
      </c>
      <c r="S170" s="11" t="s">
        <v>36</v>
      </c>
      <c r="T170" s="26" t="s">
        <v>29</v>
      </c>
      <c r="U170" s="26" t="s">
        <v>33</v>
      </c>
      <c r="V170" s="26" t="s">
        <v>33</v>
      </c>
      <c r="W170" s="33"/>
      <c r="X170" s="26" t="s">
        <v>33</v>
      </c>
      <c r="Y170" t="e">
        <f>VLOOKUP(A170,#REF!,2,FALSE)</f>
        <v>#REF!</v>
      </c>
    </row>
    <row r="171" spans="1:25" ht="15" customHeight="1">
      <c r="A171" s="284" t="s">
        <v>455</v>
      </c>
      <c r="B171" s="317" t="s">
        <v>28</v>
      </c>
      <c r="C171" s="445">
        <v>45772</v>
      </c>
      <c r="D171" s="538" t="s">
        <v>456</v>
      </c>
      <c r="E171" s="313"/>
      <c r="F171" s="279"/>
      <c r="G171" s="279"/>
      <c r="H171" s="280">
        <v>0</v>
      </c>
      <c r="I171" s="279"/>
      <c r="J171" s="280" t="s">
        <v>128</v>
      </c>
      <c r="K171" s="415" t="s">
        <v>128</v>
      </c>
      <c r="L171" s="280" t="s">
        <v>30</v>
      </c>
      <c r="M171" s="443">
        <v>45741</v>
      </c>
      <c r="N171" s="4" t="s">
        <v>32</v>
      </c>
      <c r="O171" s="443">
        <v>45743</v>
      </c>
      <c r="P171" s="4" t="s">
        <v>32</v>
      </c>
      <c r="Q171" s="11"/>
      <c r="R171" s="11"/>
      <c r="S171" s="11" t="s">
        <v>36</v>
      </c>
      <c r="T171" s="11"/>
      <c r="U171" s="11"/>
      <c r="V171" s="26"/>
      <c r="W171" s="4"/>
      <c r="X171" s="27" t="s">
        <v>33</v>
      </c>
      <c r="Y171" t="e">
        <f>VLOOKUP(A171,#REF!,2,FALSE)</f>
        <v>#REF!</v>
      </c>
    </row>
    <row r="172" spans="1:25" ht="15" customHeight="1">
      <c r="A172" s="277" t="s">
        <v>457</v>
      </c>
      <c r="B172" s="112" t="s">
        <v>28</v>
      </c>
      <c r="C172" s="107">
        <v>45862</v>
      </c>
      <c r="D172" s="527" t="s">
        <v>458</v>
      </c>
      <c r="E172" s="279"/>
      <c r="F172" s="279"/>
      <c r="G172" s="279"/>
      <c r="H172" s="280">
        <v>0</v>
      </c>
      <c r="I172" s="279"/>
      <c r="J172" s="280" t="s">
        <v>128</v>
      </c>
      <c r="K172" s="415" t="s">
        <v>128</v>
      </c>
      <c r="L172" s="280" t="s">
        <v>30</v>
      </c>
      <c r="M172" s="8" t="s">
        <v>278</v>
      </c>
      <c r="N172" s="35" t="s">
        <v>38</v>
      </c>
      <c r="O172" s="8" t="s">
        <v>278</v>
      </c>
      <c r="P172" s="35" t="s">
        <v>38</v>
      </c>
      <c r="Q172" s="11" t="s">
        <v>36</v>
      </c>
      <c r="R172" s="11" t="s">
        <v>36</v>
      </c>
      <c r="S172" s="11" t="s">
        <v>36</v>
      </c>
      <c r="T172" s="11" t="s">
        <v>38</v>
      </c>
      <c r="U172" s="26" t="s">
        <v>33</v>
      </c>
      <c r="V172" s="26" t="s">
        <v>33</v>
      </c>
      <c r="W172" s="96"/>
    </row>
  </sheetData>
  <autoFilter ref="A1:BE172" xr:uid="{8C8FB16D-8BBB-4AF7-9DFA-E1063685EDBF}">
    <sortState xmlns:xlrd2="http://schemas.microsoft.com/office/spreadsheetml/2017/richdata2" ref="A2:BE172">
      <sortCondition ref="B1:B172"/>
    </sortState>
  </autoFilter>
  <dataValidations count="7">
    <dataValidation type="list" allowBlank="1" showInputMessage="1" showErrorMessage="1" sqref="I1" xr:uid="{DF322291-4059-4586-AB7B-F19E2AD8DBBF}">
      <formula1>"N/A, On Track, In Jeopardy, Completed on Track, Completed, Completed -Missed TSD"</formula1>
    </dataValidation>
    <dataValidation allowBlank="1" showInputMessage="1" showErrorMessage="1" sqref="P79 O98 O90 O62:O63 M54:M58 O54:O57 N100 M61 M15 M37:M42 M47:M52 M1:M2 O44:O45 O60 O127:O129 O95 N87:N90 Q91 O47:O52 M7:M12 O122 O124:O125 M100:M101 P81:R82 M84:M98 O1:O13 M63:M82 M17:M34 O15:O42 O66:O88 N73:N84" xr:uid="{3958A2CF-E767-44B2-8E79-032DA252399A}"/>
    <dataValidation type="list" allowBlank="1" showInputMessage="1" showErrorMessage="1" sqref="L100:L172 L2:L98" xr:uid="{BA0DE75D-4BA6-46B5-8710-9A865350A3D7}">
      <formula1>"Received, Pending, Not Required"</formula1>
    </dataValidation>
    <dataValidation type="list" allowBlank="1" showInputMessage="1" showErrorMessage="1" sqref="T26 P33:Q33 P30 P55 P35:P37 M16 P27:P28 Q52:Q53 P42:Q44 P57:P59 P103 U53 U74:U76 P90:P91 P65 Q16:Q19 P9 W23 S16:T24 P71:P72 N42:N44 Q35 P94 W7:W8 P98 Q50 Q22 P6:P7 P12:P23 U24 U115 V31 V52 U19 V65 R44:R48 U42:U51 V61 V75:V76" xr:uid="{1ADCCC03-D090-4C4F-8832-75122215F6D0}">
      <formula1>"Not Started, In Process, Completed, Located Called"</formula1>
    </dataValidation>
    <dataValidation type="list" allowBlank="1" showInputMessage="1" showErrorMessage="1" sqref="T111 P24 P100:U101 P8 T25:U25 N61:O61 P85:U88 U94 P31:Q32 T126:T128 P95:Q97 N35:N36 W109 P25:Q26 P29:Q29 O58:O59 Q83 O53 T74:T75 P92:P93 P10:P11 N49:N60 O46 S32:S33 N104 V147:V172 P104 S31:U31 P106 N106 V102:V108 P60:Q60 Q119 N32:N33 P56:Q56 Q110 N62:N65 T118:T122 V137:V145 V16:V18 V118:W121 N91:N98 N2:N20 U30 V122:V123 V85 U26:U28 W16 N85:N86 N45:N47 P2:P5 V100 T102:T109 S102:S103 S105:S107 S81:S83 W86 V88 V110 N22:N24 U81:U82" xr:uid="{E2D70546-C756-4C33-946B-8A7AEF1D04E9}">
      <formula1>"Not Started, In Process, Completed, Locates Called"</formula1>
    </dataValidation>
    <dataValidation type="list" allowBlank="1" showInputMessage="1" showErrorMessage="1" sqref="P66 Q68 P68:P70 N66:N70" xr:uid="{A9990294-F829-4A49-86BB-BA54A666A354}">
      <formula1>"Not Started, In Process,$O$67, Completed, Locates Called"</formula1>
    </dataValidation>
    <dataValidation type="list" allowBlank="1" showInputMessage="1" showErrorMessage="1" sqref="U40 U55" xr:uid="{81EEC2FF-61C0-4A74-995B-562305D61888}">
      <formula1>"Not Started, In Process, Completed, Located Called, Priority"</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2E19-858F-4797-A3C7-F8A93BA7F918}">
  <sheetPr codeName="Sheet10"/>
  <dimension ref="B1:Y40"/>
  <sheetViews>
    <sheetView workbookViewId="0">
      <selection activeCell="B24" sqref="B24"/>
    </sheetView>
  </sheetViews>
  <sheetFormatPr defaultColWidth="8.85546875" defaultRowHeight="15"/>
  <cols>
    <col min="1" max="1" width="22.7109375" customWidth="1"/>
    <col min="2" max="2" width="38.42578125" bestFit="1" customWidth="1"/>
    <col min="3" max="3" width="7.7109375" bestFit="1" customWidth="1"/>
    <col min="4" max="4" width="22.28515625" customWidth="1"/>
    <col min="5" max="5" width="18.140625" bestFit="1" customWidth="1"/>
    <col min="6" max="6" width="17.85546875" bestFit="1" customWidth="1"/>
    <col min="7" max="9" width="7.7109375" bestFit="1" customWidth="1"/>
    <col min="10" max="10" width="11.42578125" bestFit="1" customWidth="1"/>
    <col min="11" max="11" width="22.28515625" bestFit="1" customWidth="1"/>
    <col min="12" max="12" width="12" bestFit="1" customWidth="1"/>
    <col min="13" max="13" width="5.5703125" bestFit="1" customWidth="1"/>
    <col min="16" max="16" width="20.5703125" bestFit="1" customWidth="1"/>
    <col min="17" max="17" width="13.85546875" bestFit="1" customWidth="1"/>
    <col min="18" max="18" width="5.5703125" bestFit="1" customWidth="1"/>
    <col min="21" max="21" width="9.85546875" bestFit="1" customWidth="1"/>
    <col min="22" max="22" width="5.28515625" bestFit="1" customWidth="1"/>
    <col min="25" max="25" width="9" bestFit="1" customWidth="1"/>
  </cols>
  <sheetData>
    <row r="1" spans="2:25">
      <c r="B1" s="1867" t="s">
        <v>459</v>
      </c>
      <c r="C1" s="1867"/>
      <c r="D1" s="420"/>
      <c r="E1" s="1867" t="s">
        <v>460</v>
      </c>
      <c r="F1" s="1867"/>
    </row>
    <row r="2" spans="2:25">
      <c r="B2" s="12" t="s">
        <v>461</v>
      </c>
      <c r="E2" s="12" t="s">
        <v>462</v>
      </c>
      <c r="F2" t="s">
        <v>463</v>
      </c>
      <c r="P2" s="12" t="s">
        <v>111</v>
      </c>
      <c r="Q2" t="s">
        <v>464</v>
      </c>
    </row>
    <row r="3" spans="2:25">
      <c r="B3" s="12" t="s">
        <v>462</v>
      </c>
      <c r="C3" t="s">
        <v>49</v>
      </c>
      <c r="K3" s="12" t="s">
        <v>465</v>
      </c>
      <c r="L3" t="s">
        <v>466</v>
      </c>
      <c r="P3" s="12" t="s">
        <v>465</v>
      </c>
      <c r="Q3" t="s">
        <v>466</v>
      </c>
    </row>
    <row r="4" spans="2:25">
      <c r="B4" t="s">
        <v>58</v>
      </c>
      <c r="C4">
        <v>53127</v>
      </c>
      <c r="E4" s="12" t="s">
        <v>461</v>
      </c>
      <c r="F4" t="s">
        <v>49</v>
      </c>
      <c r="W4" t="s">
        <v>467</v>
      </c>
      <c r="X4">
        <v>22</v>
      </c>
    </row>
    <row r="5" spans="2:25">
      <c r="B5" t="s">
        <v>52</v>
      </c>
      <c r="C5">
        <v>12248</v>
      </c>
      <c r="E5" t="s">
        <v>49</v>
      </c>
      <c r="F5">
        <v>107526</v>
      </c>
      <c r="K5" s="12" t="s">
        <v>468</v>
      </c>
      <c r="P5" s="12" t="s">
        <v>468</v>
      </c>
      <c r="W5" t="s">
        <v>469</v>
      </c>
      <c r="X5">
        <v>13</v>
      </c>
    </row>
    <row r="6" spans="2:25">
      <c r="B6" t="s">
        <v>470</v>
      </c>
      <c r="C6">
        <v>48410</v>
      </c>
      <c r="K6" s="12" t="s">
        <v>111</v>
      </c>
      <c r="L6" s="12" t="s">
        <v>471</v>
      </c>
      <c r="M6" t="s">
        <v>49</v>
      </c>
      <c r="P6" s="12" t="s">
        <v>472</v>
      </c>
      <c r="Q6" s="12" t="s">
        <v>471</v>
      </c>
      <c r="R6" t="s">
        <v>49</v>
      </c>
    </row>
    <row r="7" spans="2:25">
      <c r="B7" t="s">
        <v>462</v>
      </c>
      <c r="C7">
        <v>0</v>
      </c>
      <c r="K7" t="s">
        <v>464</v>
      </c>
      <c r="L7" t="s">
        <v>163</v>
      </c>
      <c r="M7">
        <v>1</v>
      </c>
      <c r="P7" t="s">
        <v>473</v>
      </c>
      <c r="R7">
        <v>1</v>
      </c>
      <c r="X7" t="s">
        <v>474</v>
      </c>
      <c r="Y7" t="s">
        <v>475</v>
      </c>
    </row>
    <row r="8" spans="2:25">
      <c r="B8" t="s">
        <v>56</v>
      </c>
      <c r="C8">
        <v>42234</v>
      </c>
      <c r="L8" t="s">
        <v>165</v>
      </c>
      <c r="M8">
        <v>1</v>
      </c>
      <c r="P8" t="s">
        <v>476</v>
      </c>
      <c r="R8">
        <v>1</v>
      </c>
      <c r="V8" t="s">
        <v>477</v>
      </c>
      <c r="W8" s="180">
        <v>203521</v>
      </c>
      <c r="X8" s="236">
        <f>X5/X4</f>
        <v>0.59090909090909094</v>
      </c>
      <c r="Y8" s="236">
        <f>W9/W8</f>
        <v>0.31446386367991508</v>
      </c>
    </row>
    <row r="9" spans="2:25">
      <c r="B9" t="s">
        <v>54</v>
      </c>
      <c r="C9">
        <v>22737</v>
      </c>
      <c r="L9" t="s">
        <v>478</v>
      </c>
      <c r="M9">
        <v>1</v>
      </c>
      <c r="P9" t="s">
        <v>479</v>
      </c>
      <c r="Q9" t="s">
        <v>478</v>
      </c>
      <c r="R9">
        <v>1</v>
      </c>
      <c r="V9" t="s">
        <v>480</v>
      </c>
      <c r="W9">
        <v>64000</v>
      </c>
    </row>
    <row r="10" spans="2:25">
      <c r="B10" t="s">
        <v>481</v>
      </c>
      <c r="C10">
        <v>3</v>
      </c>
      <c r="L10" t="s">
        <v>328</v>
      </c>
      <c r="M10">
        <v>1</v>
      </c>
      <c r="Q10" t="s">
        <v>330</v>
      </c>
      <c r="R10">
        <v>1</v>
      </c>
    </row>
    <row r="11" spans="2:25">
      <c r="B11" t="s">
        <v>60</v>
      </c>
      <c r="C11">
        <v>24711</v>
      </c>
      <c r="L11" t="s">
        <v>330</v>
      </c>
      <c r="M11">
        <v>1</v>
      </c>
      <c r="Q11" t="s">
        <v>332</v>
      </c>
      <c r="R11">
        <v>1</v>
      </c>
    </row>
    <row r="12" spans="2:25">
      <c r="B12" t="s">
        <v>482</v>
      </c>
      <c r="C12">
        <v>6182</v>
      </c>
      <c r="L12" t="s">
        <v>332</v>
      </c>
      <c r="M12">
        <v>1</v>
      </c>
      <c r="Q12" t="s">
        <v>483</v>
      </c>
      <c r="R12">
        <v>1</v>
      </c>
    </row>
    <row r="13" spans="2:25">
      <c r="B13" t="s">
        <v>484</v>
      </c>
      <c r="C13">
        <v>30807</v>
      </c>
      <c r="L13" t="s">
        <v>485</v>
      </c>
      <c r="M13">
        <v>1</v>
      </c>
      <c r="Q13" t="s">
        <v>363</v>
      </c>
      <c r="R13">
        <v>1</v>
      </c>
    </row>
    <row r="14" spans="2:25">
      <c r="B14" t="s">
        <v>66</v>
      </c>
      <c r="C14">
        <v>58481</v>
      </c>
      <c r="L14" t="s">
        <v>345</v>
      </c>
      <c r="M14">
        <v>1</v>
      </c>
      <c r="P14" t="s">
        <v>486</v>
      </c>
      <c r="R14">
        <v>5</v>
      </c>
    </row>
    <row r="15" spans="2:25">
      <c r="B15" t="s">
        <v>68</v>
      </c>
      <c r="C15">
        <v>42151</v>
      </c>
      <c r="L15" t="s">
        <v>483</v>
      </c>
      <c r="M15">
        <v>1</v>
      </c>
      <c r="P15" t="s">
        <v>470</v>
      </c>
      <c r="R15">
        <v>12</v>
      </c>
    </row>
    <row r="16" spans="2:25">
      <c r="B16" t="s">
        <v>79</v>
      </c>
      <c r="C16">
        <v>18823</v>
      </c>
      <c r="L16" t="s">
        <v>347</v>
      </c>
      <c r="M16">
        <v>1</v>
      </c>
      <c r="P16" t="s">
        <v>487</v>
      </c>
      <c r="R16">
        <v>19</v>
      </c>
    </row>
    <row r="17" spans="2:13">
      <c r="B17" t="s">
        <v>70</v>
      </c>
      <c r="C17">
        <v>3106</v>
      </c>
      <c r="L17" t="s">
        <v>349</v>
      </c>
      <c r="M17">
        <v>1</v>
      </c>
    </row>
    <row r="18" spans="2:13">
      <c r="B18" t="s">
        <v>488</v>
      </c>
      <c r="C18">
        <v>15600</v>
      </c>
      <c r="L18" t="s">
        <v>351</v>
      </c>
      <c r="M18">
        <v>1</v>
      </c>
    </row>
    <row r="19" spans="2:13">
      <c r="B19" t="s">
        <v>489</v>
      </c>
      <c r="C19">
        <v>11043</v>
      </c>
      <c r="L19" t="s">
        <v>353</v>
      </c>
      <c r="M19">
        <v>1</v>
      </c>
    </row>
    <row r="20" spans="2:13">
      <c r="B20" t="s">
        <v>490</v>
      </c>
      <c r="C20">
        <v>16923</v>
      </c>
      <c r="L20" t="s">
        <v>357</v>
      </c>
      <c r="M20">
        <v>1</v>
      </c>
    </row>
    <row r="21" spans="2:13">
      <c r="B21" t="s">
        <v>491</v>
      </c>
      <c r="C21">
        <v>24336</v>
      </c>
      <c r="L21" t="s">
        <v>492</v>
      </c>
      <c r="M21">
        <v>1</v>
      </c>
    </row>
    <row r="22" spans="2:13">
      <c r="B22" t="s">
        <v>493</v>
      </c>
      <c r="C22">
        <v>10070</v>
      </c>
      <c r="L22" t="s">
        <v>363</v>
      </c>
      <c r="M22">
        <v>1</v>
      </c>
    </row>
    <row r="23" spans="2:13">
      <c r="B23" t="s">
        <v>494</v>
      </c>
      <c r="C23">
        <v>19892</v>
      </c>
      <c r="L23" t="s">
        <v>394</v>
      </c>
      <c r="M23">
        <v>1</v>
      </c>
    </row>
    <row r="24" spans="2:13">
      <c r="B24" t="s">
        <v>495</v>
      </c>
      <c r="C24">
        <v>13494</v>
      </c>
      <c r="L24" t="s">
        <v>445</v>
      </c>
      <c r="M24">
        <v>1</v>
      </c>
    </row>
    <row r="25" spans="2:13">
      <c r="B25" t="s">
        <v>496</v>
      </c>
      <c r="C25">
        <v>13430</v>
      </c>
      <c r="L25" t="s">
        <v>497</v>
      </c>
      <c r="M25">
        <v>1</v>
      </c>
    </row>
    <row r="26" spans="2:13">
      <c r="B26" t="s">
        <v>498</v>
      </c>
      <c r="C26">
        <v>5350</v>
      </c>
      <c r="K26" t="s">
        <v>499</v>
      </c>
      <c r="M26">
        <v>19</v>
      </c>
    </row>
    <row r="27" spans="2:13">
      <c r="B27" t="s">
        <v>500</v>
      </c>
      <c r="C27">
        <v>7602</v>
      </c>
      <c r="K27" t="s">
        <v>501</v>
      </c>
      <c r="L27" t="s">
        <v>339</v>
      </c>
      <c r="M27">
        <v>1</v>
      </c>
    </row>
    <row r="28" spans="2:13">
      <c r="B28" t="s">
        <v>502</v>
      </c>
      <c r="C28">
        <v>9133</v>
      </c>
      <c r="L28" t="s">
        <v>341</v>
      </c>
      <c r="M28">
        <v>1</v>
      </c>
    </row>
    <row r="29" spans="2:13">
      <c r="B29" t="s">
        <v>503</v>
      </c>
      <c r="C29">
        <v>9260</v>
      </c>
      <c r="L29" t="s">
        <v>343</v>
      </c>
      <c r="M29">
        <v>1</v>
      </c>
    </row>
    <row r="30" spans="2:13">
      <c r="B30" t="s">
        <v>504</v>
      </c>
      <c r="C30">
        <v>7068</v>
      </c>
      <c r="L30" t="s">
        <v>355</v>
      </c>
      <c r="M30">
        <v>1</v>
      </c>
    </row>
    <row r="31" spans="2:13">
      <c r="B31" t="s">
        <v>487</v>
      </c>
      <c r="C31">
        <v>526221</v>
      </c>
      <c r="L31" t="s">
        <v>359</v>
      </c>
      <c r="M31">
        <v>1</v>
      </c>
    </row>
    <row r="32" spans="2:13">
      <c r="L32" t="s">
        <v>505</v>
      </c>
      <c r="M32">
        <v>1</v>
      </c>
    </row>
    <row r="33" spans="11:13">
      <c r="L33" t="s">
        <v>361</v>
      </c>
      <c r="M33">
        <v>1</v>
      </c>
    </row>
    <row r="34" spans="11:13">
      <c r="L34" t="s">
        <v>396</v>
      </c>
      <c r="M34">
        <v>1</v>
      </c>
    </row>
    <row r="35" spans="11:13">
      <c r="L35" t="s">
        <v>205</v>
      </c>
      <c r="M35">
        <v>1</v>
      </c>
    </row>
    <row r="36" spans="11:13">
      <c r="L36" t="s">
        <v>207</v>
      </c>
      <c r="M36">
        <v>1</v>
      </c>
    </row>
    <row r="37" spans="11:13">
      <c r="L37" t="s">
        <v>506</v>
      </c>
      <c r="M37">
        <v>1</v>
      </c>
    </row>
    <row r="38" spans="11:13">
      <c r="L38" t="s">
        <v>211</v>
      </c>
      <c r="M38">
        <v>1</v>
      </c>
    </row>
    <row r="39" spans="11:13">
      <c r="K39" t="s">
        <v>507</v>
      </c>
      <c r="M39">
        <v>12</v>
      </c>
    </row>
    <row r="40" spans="11:13">
      <c r="K40" t="s">
        <v>487</v>
      </c>
      <c r="M40">
        <v>31</v>
      </c>
    </row>
  </sheetData>
  <mergeCells count="2">
    <mergeCell ref="B1:C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29B2-F3BE-4F58-ABDA-1AB212562412}">
  <sheetPr codeName="Sheet11" filterMode="1"/>
  <dimension ref="A1:Z84"/>
  <sheetViews>
    <sheetView zoomScale="80" zoomScaleNormal="80" workbookViewId="0">
      <selection activeCell="I3" sqref="I3"/>
    </sheetView>
  </sheetViews>
  <sheetFormatPr defaultRowHeight="15"/>
  <cols>
    <col min="1" max="1" width="12.7109375" customWidth="1"/>
    <col min="2" max="2" width="20.42578125" customWidth="1"/>
    <col min="3" max="3" width="16.42578125" customWidth="1"/>
    <col min="4" max="7" width="9.140625" customWidth="1"/>
    <col min="8" max="9" width="13.28515625" customWidth="1"/>
    <col min="10" max="10" width="9" customWidth="1"/>
    <col min="11" max="11" width="8.28515625" customWidth="1"/>
    <col min="12" max="12" width="10.140625" customWidth="1"/>
    <col min="13" max="13" width="9.5703125" customWidth="1"/>
    <col min="14" max="14" width="8.28515625" customWidth="1"/>
    <col min="15" max="15" width="12" customWidth="1"/>
    <col min="16" max="16" width="9.140625" style="143" customWidth="1"/>
    <col min="17" max="27" width="9.140625" customWidth="1"/>
  </cols>
  <sheetData>
    <row r="1" spans="1:26">
      <c r="A1" s="1868"/>
      <c r="B1" s="1868"/>
      <c r="C1" s="1868"/>
      <c r="D1" s="1868"/>
      <c r="E1" s="1868"/>
      <c r="F1" s="1868"/>
      <c r="G1" s="1868"/>
      <c r="H1" s="1869" t="s">
        <v>508</v>
      </c>
      <c r="I1" s="1869"/>
      <c r="J1" s="1869"/>
      <c r="K1" s="1869"/>
      <c r="L1" s="1869"/>
      <c r="M1" s="1869"/>
      <c r="N1" s="1869"/>
      <c r="O1" s="1869"/>
      <c r="P1" s="183"/>
      <c r="Q1" s="1870" t="s">
        <v>115</v>
      </c>
      <c r="R1" s="1870"/>
      <c r="S1" s="1871"/>
      <c r="T1" s="1870"/>
      <c r="U1" s="1870"/>
      <c r="V1" s="1870"/>
      <c r="W1" s="1870"/>
      <c r="X1" s="1870"/>
      <c r="Y1" s="187"/>
    </row>
    <row r="2" spans="1:26" ht="15.75" thickBot="1">
      <c r="A2" s="188"/>
      <c r="B2" s="189"/>
      <c r="C2" s="189"/>
      <c r="D2" s="189"/>
      <c r="E2" s="189"/>
      <c r="F2" s="189"/>
      <c r="G2" s="189"/>
      <c r="H2" s="190"/>
      <c r="I2" s="190"/>
      <c r="J2" s="190"/>
      <c r="K2" s="190"/>
      <c r="L2" s="190"/>
      <c r="M2" s="190"/>
      <c r="N2" s="190"/>
      <c r="O2" s="190"/>
      <c r="P2" s="183"/>
      <c r="Q2" s="187"/>
      <c r="R2" s="187" t="s">
        <v>509</v>
      </c>
      <c r="S2" s="1" t="s">
        <v>510</v>
      </c>
      <c r="T2" s="187" t="s">
        <v>511</v>
      </c>
      <c r="U2" s="187" t="s">
        <v>511</v>
      </c>
      <c r="V2" s="187" t="s">
        <v>511</v>
      </c>
      <c r="W2" s="187" t="s">
        <v>511</v>
      </c>
      <c r="X2" s="187" t="s">
        <v>512</v>
      </c>
      <c r="Y2" s="187" t="s">
        <v>513</v>
      </c>
    </row>
    <row r="3" spans="1:26" ht="15.75" thickBot="1">
      <c r="A3" s="186" t="s">
        <v>471</v>
      </c>
      <c r="B3" s="182" t="s">
        <v>108</v>
      </c>
      <c r="C3" s="182" t="s">
        <v>514</v>
      </c>
      <c r="D3" s="182" t="s">
        <v>86</v>
      </c>
      <c r="E3" s="182" t="s">
        <v>465</v>
      </c>
      <c r="F3" s="182" t="s">
        <v>515</v>
      </c>
      <c r="G3" s="182" t="s">
        <v>111</v>
      </c>
      <c r="H3" s="136" t="s">
        <v>26</v>
      </c>
      <c r="I3" s="136" t="s">
        <v>516</v>
      </c>
      <c r="J3" s="136" t="s">
        <v>517</v>
      </c>
      <c r="K3" s="136" t="s">
        <v>518</v>
      </c>
      <c r="L3" s="136" t="s">
        <v>154</v>
      </c>
      <c r="M3" s="136" t="s">
        <v>519</v>
      </c>
      <c r="N3" s="136" t="s">
        <v>520</v>
      </c>
      <c r="O3" s="135" t="s">
        <v>22</v>
      </c>
      <c r="P3" s="183" t="s">
        <v>472</v>
      </c>
      <c r="Q3" s="184" t="s">
        <v>115</v>
      </c>
      <c r="R3" s="184" t="s">
        <v>516</v>
      </c>
      <c r="S3" s="2" t="s">
        <v>521</v>
      </c>
      <c r="T3" s="184" t="s">
        <v>522</v>
      </c>
      <c r="U3" s="184" t="s">
        <v>523</v>
      </c>
      <c r="V3" s="184" t="s">
        <v>524</v>
      </c>
      <c r="W3" s="184" t="s">
        <v>525</v>
      </c>
      <c r="X3" s="184" t="s">
        <v>526</v>
      </c>
      <c r="Y3" s="184" t="s">
        <v>527</v>
      </c>
      <c r="Z3" s="235" t="s">
        <v>528</v>
      </c>
    </row>
    <row r="4" spans="1:26" ht="15.75" thickBot="1">
      <c r="A4" s="54" t="s">
        <v>449</v>
      </c>
      <c r="B4" s="41" t="s">
        <v>28</v>
      </c>
      <c r="C4" s="31">
        <v>45807</v>
      </c>
      <c r="D4" s="191"/>
      <c r="E4" s="192" t="s">
        <v>529</v>
      </c>
      <c r="F4" s="191"/>
      <c r="G4" s="193" t="s">
        <v>464</v>
      </c>
      <c r="H4" s="191"/>
      <c r="I4" s="191"/>
      <c r="J4" s="194"/>
      <c r="K4" s="134"/>
      <c r="L4" s="134"/>
      <c r="M4" s="134"/>
      <c r="N4" s="195"/>
      <c r="O4" s="196"/>
      <c r="P4" s="197" t="s">
        <v>530</v>
      </c>
      <c r="Q4" s="198" t="s">
        <v>35</v>
      </c>
      <c r="R4" s="64" t="s">
        <v>531</v>
      </c>
      <c r="S4" s="64"/>
      <c r="T4" s="199"/>
      <c r="U4" s="200"/>
      <c r="V4" s="200"/>
      <c r="W4" s="200"/>
      <c r="X4" s="200"/>
      <c r="Y4" s="200"/>
      <c r="Z4" t="e">
        <f>VLOOKUP(A4,#REF!,9,FALSE)</f>
        <v>#REF!</v>
      </c>
    </row>
    <row r="5" spans="1:26" ht="15.75" thickBot="1">
      <c r="A5" s="201" t="s">
        <v>406</v>
      </c>
      <c r="B5" s="41" t="s">
        <v>28</v>
      </c>
      <c r="C5" s="144">
        <v>45807</v>
      </c>
      <c r="D5" s="191"/>
      <c r="E5" s="192" t="s">
        <v>529</v>
      </c>
      <c r="F5" s="191"/>
      <c r="G5" s="193" t="s">
        <v>464</v>
      </c>
      <c r="H5" s="191"/>
      <c r="I5" s="191"/>
      <c r="J5" s="202"/>
      <c r="K5" s="134"/>
      <c r="L5" s="134"/>
      <c r="M5" s="134"/>
      <c r="N5" s="195"/>
      <c r="O5" s="196"/>
      <c r="P5" s="197" t="s">
        <v>530</v>
      </c>
      <c r="Q5" s="198" t="s">
        <v>35</v>
      </c>
      <c r="R5" s="64" t="s">
        <v>531</v>
      </c>
      <c r="S5" s="64"/>
      <c r="T5" s="199"/>
      <c r="U5" s="200"/>
      <c r="V5" s="200"/>
      <c r="W5" s="200"/>
      <c r="X5" s="200"/>
      <c r="Y5" s="200"/>
      <c r="Z5" t="e">
        <f>VLOOKUP(A5,#REF!,9,FALSE)</f>
        <v>#REF!</v>
      </c>
    </row>
    <row r="6" spans="1:26" ht="15.75" thickBot="1">
      <c r="A6" s="54" t="s">
        <v>404</v>
      </c>
      <c r="B6" s="41" t="s">
        <v>28</v>
      </c>
      <c r="C6" s="144">
        <v>45807</v>
      </c>
      <c r="D6" s="191"/>
      <c r="E6" s="192" t="s">
        <v>529</v>
      </c>
      <c r="F6" s="191"/>
      <c r="G6" s="193" t="s">
        <v>464</v>
      </c>
      <c r="H6" s="191"/>
      <c r="I6" s="191"/>
      <c r="J6" s="202"/>
      <c r="K6" s="134"/>
      <c r="L6" s="134"/>
      <c r="M6" s="134"/>
      <c r="N6" s="195"/>
      <c r="O6" s="196"/>
      <c r="P6" s="197" t="s">
        <v>530</v>
      </c>
      <c r="Q6" s="198" t="s">
        <v>35</v>
      </c>
      <c r="R6" s="64" t="s">
        <v>531</v>
      </c>
      <c r="S6" s="64"/>
      <c r="T6" s="199"/>
      <c r="U6" s="200"/>
      <c r="V6" s="200"/>
      <c r="W6" s="200"/>
      <c r="X6" s="200"/>
      <c r="Y6" s="200"/>
      <c r="Z6" t="e">
        <f>VLOOKUP(A6,#REF!,9,FALSE)</f>
        <v>#REF!</v>
      </c>
    </row>
    <row r="7" spans="1:26" ht="15.75" thickBot="1">
      <c r="A7" s="54" t="s">
        <v>532</v>
      </c>
      <c r="B7" s="41" t="s">
        <v>28</v>
      </c>
      <c r="C7" s="144">
        <v>45807</v>
      </c>
      <c r="D7" s="191"/>
      <c r="E7" s="192" t="s">
        <v>529</v>
      </c>
      <c r="F7" s="191"/>
      <c r="G7" s="193" t="s">
        <v>464</v>
      </c>
      <c r="H7" s="191"/>
      <c r="I7" s="191"/>
      <c r="J7" s="202"/>
      <c r="K7" s="134"/>
      <c r="L7" s="134"/>
      <c r="M7" s="134"/>
      <c r="N7" s="195"/>
      <c r="O7" s="196"/>
      <c r="P7" s="197" t="s">
        <v>530</v>
      </c>
      <c r="Q7" s="198" t="s">
        <v>35</v>
      </c>
      <c r="R7" s="64" t="s">
        <v>531</v>
      </c>
      <c r="S7" s="64"/>
      <c r="T7" s="199"/>
      <c r="U7" s="200"/>
      <c r="V7" s="200"/>
      <c r="W7" s="200"/>
      <c r="X7" s="200"/>
      <c r="Y7" s="200"/>
      <c r="Z7" t="e">
        <f>VLOOKUP(A7,#REF!,9,FALSE)</f>
        <v>#REF!</v>
      </c>
    </row>
    <row r="8" spans="1:26" ht="15.75" thickBot="1">
      <c r="A8" s="201" t="s">
        <v>533</v>
      </c>
      <c r="B8" s="41" t="s">
        <v>28</v>
      </c>
      <c r="C8" s="144">
        <v>45807</v>
      </c>
      <c r="D8" s="191"/>
      <c r="E8" s="192" t="s">
        <v>529</v>
      </c>
      <c r="F8" s="191"/>
      <c r="G8" s="193" t="s">
        <v>464</v>
      </c>
      <c r="H8" s="191"/>
      <c r="I8" s="191"/>
      <c r="J8" s="202"/>
      <c r="K8" s="134"/>
      <c r="L8" s="134"/>
      <c r="M8" s="134"/>
      <c r="N8" s="195"/>
      <c r="O8" s="196"/>
      <c r="P8" s="197" t="s">
        <v>476</v>
      </c>
      <c r="Q8" s="198" t="s">
        <v>534</v>
      </c>
      <c r="R8" s="64" t="s">
        <v>535</v>
      </c>
      <c r="S8" s="64"/>
      <c r="T8" s="199"/>
      <c r="U8" s="200"/>
      <c r="V8" s="200"/>
      <c r="W8" s="200"/>
      <c r="X8" s="200"/>
      <c r="Y8" s="200"/>
      <c r="Z8" t="e">
        <f>VLOOKUP(A8,#REF!,9,FALSE)</f>
        <v>#REF!</v>
      </c>
    </row>
    <row r="9" spans="1:26" ht="15.75" thickBot="1">
      <c r="A9" s="54" t="s">
        <v>536</v>
      </c>
      <c r="B9" s="41" t="s">
        <v>28</v>
      </c>
      <c r="C9" s="144">
        <v>45807</v>
      </c>
      <c r="D9" s="203"/>
      <c r="E9" s="192" t="s">
        <v>529</v>
      </c>
      <c r="F9" s="203"/>
      <c r="G9" s="204" t="s">
        <v>464</v>
      </c>
      <c r="H9" s="191"/>
      <c r="I9" s="191"/>
      <c r="J9" s="202"/>
      <c r="K9" s="134"/>
      <c r="L9" s="134"/>
      <c r="M9" s="134"/>
      <c r="N9" s="195"/>
      <c r="O9" s="196"/>
      <c r="P9" s="197" t="s">
        <v>530</v>
      </c>
      <c r="Q9" s="198" t="s">
        <v>35</v>
      </c>
      <c r="R9" s="64" t="s">
        <v>531</v>
      </c>
      <c r="S9" s="64"/>
      <c r="T9" s="199"/>
      <c r="U9" s="200"/>
      <c r="V9" s="200"/>
      <c r="W9" s="200"/>
      <c r="X9" s="200"/>
      <c r="Y9" s="200"/>
      <c r="Z9" t="e">
        <f>VLOOKUP(A9,#REF!,9,FALSE)</f>
        <v>#REF!</v>
      </c>
    </row>
    <row r="10" spans="1:26" ht="15.75" thickBot="1">
      <c r="A10" s="54" t="s">
        <v>402</v>
      </c>
      <c r="B10" s="41" t="s">
        <v>28</v>
      </c>
      <c r="C10" s="144" t="e">
        <v>#N/A</v>
      </c>
      <c r="D10" s="205"/>
      <c r="E10" s="192" t="s">
        <v>529</v>
      </c>
      <c r="F10" s="205"/>
      <c r="G10" s="206" t="s">
        <v>464</v>
      </c>
      <c r="H10" s="159"/>
      <c r="I10" s="159"/>
      <c r="J10" s="13"/>
      <c r="K10" s="133"/>
      <c r="L10" s="133"/>
      <c r="M10" s="133"/>
      <c r="N10" s="207"/>
      <c r="O10" s="208"/>
      <c r="P10" s="197" t="s">
        <v>530</v>
      </c>
      <c r="Q10" s="198" t="s">
        <v>32</v>
      </c>
      <c r="R10" s="64" t="s">
        <v>531</v>
      </c>
      <c r="S10" s="64"/>
      <c r="T10" s="199"/>
      <c r="U10" s="200"/>
      <c r="V10" s="200"/>
      <c r="W10" s="200"/>
      <c r="X10" s="200"/>
      <c r="Y10" s="200"/>
      <c r="Z10" t="e">
        <f>VLOOKUP(A10,#REF!,9,FALSE)</f>
        <v>#REF!</v>
      </c>
    </row>
    <row r="11" spans="1:26" ht="15.75" thickBot="1">
      <c r="A11" s="54" t="s">
        <v>537</v>
      </c>
      <c r="B11" s="41" t="s">
        <v>28</v>
      </c>
      <c r="C11" s="144">
        <v>45807</v>
      </c>
      <c r="D11" s="205"/>
      <c r="E11" s="192" t="s">
        <v>529</v>
      </c>
      <c r="F11" s="205"/>
      <c r="G11" s="206" t="s">
        <v>464</v>
      </c>
      <c r="H11" s="159"/>
      <c r="I11" s="159"/>
      <c r="J11" s="13"/>
      <c r="K11" s="133"/>
      <c r="L11" s="133"/>
      <c r="M11" s="133"/>
      <c r="N11" s="207"/>
      <c r="O11" s="208"/>
      <c r="P11" s="197" t="s">
        <v>530</v>
      </c>
      <c r="Q11" s="198" t="s">
        <v>35</v>
      </c>
      <c r="R11" s="64" t="s">
        <v>531</v>
      </c>
      <c r="S11" s="64"/>
      <c r="T11" s="199"/>
      <c r="U11" s="200"/>
      <c r="V11" s="200"/>
      <c r="W11" s="200"/>
      <c r="X11" s="200"/>
      <c r="Y11" s="200"/>
      <c r="Z11" t="e">
        <f>VLOOKUP(A11,#REF!,9,FALSE)</f>
        <v>#REF!</v>
      </c>
    </row>
    <row r="12" spans="1:26" ht="15.75" thickBot="1">
      <c r="A12" s="54" t="s">
        <v>538</v>
      </c>
      <c r="B12" s="41" t="s">
        <v>28</v>
      </c>
      <c r="C12" s="144" t="e">
        <v>#N/A</v>
      </c>
      <c r="D12" s="205"/>
      <c r="E12" s="192" t="s">
        <v>529</v>
      </c>
      <c r="F12" s="205"/>
      <c r="G12" s="206" t="s">
        <v>464</v>
      </c>
      <c r="H12" s="159"/>
      <c r="I12" s="159"/>
      <c r="J12" s="13"/>
      <c r="K12" s="133"/>
      <c r="L12" s="133"/>
      <c r="M12" s="133"/>
      <c r="N12" s="207"/>
      <c r="O12" s="208"/>
      <c r="P12" s="197" t="s">
        <v>530</v>
      </c>
      <c r="Q12" s="198" t="s">
        <v>35</v>
      </c>
      <c r="R12" s="64" t="s">
        <v>531</v>
      </c>
      <c r="S12" s="64"/>
      <c r="T12" s="199"/>
      <c r="U12" s="200"/>
      <c r="V12" s="200"/>
      <c r="W12" s="200"/>
      <c r="X12" s="200"/>
      <c r="Y12" s="200"/>
      <c r="Z12" t="e">
        <f>VLOOKUP(A12,#REF!,9,FALSE)</f>
        <v>#REF!</v>
      </c>
    </row>
    <row r="13" spans="1:26" ht="15.75" thickBot="1">
      <c r="A13" s="54" t="s">
        <v>408</v>
      </c>
      <c r="B13" s="41" t="s">
        <v>28</v>
      </c>
      <c r="C13" s="144" t="e">
        <v>#N/A</v>
      </c>
      <c r="D13" s="205"/>
      <c r="E13" s="192" t="s">
        <v>529</v>
      </c>
      <c r="F13" s="205"/>
      <c r="G13" s="206" t="s">
        <v>464</v>
      </c>
      <c r="H13" s="159"/>
      <c r="I13" s="159"/>
      <c r="J13" s="13"/>
      <c r="K13" s="133"/>
      <c r="L13" s="133"/>
      <c r="M13" s="133"/>
      <c r="N13" s="207"/>
      <c r="O13" s="208"/>
      <c r="P13" s="197" t="s">
        <v>530</v>
      </c>
      <c r="Q13" s="198" t="s">
        <v>35</v>
      </c>
      <c r="R13" s="64" t="s">
        <v>531</v>
      </c>
      <c r="S13" s="64"/>
      <c r="T13" s="199"/>
      <c r="U13" s="200"/>
      <c r="V13" s="200"/>
      <c r="W13" s="200"/>
      <c r="X13" s="200"/>
      <c r="Y13" s="200"/>
      <c r="Z13" t="e">
        <f>VLOOKUP(A13,#REF!,9,FALSE)</f>
        <v>#REF!</v>
      </c>
    </row>
    <row r="14" spans="1:26" ht="15.75" thickBot="1">
      <c r="A14" s="201" t="s">
        <v>410</v>
      </c>
      <c r="B14" s="41" t="s">
        <v>28</v>
      </c>
      <c r="C14" s="144">
        <v>45807</v>
      </c>
      <c r="D14" s="205"/>
      <c r="E14" s="192" t="s">
        <v>529</v>
      </c>
      <c r="F14" s="205"/>
      <c r="G14" s="206" t="s">
        <v>464</v>
      </c>
      <c r="H14" s="159"/>
      <c r="I14" s="159"/>
      <c r="J14" s="13"/>
      <c r="K14" s="133"/>
      <c r="L14" s="133"/>
      <c r="M14" s="133"/>
      <c r="N14" s="207"/>
      <c r="O14" s="208"/>
      <c r="P14" s="197" t="s">
        <v>530</v>
      </c>
      <c r="Q14" s="198" t="s">
        <v>35</v>
      </c>
      <c r="R14" s="64" t="s">
        <v>531</v>
      </c>
      <c r="S14" s="64"/>
      <c r="T14" s="199"/>
      <c r="U14" s="200"/>
      <c r="V14" s="200"/>
      <c r="W14" s="200"/>
      <c r="X14" s="200"/>
      <c r="Y14" s="200"/>
      <c r="Z14" t="e">
        <f>VLOOKUP(A14,#REF!,9,FALSE)</f>
        <v>#REF!</v>
      </c>
    </row>
    <row r="15" spans="1:26" ht="15.75" thickBot="1">
      <c r="A15" s="54" t="s">
        <v>414</v>
      </c>
      <c r="B15" s="41" t="s">
        <v>28</v>
      </c>
      <c r="C15" s="144" t="e">
        <v>#N/A</v>
      </c>
      <c r="D15" s="205"/>
      <c r="E15" s="192" t="s">
        <v>529</v>
      </c>
      <c r="F15" s="205"/>
      <c r="G15" s="206" t="s">
        <v>464</v>
      </c>
      <c r="H15" s="159"/>
      <c r="I15" s="159"/>
      <c r="J15" s="13"/>
      <c r="K15" s="133"/>
      <c r="L15" s="133"/>
      <c r="M15" s="133"/>
      <c r="N15" s="207"/>
      <c r="O15" s="208"/>
      <c r="P15" s="197" t="s">
        <v>530</v>
      </c>
      <c r="Q15" s="198" t="s">
        <v>35</v>
      </c>
      <c r="R15" s="64" t="s">
        <v>531</v>
      </c>
      <c r="S15" s="64"/>
      <c r="T15" s="199"/>
      <c r="U15" s="200"/>
      <c r="V15" s="200"/>
      <c r="W15" s="200"/>
      <c r="X15" s="200"/>
      <c r="Y15" s="200"/>
      <c r="Z15" t="e">
        <f>VLOOKUP(A15,#REF!,9,FALSE)</f>
        <v>#REF!</v>
      </c>
    </row>
    <row r="16" spans="1:26" ht="15.75" thickBot="1">
      <c r="A16" s="209" t="s">
        <v>539</v>
      </c>
      <c r="B16" s="41" t="s">
        <v>28</v>
      </c>
      <c r="C16" s="144" t="e">
        <v>#N/A</v>
      </c>
      <c r="D16" s="205"/>
      <c r="E16" s="192" t="s">
        <v>529</v>
      </c>
      <c r="F16" s="205"/>
      <c r="G16" s="206" t="s">
        <v>464</v>
      </c>
      <c r="H16" s="159"/>
      <c r="I16" s="159"/>
      <c r="J16" s="13"/>
      <c r="K16" s="133"/>
      <c r="L16" s="133"/>
      <c r="M16" s="133"/>
      <c r="N16" s="207"/>
      <c r="O16" s="208"/>
      <c r="P16" s="197" t="s">
        <v>530</v>
      </c>
      <c r="Q16" s="198" t="s">
        <v>35</v>
      </c>
      <c r="R16" s="64" t="s">
        <v>531</v>
      </c>
      <c r="S16" s="64"/>
      <c r="T16" s="199"/>
      <c r="U16" s="200"/>
      <c r="V16" s="200"/>
      <c r="W16" s="200"/>
      <c r="X16" s="200"/>
      <c r="Y16" s="200"/>
      <c r="Z16" t="e">
        <f>VLOOKUP(A16,#REF!,9,FALSE)</f>
        <v>#REF!</v>
      </c>
    </row>
    <row r="17" spans="1:26" ht="15.75" thickBot="1">
      <c r="A17" s="198" t="s">
        <v>445</v>
      </c>
      <c r="B17" s="41" t="s">
        <v>28</v>
      </c>
      <c r="C17" s="144" t="e">
        <v>#N/A</v>
      </c>
      <c r="D17" s="205"/>
      <c r="E17" s="192" t="s">
        <v>466</v>
      </c>
      <c r="F17" s="205"/>
      <c r="G17" s="206" t="s">
        <v>464</v>
      </c>
      <c r="H17" s="159"/>
      <c r="I17" s="159"/>
      <c r="J17" s="13"/>
      <c r="K17" s="133"/>
      <c r="L17" s="133"/>
      <c r="M17" s="133"/>
      <c r="N17" s="207"/>
      <c r="O17" s="208"/>
      <c r="P17" s="197"/>
      <c r="Q17" s="198" t="s">
        <v>35</v>
      </c>
      <c r="R17" s="64" t="s">
        <v>531</v>
      </c>
      <c r="S17" s="64"/>
      <c r="T17" s="199"/>
      <c r="U17" s="200"/>
      <c r="V17" s="200"/>
      <c r="W17" s="200"/>
      <c r="X17" s="200"/>
      <c r="Y17" s="200"/>
      <c r="Z17" t="e">
        <f>VLOOKUP(A17,#REF!,9,FALSE)</f>
        <v>#REF!</v>
      </c>
    </row>
    <row r="18" spans="1:26" ht="15.75" thickBot="1">
      <c r="A18" s="198" t="s">
        <v>394</v>
      </c>
      <c r="B18" s="41" t="s">
        <v>28</v>
      </c>
      <c r="C18" s="144">
        <v>45807</v>
      </c>
      <c r="D18" s="205"/>
      <c r="E18" s="192" t="s">
        <v>466</v>
      </c>
      <c r="F18" s="205"/>
      <c r="G18" s="206" t="s">
        <v>464</v>
      </c>
      <c r="H18" s="159"/>
      <c r="I18" s="159"/>
      <c r="J18" s="13"/>
      <c r="K18" s="133"/>
      <c r="L18" s="133"/>
      <c r="M18" s="133"/>
      <c r="N18" s="207"/>
      <c r="O18" s="208"/>
      <c r="P18" s="197" t="s">
        <v>473</v>
      </c>
      <c r="Q18" s="198"/>
      <c r="R18" s="64" t="s">
        <v>531</v>
      </c>
      <c r="S18" s="64"/>
      <c r="T18" s="199"/>
      <c r="U18" s="200"/>
      <c r="V18" s="200"/>
      <c r="W18" s="200"/>
      <c r="X18" s="200"/>
      <c r="Y18" s="200"/>
      <c r="Z18" t="e">
        <f>VLOOKUP(A18,#REF!,9,FALSE)</f>
        <v>#REF!</v>
      </c>
    </row>
    <row r="19" spans="1:26" ht="15.75" thickBot="1">
      <c r="A19" s="198" t="s">
        <v>396</v>
      </c>
      <c r="B19" s="41" t="s">
        <v>28</v>
      </c>
      <c r="C19" s="144" t="e">
        <v>#N/A</v>
      </c>
      <c r="D19" s="205"/>
      <c r="E19" s="192" t="s">
        <v>466</v>
      </c>
      <c r="F19" s="205"/>
      <c r="G19" s="206" t="s">
        <v>501</v>
      </c>
      <c r="H19" s="159"/>
      <c r="I19" s="159"/>
      <c r="J19" s="13"/>
      <c r="K19" s="133"/>
      <c r="L19" s="133"/>
      <c r="M19" s="133"/>
      <c r="N19" s="207"/>
      <c r="O19" s="208"/>
      <c r="P19" s="197"/>
      <c r="Q19" s="198" t="s">
        <v>501</v>
      </c>
      <c r="R19" s="64" t="s">
        <v>531</v>
      </c>
      <c r="S19" s="64"/>
      <c r="T19" s="199"/>
      <c r="U19" s="200"/>
      <c r="V19" s="200"/>
      <c r="W19" s="200"/>
      <c r="X19" s="200"/>
      <c r="Y19" s="200"/>
      <c r="Z19" t="e">
        <f>VLOOKUP(A19,#REF!,9,FALSE)</f>
        <v>#REF!</v>
      </c>
    </row>
    <row r="20" spans="1:26" ht="15.75" thickBot="1">
      <c r="A20" s="198" t="s">
        <v>339</v>
      </c>
      <c r="B20" s="41" t="s">
        <v>28</v>
      </c>
      <c r="C20" s="144" t="e">
        <v>#N/A</v>
      </c>
      <c r="D20" s="205"/>
      <c r="E20" s="192" t="s">
        <v>466</v>
      </c>
      <c r="F20" s="205"/>
      <c r="G20" s="206" t="s">
        <v>501</v>
      </c>
      <c r="H20" s="159"/>
      <c r="I20" s="159"/>
      <c r="J20" s="13"/>
      <c r="K20" s="133"/>
      <c r="L20" s="133"/>
      <c r="M20" s="133"/>
      <c r="N20" s="207"/>
      <c r="O20" s="208"/>
      <c r="P20" s="197"/>
      <c r="Q20" s="198" t="s">
        <v>501</v>
      </c>
      <c r="R20" s="64" t="s">
        <v>531</v>
      </c>
      <c r="S20" s="64"/>
      <c r="T20" s="199"/>
      <c r="U20" s="200"/>
      <c r="V20" s="200"/>
      <c r="W20" s="200"/>
      <c r="X20" s="200"/>
      <c r="Y20" s="200"/>
      <c r="Z20" t="e">
        <f>VLOOKUP(A20,#REF!,9,FALSE)</f>
        <v>#REF!</v>
      </c>
    </row>
    <row r="21" spans="1:26" s="143" customFormat="1" ht="15.75" thickBot="1">
      <c r="A21" s="185" t="s">
        <v>485</v>
      </c>
      <c r="B21" s="41" t="e">
        <v>#N/A</v>
      </c>
      <c r="C21" s="160">
        <v>45807</v>
      </c>
      <c r="D21" s="205"/>
      <c r="E21" s="192" t="s">
        <v>466</v>
      </c>
      <c r="F21" s="205"/>
      <c r="G21" s="206" t="s">
        <v>464</v>
      </c>
      <c r="H21" s="159"/>
      <c r="I21" s="159"/>
      <c r="J21" s="159"/>
      <c r="K21" s="158"/>
      <c r="L21" s="158"/>
      <c r="M21" s="158"/>
      <c r="N21" s="207"/>
      <c r="O21" s="208"/>
      <c r="P21" s="197"/>
      <c r="Q21" s="154" t="s">
        <v>29</v>
      </c>
      <c r="R21" s="64" t="s">
        <v>531</v>
      </c>
      <c r="S21" s="157"/>
      <c r="T21" s="156"/>
      <c r="U21" s="155"/>
      <c r="V21" s="155"/>
      <c r="W21" s="155"/>
      <c r="X21" s="155"/>
      <c r="Y21" s="155" t="s">
        <v>540</v>
      </c>
      <c r="Z21" t="e">
        <f>VLOOKUP(A21,#REF!,9,FALSE)</f>
        <v>#REF!</v>
      </c>
    </row>
    <row r="22" spans="1:26" ht="15.75" thickBot="1">
      <c r="A22" s="198" t="s">
        <v>341</v>
      </c>
      <c r="B22" s="41" t="s">
        <v>28</v>
      </c>
      <c r="C22" s="144" t="e">
        <v>#N/A</v>
      </c>
      <c r="D22" s="205"/>
      <c r="E22" s="192" t="s">
        <v>466</v>
      </c>
      <c r="F22" s="205"/>
      <c r="G22" s="206" t="s">
        <v>501</v>
      </c>
      <c r="H22" s="159"/>
      <c r="I22" s="159"/>
      <c r="J22" s="13"/>
      <c r="K22" s="133"/>
      <c r="L22" s="133"/>
      <c r="M22" s="133"/>
      <c r="N22" s="207"/>
      <c r="O22" s="208"/>
      <c r="P22" s="197"/>
      <c r="Q22" s="198" t="s">
        <v>501</v>
      </c>
      <c r="R22" s="64" t="s">
        <v>531</v>
      </c>
      <c r="S22" s="64"/>
      <c r="T22" s="199"/>
      <c r="U22" s="200"/>
      <c r="V22" s="200"/>
      <c r="W22" s="200"/>
      <c r="X22" s="200"/>
      <c r="Y22" s="200"/>
      <c r="Z22" t="e">
        <f>VLOOKUP(A22,#REF!,9,FALSE)</f>
        <v>#REF!</v>
      </c>
    </row>
    <row r="23" spans="1:26" ht="15.75" thickBot="1">
      <c r="A23" s="198" t="s">
        <v>328</v>
      </c>
      <c r="B23" s="41" t="s">
        <v>28</v>
      </c>
      <c r="C23" s="144" t="e">
        <v>#N/A</v>
      </c>
      <c r="D23" s="205"/>
      <c r="E23" s="192" t="s">
        <v>466</v>
      </c>
      <c r="F23" s="205"/>
      <c r="G23" s="206" t="s">
        <v>464</v>
      </c>
      <c r="H23" s="159"/>
      <c r="I23" s="159"/>
      <c r="J23" s="13"/>
      <c r="K23" s="133"/>
      <c r="L23" s="133"/>
      <c r="M23" s="133"/>
      <c r="N23" s="207"/>
      <c r="O23" s="208"/>
      <c r="P23" s="197"/>
      <c r="Q23" s="198" t="s">
        <v>29</v>
      </c>
      <c r="R23" s="64" t="s">
        <v>531</v>
      </c>
      <c r="S23" s="64"/>
      <c r="T23" s="199"/>
      <c r="U23" s="200"/>
      <c r="V23" s="200"/>
      <c r="W23" s="200"/>
      <c r="X23" s="200"/>
      <c r="Y23" s="200" t="s">
        <v>541</v>
      </c>
      <c r="Z23" t="e">
        <f>VLOOKUP(A23,#REF!,9,FALSE)</f>
        <v>#REF!</v>
      </c>
    </row>
    <row r="24" spans="1:26" s="143" customFormat="1" ht="69.599999999999994" customHeight="1" thickBot="1">
      <c r="A24" s="154" t="s">
        <v>478</v>
      </c>
      <c r="B24" s="161" t="e">
        <v>#N/A</v>
      </c>
      <c r="C24" s="160">
        <v>45716</v>
      </c>
      <c r="D24" s="205"/>
      <c r="E24" s="192" t="s">
        <v>466</v>
      </c>
      <c r="F24" s="205"/>
      <c r="G24" s="206" t="s">
        <v>464</v>
      </c>
      <c r="H24" s="159"/>
      <c r="I24" s="159"/>
      <c r="J24" s="159"/>
      <c r="K24" s="158"/>
      <c r="L24" s="158"/>
      <c r="M24" s="158"/>
      <c r="N24" s="207"/>
      <c r="O24" s="208"/>
      <c r="P24" s="197" t="s">
        <v>479</v>
      </c>
      <c r="Q24" s="154" t="s">
        <v>29</v>
      </c>
      <c r="R24" s="64" t="s">
        <v>531</v>
      </c>
      <c r="S24" s="157"/>
      <c r="T24" s="156"/>
      <c r="U24" s="155"/>
      <c r="V24" s="155"/>
      <c r="W24" s="155"/>
      <c r="X24" s="155"/>
      <c r="Y24" s="155" t="s">
        <v>541</v>
      </c>
      <c r="Z24" t="e">
        <f>VLOOKUP(A24,#REF!,9,FALSE)</f>
        <v>#REF!</v>
      </c>
    </row>
    <row r="25" spans="1:26" ht="15.75" thickBot="1">
      <c r="A25" s="198" t="s">
        <v>330</v>
      </c>
      <c r="B25" s="41" t="s">
        <v>28</v>
      </c>
      <c r="C25" s="144">
        <v>45772</v>
      </c>
      <c r="D25" s="205"/>
      <c r="E25" s="192" t="s">
        <v>466</v>
      </c>
      <c r="F25" s="205"/>
      <c r="G25" s="206" t="s">
        <v>464</v>
      </c>
      <c r="H25" s="159"/>
      <c r="I25" s="159"/>
      <c r="J25" s="13"/>
      <c r="K25" s="133"/>
      <c r="L25" s="133"/>
      <c r="M25" s="133"/>
      <c r="N25" s="207"/>
      <c r="O25" s="208"/>
      <c r="P25" s="197" t="s">
        <v>479</v>
      </c>
      <c r="Q25" s="198" t="s">
        <v>29</v>
      </c>
      <c r="R25" s="64" t="s">
        <v>531</v>
      </c>
      <c r="S25" s="64"/>
      <c r="T25" s="199"/>
      <c r="U25" s="200"/>
      <c r="V25" s="200"/>
      <c r="W25" s="200"/>
      <c r="X25" s="200"/>
      <c r="Y25" s="200"/>
      <c r="Z25" t="e">
        <f>VLOOKUP(A25,#REF!,9,FALSE)</f>
        <v>#REF!</v>
      </c>
    </row>
    <row r="26" spans="1:26" ht="15.75" thickBot="1">
      <c r="A26" s="198" t="s">
        <v>332</v>
      </c>
      <c r="B26" s="41" t="s">
        <v>28</v>
      </c>
      <c r="C26" s="144">
        <v>45772</v>
      </c>
      <c r="D26" s="205"/>
      <c r="E26" s="192" t="s">
        <v>466</v>
      </c>
      <c r="F26" s="205"/>
      <c r="G26" s="206" t="s">
        <v>464</v>
      </c>
      <c r="H26" s="159"/>
      <c r="I26" s="159"/>
      <c r="J26" s="13"/>
      <c r="K26" s="133"/>
      <c r="L26" s="133"/>
      <c r="M26" s="133"/>
      <c r="N26" s="207"/>
      <c r="O26" s="208"/>
      <c r="P26" s="197" t="s">
        <v>479</v>
      </c>
      <c r="Q26" s="198" t="s">
        <v>29</v>
      </c>
      <c r="R26" s="64" t="s">
        <v>531</v>
      </c>
      <c r="S26" s="64"/>
      <c r="T26" s="199"/>
      <c r="U26" s="200"/>
      <c r="V26" s="200"/>
      <c r="W26" s="200"/>
      <c r="X26" s="200"/>
      <c r="Y26" s="200"/>
      <c r="Z26" t="e">
        <f>VLOOKUP(A26,#REF!,9,FALSE)</f>
        <v>#REF!</v>
      </c>
    </row>
    <row r="27" spans="1:26" ht="15.75" thickBot="1">
      <c r="A27" s="198" t="s">
        <v>363</v>
      </c>
      <c r="B27" s="41" t="s">
        <v>28</v>
      </c>
      <c r="C27" s="144">
        <v>45772</v>
      </c>
      <c r="D27" s="205"/>
      <c r="E27" s="192" t="s">
        <v>466</v>
      </c>
      <c r="F27" s="205"/>
      <c r="G27" s="206" t="s">
        <v>464</v>
      </c>
      <c r="H27" s="159"/>
      <c r="I27" s="159"/>
      <c r="J27" s="13"/>
      <c r="K27" s="133"/>
      <c r="L27" s="133"/>
      <c r="M27" s="133"/>
      <c r="N27" s="207"/>
      <c r="O27" s="208"/>
      <c r="P27" s="197" t="s">
        <v>479</v>
      </c>
      <c r="Q27" s="198" t="s">
        <v>29</v>
      </c>
      <c r="R27" s="64" t="s">
        <v>531</v>
      </c>
      <c r="S27" s="64"/>
      <c r="T27" s="199"/>
      <c r="U27" s="200"/>
      <c r="V27" s="200"/>
      <c r="W27" s="200"/>
      <c r="X27" s="200"/>
      <c r="Y27" s="200"/>
      <c r="Z27" t="e">
        <f>VLOOKUP(A27,#REF!,9,FALSE)</f>
        <v>#REF!</v>
      </c>
    </row>
    <row r="28" spans="1:26" ht="70.150000000000006" customHeight="1" thickBot="1">
      <c r="A28" s="154" t="s">
        <v>483</v>
      </c>
      <c r="B28" s="161"/>
      <c r="C28" s="160"/>
      <c r="D28" s="205"/>
      <c r="E28" s="192" t="s">
        <v>466</v>
      </c>
      <c r="F28" s="205"/>
      <c r="G28" s="206" t="s">
        <v>464</v>
      </c>
      <c r="H28" s="159"/>
      <c r="I28" s="159"/>
      <c r="J28" s="159"/>
      <c r="K28" s="158"/>
      <c r="L28" s="158"/>
      <c r="M28" s="158"/>
      <c r="N28" s="207"/>
      <c r="O28" s="208"/>
      <c r="P28" s="197" t="s">
        <v>479</v>
      </c>
      <c r="Q28" s="154" t="s">
        <v>29</v>
      </c>
      <c r="R28" s="64" t="s">
        <v>531</v>
      </c>
      <c r="S28" s="157"/>
      <c r="T28" s="156"/>
      <c r="U28" s="155"/>
      <c r="V28" s="155"/>
      <c r="W28" s="155"/>
      <c r="X28" s="155"/>
      <c r="Y28" s="211" t="s">
        <v>542</v>
      </c>
      <c r="Z28" t="e">
        <f>VLOOKUP(A28,#REF!,9,FALSE)</f>
        <v>#REF!</v>
      </c>
    </row>
    <row r="29" spans="1:26" s="143" customFormat="1" ht="69.599999999999994" customHeight="1" thickBot="1">
      <c r="A29" s="154" t="s">
        <v>492</v>
      </c>
      <c r="B29" s="161" t="e">
        <v>#N/A</v>
      </c>
      <c r="C29" s="160" t="e">
        <v>#N/A</v>
      </c>
      <c r="D29" s="205"/>
      <c r="E29" s="192" t="s">
        <v>466</v>
      </c>
      <c r="F29" s="205"/>
      <c r="G29" s="206" t="s">
        <v>464</v>
      </c>
      <c r="H29" s="159"/>
      <c r="I29" s="159"/>
      <c r="J29" s="159"/>
      <c r="K29" s="158"/>
      <c r="L29" s="158"/>
      <c r="M29" s="158"/>
      <c r="N29" s="207"/>
      <c r="O29" s="208"/>
      <c r="P29" s="197"/>
      <c r="Q29" s="149" t="s">
        <v>29</v>
      </c>
      <c r="R29" s="64" t="s">
        <v>531</v>
      </c>
      <c r="S29" s="157"/>
      <c r="T29" s="156"/>
      <c r="U29" s="155"/>
      <c r="V29" s="155"/>
      <c r="W29" s="155"/>
      <c r="X29" s="155"/>
      <c r="Y29" s="155" t="s">
        <v>542</v>
      </c>
      <c r="Z29" t="e">
        <f>VLOOKUP(A29,#REF!,9,FALSE)</f>
        <v>#REF!</v>
      </c>
    </row>
    <row r="30" spans="1:26" ht="15.75" thickBot="1">
      <c r="A30" s="198" t="s">
        <v>355</v>
      </c>
      <c r="B30" s="41" t="s">
        <v>28</v>
      </c>
      <c r="C30" s="144">
        <v>45772</v>
      </c>
      <c r="D30" s="205"/>
      <c r="E30" s="192" t="s">
        <v>466</v>
      </c>
      <c r="F30" s="205"/>
      <c r="G30" s="206" t="s">
        <v>501</v>
      </c>
      <c r="H30" s="159"/>
      <c r="I30" s="159"/>
      <c r="J30" s="13"/>
      <c r="K30" s="133"/>
      <c r="L30" s="133"/>
      <c r="M30" s="133"/>
      <c r="N30" s="207"/>
      <c r="O30" s="208"/>
      <c r="P30" s="197"/>
      <c r="Q30" s="198" t="s">
        <v>501</v>
      </c>
      <c r="R30" s="64" t="s">
        <v>531</v>
      </c>
      <c r="S30" s="64"/>
      <c r="T30" s="199"/>
      <c r="U30" s="200"/>
      <c r="V30" s="200"/>
      <c r="W30" s="200"/>
      <c r="X30" s="200"/>
      <c r="Y30" s="200"/>
      <c r="Z30" t="e">
        <f>VLOOKUP(A30,#REF!,9,FALSE)</f>
        <v>#REF!</v>
      </c>
    </row>
    <row r="31" spans="1:26" s="27" customFormat="1" ht="15.75" thickBot="1">
      <c r="A31" s="162" t="s">
        <v>361</v>
      </c>
      <c r="B31" s="163" t="s">
        <v>28</v>
      </c>
      <c r="C31" s="164">
        <v>45772</v>
      </c>
      <c r="D31" s="212"/>
      <c r="E31" s="192" t="s">
        <v>466</v>
      </c>
      <c r="F31" s="212"/>
      <c r="G31" s="213" t="s">
        <v>501</v>
      </c>
      <c r="H31" s="151"/>
      <c r="I31" s="151"/>
      <c r="J31" s="165"/>
      <c r="K31" s="166"/>
      <c r="L31" s="166"/>
      <c r="M31" s="166"/>
      <c r="N31" s="151"/>
      <c r="O31" s="214"/>
      <c r="P31" s="197"/>
      <c r="Q31" s="162" t="s">
        <v>501</v>
      </c>
      <c r="R31" s="64" t="s">
        <v>531</v>
      </c>
      <c r="S31" s="167"/>
      <c r="T31" s="168"/>
      <c r="U31" s="169"/>
      <c r="V31" s="169"/>
      <c r="W31" s="169"/>
      <c r="X31" s="169"/>
      <c r="Y31" s="169" t="s">
        <v>543</v>
      </c>
      <c r="Z31" t="e">
        <f>VLOOKUP(A31,#REF!,9,FALSE)</f>
        <v>#REF!</v>
      </c>
    </row>
    <row r="32" spans="1:26" ht="15.75" thickBot="1">
      <c r="A32" s="198" t="s">
        <v>359</v>
      </c>
      <c r="B32" s="41" t="s">
        <v>28</v>
      </c>
      <c r="C32" s="144">
        <v>45772</v>
      </c>
      <c r="D32" s="205"/>
      <c r="E32" s="192" t="s">
        <v>466</v>
      </c>
      <c r="F32" s="205"/>
      <c r="G32" s="206" t="s">
        <v>501</v>
      </c>
      <c r="H32" s="159"/>
      <c r="I32" s="159"/>
      <c r="J32" s="13"/>
      <c r="K32" s="133"/>
      <c r="L32" s="133"/>
      <c r="M32" s="133"/>
      <c r="N32" s="207"/>
      <c r="O32" s="208"/>
      <c r="P32" s="197"/>
      <c r="Q32" s="198" t="s">
        <v>501</v>
      </c>
      <c r="R32" s="64" t="s">
        <v>531</v>
      </c>
      <c r="S32" s="64"/>
      <c r="T32" s="199"/>
      <c r="U32" s="200"/>
      <c r="V32" s="200"/>
      <c r="W32" s="200"/>
      <c r="X32" s="200"/>
      <c r="Y32" s="200"/>
      <c r="Z32" t="e">
        <f>VLOOKUP(A32,#REF!,9,FALSE)</f>
        <v>#REF!</v>
      </c>
    </row>
    <row r="33" spans="1:26" ht="15.75" thickBot="1">
      <c r="A33" s="198" t="s">
        <v>349</v>
      </c>
      <c r="B33" s="41" t="s">
        <v>28</v>
      </c>
      <c r="C33" s="144">
        <v>45831</v>
      </c>
      <c r="D33" s="205"/>
      <c r="E33" s="192" t="s">
        <v>466</v>
      </c>
      <c r="F33" s="205"/>
      <c r="G33" s="206" t="s">
        <v>464</v>
      </c>
      <c r="H33" s="159"/>
      <c r="I33" s="159"/>
      <c r="J33" s="13"/>
      <c r="K33" s="133"/>
      <c r="L33" s="133"/>
      <c r="M33" s="133"/>
      <c r="N33" s="207"/>
      <c r="O33" s="208"/>
      <c r="P33" s="197"/>
      <c r="Q33" s="154" t="s">
        <v>29</v>
      </c>
      <c r="R33" s="64" t="s">
        <v>531</v>
      </c>
      <c r="S33" s="64"/>
      <c r="T33" s="199"/>
      <c r="U33" s="200"/>
      <c r="V33" s="200"/>
      <c r="W33" s="200"/>
      <c r="X33" s="200"/>
      <c r="Y33" s="200"/>
      <c r="Z33" t="e">
        <f>VLOOKUP(A33,#REF!,9,FALSE)</f>
        <v>#REF!</v>
      </c>
    </row>
    <row r="34" spans="1:26" ht="15.75" thickBot="1">
      <c r="A34" s="198" t="s">
        <v>345</v>
      </c>
      <c r="B34" s="41" t="s">
        <v>28</v>
      </c>
      <c r="C34" s="144">
        <v>45831</v>
      </c>
      <c r="D34" s="205"/>
      <c r="E34" s="192" t="s">
        <v>466</v>
      </c>
      <c r="F34" s="205"/>
      <c r="G34" s="206" t="s">
        <v>464</v>
      </c>
      <c r="H34" s="159"/>
      <c r="I34" s="159"/>
      <c r="J34" s="13"/>
      <c r="K34" s="133"/>
      <c r="L34" s="133"/>
      <c r="M34" s="133"/>
      <c r="N34" s="207"/>
      <c r="O34" s="208"/>
      <c r="P34" s="197"/>
      <c r="Q34" s="198" t="s">
        <v>29</v>
      </c>
      <c r="R34" s="64" t="s">
        <v>531</v>
      </c>
      <c r="S34" s="64"/>
      <c r="T34" s="199"/>
      <c r="U34" s="200"/>
      <c r="V34" s="200"/>
      <c r="W34" s="200"/>
      <c r="X34" s="200"/>
      <c r="Y34" s="200"/>
      <c r="Z34" t="e">
        <f>VLOOKUP(A34,#REF!,9,FALSE)</f>
        <v>#REF!</v>
      </c>
    </row>
    <row r="35" spans="1:26" ht="15.75" thickBot="1">
      <c r="A35" s="198" t="s">
        <v>347</v>
      </c>
      <c r="B35" s="41" t="s">
        <v>28</v>
      </c>
      <c r="C35" s="144">
        <v>45831</v>
      </c>
      <c r="D35" s="205"/>
      <c r="E35" s="192" t="s">
        <v>466</v>
      </c>
      <c r="F35" s="205"/>
      <c r="G35" s="206" t="s">
        <v>464</v>
      </c>
      <c r="H35" s="159"/>
      <c r="I35" s="159"/>
      <c r="J35" s="13"/>
      <c r="K35" s="133"/>
      <c r="L35" s="133"/>
      <c r="M35" s="133"/>
      <c r="N35" s="207"/>
      <c r="O35" s="208"/>
      <c r="P35" s="197"/>
      <c r="Q35" s="198" t="s">
        <v>29</v>
      </c>
      <c r="R35" s="64" t="s">
        <v>531</v>
      </c>
      <c r="S35" s="64"/>
      <c r="T35" s="199"/>
      <c r="U35" s="200"/>
      <c r="V35" s="200"/>
      <c r="W35" s="200"/>
      <c r="X35" s="200"/>
      <c r="Y35" s="200"/>
      <c r="Z35" t="e">
        <f>VLOOKUP(A35,#REF!,9,FALSE)</f>
        <v>#REF!</v>
      </c>
    </row>
    <row r="36" spans="1:26" ht="15.75" thickBot="1">
      <c r="A36" s="198" t="s">
        <v>343</v>
      </c>
      <c r="B36" s="41" t="s">
        <v>28</v>
      </c>
      <c r="C36" s="144">
        <v>45772</v>
      </c>
      <c r="D36" s="205"/>
      <c r="E36" s="192" t="s">
        <v>466</v>
      </c>
      <c r="F36" s="205"/>
      <c r="G36" s="206" t="s">
        <v>501</v>
      </c>
      <c r="H36" s="159"/>
      <c r="I36" s="159"/>
      <c r="J36" s="13"/>
      <c r="K36" s="133"/>
      <c r="L36" s="133"/>
      <c r="M36" s="133"/>
      <c r="N36" s="207"/>
      <c r="O36" s="208"/>
      <c r="P36" s="197"/>
      <c r="Q36" s="198" t="s">
        <v>501</v>
      </c>
      <c r="R36" s="64" t="s">
        <v>531</v>
      </c>
      <c r="S36" s="64"/>
      <c r="T36" s="199"/>
      <c r="U36" s="200"/>
      <c r="V36" s="200"/>
      <c r="W36" s="200"/>
      <c r="X36" s="200"/>
      <c r="Y36" s="200"/>
      <c r="Z36" t="e">
        <f>VLOOKUP(A36,#REF!,9,FALSE)</f>
        <v>#REF!</v>
      </c>
    </row>
    <row r="37" spans="1:26" ht="15.75" thickBot="1">
      <c r="A37" s="198" t="s">
        <v>351</v>
      </c>
      <c r="B37" s="41" t="s">
        <v>28</v>
      </c>
      <c r="C37" s="144">
        <v>45831</v>
      </c>
      <c r="D37" s="205"/>
      <c r="E37" s="192" t="s">
        <v>466</v>
      </c>
      <c r="F37" s="205"/>
      <c r="G37" s="206" t="s">
        <v>464</v>
      </c>
      <c r="H37" s="159"/>
      <c r="I37" s="159"/>
      <c r="J37" s="13"/>
      <c r="K37" s="133"/>
      <c r="L37" s="133"/>
      <c r="M37" s="133"/>
      <c r="N37" s="207"/>
      <c r="O37" s="208"/>
      <c r="P37" s="197"/>
      <c r="Q37" s="198" t="s">
        <v>29</v>
      </c>
      <c r="R37" s="64" t="s">
        <v>531</v>
      </c>
      <c r="S37" s="64"/>
      <c r="T37" s="199"/>
      <c r="U37" s="200"/>
      <c r="V37" s="200"/>
      <c r="W37" s="200"/>
      <c r="X37" s="200"/>
      <c r="Y37" s="200"/>
      <c r="Z37" t="e">
        <f>VLOOKUP(A37,#REF!,9,FALSE)</f>
        <v>#REF!</v>
      </c>
    </row>
    <row r="38" spans="1:26" ht="15.75" thickBot="1">
      <c r="A38" s="198" t="s">
        <v>353</v>
      </c>
      <c r="B38" s="41" t="s">
        <v>28</v>
      </c>
      <c r="C38" s="144">
        <v>45831</v>
      </c>
      <c r="D38" s="205"/>
      <c r="E38" s="192" t="s">
        <v>466</v>
      </c>
      <c r="F38" s="205"/>
      <c r="G38" s="206" t="s">
        <v>464</v>
      </c>
      <c r="H38" s="159"/>
      <c r="I38" s="159"/>
      <c r="J38" s="13"/>
      <c r="K38" s="133"/>
      <c r="L38" s="133"/>
      <c r="M38" s="133"/>
      <c r="N38" s="207"/>
      <c r="O38" s="208"/>
      <c r="P38" s="197"/>
      <c r="Q38" s="198" t="s">
        <v>29</v>
      </c>
      <c r="R38" s="64" t="s">
        <v>531</v>
      </c>
      <c r="S38" s="64"/>
      <c r="T38" s="199"/>
      <c r="U38" s="200"/>
      <c r="V38" s="200"/>
      <c r="W38" s="200"/>
      <c r="X38" s="200"/>
      <c r="Y38" s="200"/>
      <c r="Z38" t="e">
        <f>VLOOKUP(A38,#REF!,9,FALSE)</f>
        <v>#REF!</v>
      </c>
    </row>
    <row r="39" spans="1:26" s="145" customFormat="1" ht="70.150000000000006" customHeight="1" thickBot="1">
      <c r="A39" s="149" t="s">
        <v>505</v>
      </c>
      <c r="B39" s="153" t="e">
        <v>#N/A</v>
      </c>
      <c r="C39" s="152" t="e">
        <v>#N/A</v>
      </c>
      <c r="D39" s="212"/>
      <c r="E39" s="192" t="s">
        <v>466</v>
      </c>
      <c r="F39" s="212"/>
      <c r="G39" s="213" t="s">
        <v>501</v>
      </c>
      <c r="H39" s="151"/>
      <c r="I39" s="151"/>
      <c r="J39" s="151"/>
      <c r="K39" s="150"/>
      <c r="L39" s="150"/>
      <c r="M39" s="150"/>
      <c r="N39" s="151"/>
      <c r="O39" s="214"/>
      <c r="P39" s="197"/>
      <c r="Q39" s="149" t="s">
        <v>501</v>
      </c>
      <c r="R39" s="64" t="s">
        <v>531</v>
      </c>
      <c r="S39" s="148"/>
      <c r="T39" s="147"/>
      <c r="U39" s="146"/>
      <c r="V39" s="146"/>
      <c r="W39" s="146"/>
      <c r="X39" s="146"/>
      <c r="Y39" s="146" t="s">
        <v>542</v>
      </c>
      <c r="Z39" t="e">
        <f>VLOOKUP(A39,#REF!,9,FALSE)</f>
        <v>#REF!</v>
      </c>
    </row>
    <row r="40" spans="1:26" ht="15.75" thickBot="1">
      <c r="A40" s="198" t="s">
        <v>357</v>
      </c>
      <c r="B40" s="41" t="s">
        <v>28</v>
      </c>
      <c r="C40" s="144">
        <v>45831</v>
      </c>
      <c r="D40" s="205"/>
      <c r="E40" s="192" t="s">
        <v>466</v>
      </c>
      <c r="F40" s="205"/>
      <c r="G40" s="206" t="s">
        <v>464</v>
      </c>
      <c r="H40" s="159"/>
      <c r="I40" s="159"/>
      <c r="J40" s="13"/>
      <c r="K40" s="133"/>
      <c r="L40" s="133"/>
      <c r="M40" s="133"/>
      <c r="N40" s="207"/>
      <c r="O40" s="208"/>
      <c r="P40" s="197"/>
      <c r="Q40" s="198" t="s">
        <v>29</v>
      </c>
      <c r="R40" s="64" t="s">
        <v>531</v>
      </c>
      <c r="S40" s="64"/>
      <c r="T40" s="199"/>
      <c r="U40" s="200"/>
      <c r="V40" s="200"/>
      <c r="W40" s="200"/>
      <c r="X40" s="200"/>
      <c r="Y40" s="200"/>
      <c r="Z40" t="e">
        <f>VLOOKUP(A40,#REF!,9,FALSE)</f>
        <v>#REF!</v>
      </c>
    </row>
    <row r="41" spans="1:26" ht="15.75" thickBot="1">
      <c r="A41" s="198" t="s">
        <v>455</v>
      </c>
      <c r="B41" s="41" t="s">
        <v>28</v>
      </c>
      <c r="C41" s="144">
        <v>45807</v>
      </c>
      <c r="D41" s="205"/>
      <c r="E41" s="192" t="s">
        <v>529</v>
      </c>
      <c r="F41" s="205"/>
      <c r="G41" s="206" t="s">
        <v>464</v>
      </c>
      <c r="H41" s="159"/>
      <c r="I41" s="159"/>
      <c r="J41" s="13"/>
      <c r="K41" s="133"/>
      <c r="L41" s="133"/>
      <c r="M41" s="133"/>
      <c r="N41" s="207"/>
      <c r="O41" s="208"/>
      <c r="P41" s="197" t="s">
        <v>530</v>
      </c>
      <c r="Q41" s="198" t="s">
        <v>32</v>
      </c>
      <c r="R41" s="64" t="s">
        <v>531</v>
      </c>
      <c r="S41" s="64"/>
      <c r="T41" s="199"/>
      <c r="U41" s="200"/>
      <c r="V41" s="200"/>
      <c r="W41" s="200"/>
      <c r="X41" s="200"/>
      <c r="Y41" s="200"/>
      <c r="Z41" t="e">
        <f>VLOOKUP(A41,#REF!,9,FALSE)</f>
        <v>#REF!</v>
      </c>
    </row>
    <row r="42" spans="1:26" ht="15.75" thickBot="1">
      <c r="A42" s="198" t="s">
        <v>453</v>
      </c>
      <c r="B42" s="41" t="s">
        <v>28</v>
      </c>
      <c r="C42" s="144">
        <v>45807</v>
      </c>
      <c r="D42" s="205"/>
      <c r="E42" s="192" t="s">
        <v>529</v>
      </c>
      <c r="F42" s="205"/>
      <c r="G42" s="206" t="s">
        <v>464</v>
      </c>
      <c r="H42" s="159"/>
      <c r="I42" s="159"/>
      <c r="J42" s="13"/>
      <c r="K42" s="133"/>
      <c r="L42" s="133"/>
      <c r="M42" s="133"/>
      <c r="N42" s="207"/>
      <c r="O42" s="208"/>
      <c r="P42" s="197" t="s">
        <v>530</v>
      </c>
      <c r="Q42" s="198" t="s">
        <v>29</v>
      </c>
      <c r="R42" s="64" t="s">
        <v>531</v>
      </c>
      <c r="S42" s="64"/>
      <c r="T42" s="199"/>
      <c r="U42" s="200"/>
      <c r="V42" s="200"/>
      <c r="W42" s="200"/>
      <c r="X42" s="200"/>
      <c r="Y42" s="200"/>
      <c r="Z42" t="e">
        <f>VLOOKUP(A42,#REF!,9,FALSE)</f>
        <v>#REF!</v>
      </c>
    </row>
    <row r="43" spans="1:26" ht="15.75" thickBot="1">
      <c r="A43" s="198" t="s">
        <v>451</v>
      </c>
      <c r="B43" s="41" t="s">
        <v>28</v>
      </c>
      <c r="C43" s="144">
        <v>45807</v>
      </c>
      <c r="D43" s="205"/>
      <c r="E43" s="192" t="s">
        <v>529</v>
      </c>
      <c r="F43" s="205"/>
      <c r="G43" s="206" t="s">
        <v>464</v>
      </c>
      <c r="H43" s="159"/>
      <c r="I43" s="159"/>
      <c r="J43" s="13"/>
      <c r="K43" s="133"/>
      <c r="L43" s="133"/>
      <c r="M43" s="133"/>
      <c r="N43" s="207"/>
      <c r="O43" s="208"/>
      <c r="P43" s="197" t="s">
        <v>530</v>
      </c>
      <c r="Q43" s="198" t="s">
        <v>32</v>
      </c>
      <c r="R43" s="64" t="s">
        <v>531</v>
      </c>
      <c r="S43" s="64"/>
      <c r="T43" s="199"/>
      <c r="U43" s="200"/>
      <c r="V43" s="200"/>
      <c r="W43" s="200"/>
      <c r="X43" s="200"/>
      <c r="Y43" s="200"/>
      <c r="Z43" t="e">
        <f>VLOOKUP(A43,#REF!,9,FALSE)</f>
        <v>#REF!</v>
      </c>
    </row>
    <row r="44" spans="1:26" ht="15.75" thickBot="1">
      <c r="A44" s="198" t="s">
        <v>544</v>
      </c>
      <c r="B44" s="41" t="s">
        <v>28</v>
      </c>
      <c r="C44" s="144">
        <v>45807</v>
      </c>
      <c r="D44" s="205"/>
      <c r="E44" s="192" t="s">
        <v>529</v>
      </c>
      <c r="F44" s="205"/>
      <c r="G44" s="206" t="s">
        <v>464</v>
      </c>
      <c r="H44" s="159"/>
      <c r="I44" s="159"/>
      <c r="J44" s="13"/>
      <c r="K44" s="133"/>
      <c r="L44" s="133"/>
      <c r="M44" s="133"/>
      <c r="N44" s="207"/>
      <c r="O44" s="208"/>
      <c r="P44" s="197" t="s">
        <v>473</v>
      </c>
      <c r="Q44" s="198" t="s">
        <v>29</v>
      </c>
      <c r="R44" s="64" t="s">
        <v>531</v>
      </c>
      <c r="S44" s="64"/>
      <c r="T44" s="199"/>
      <c r="U44" s="200"/>
      <c r="V44" s="200"/>
      <c r="W44" s="200"/>
      <c r="X44" s="200"/>
      <c r="Y44" s="200"/>
      <c r="Z44" t="e">
        <f>VLOOKUP(A44,#REF!,9,FALSE)</f>
        <v>#REF!</v>
      </c>
    </row>
    <row r="45" spans="1:26" ht="15.75" thickBot="1">
      <c r="A45" s="255" t="s">
        <v>163</v>
      </c>
      <c r="B45" s="41" t="s">
        <v>28</v>
      </c>
      <c r="C45" s="144">
        <v>45807</v>
      </c>
      <c r="D45" s="205"/>
      <c r="E45" s="192" t="s">
        <v>466</v>
      </c>
      <c r="F45" s="205"/>
      <c r="G45" s="206" t="s">
        <v>464</v>
      </c>
      <c r="H45" s="159"/>
      <c r="I45" s="159"/>
      <c r="J45" s="13"/>
      <c r="K45" s="133"/>
      <c r="L45" s="133"/>
      <c r="M45" s="133"/>
      <c r="N45" s="207"/>
      <c r="O45" s="208"/>
      <c r="P45" s="197"/>
      <c r="Q45" s="198" t="s">
        <v>32</v>
      </c>
      <c r="R45" s="64" t="s">
        <v>531</v>
      </c>
      <c r="S45" s="64"/>
      <c r="T45" s="199"/>
      <c r="U45" s="200"/>
      <c r="V45" s="200"/>
      <c r="W45" s="200"/>
      <c r="X45" s="200"/>
      <c r="Y45" s="200"/>
      <c r="Z45" t="e">
        <f>VLOOKUP(A45,#REF!,9,FALSE)</f>
        <v>#REF!</v>
      </c>
    </row>
    <row r="46" spans="1:26" ht="15.75" thickBot="1">
      <c r="A46" s="215" t="s">
        <v>165</v>
      </c>
      <c r="B46" s="41" t="s">
        <v>28</v>
      </c>
      <c r="C46" s="144">
        <v>45807</v>
      </c>
      <c r="D46" s="205"/>
      <c r="E46" s="192" t="s">
        <v>466</v>
      </c>
      <c r="F46" s="205"/>
      <c r="G46" s="213" t="s">
        <v>464</v>
      </c>
      <c r="H46" s="159"/>
      <c r="I46" s="159"/>
      <c r="J46" s="13"/>
      <c r="K46" s="133"/>
      <c r="L46" s="133"/>
      <c r="M46" s="133"/>
      <c r="N46" s="207"/>
      <c r="O46" s="208"/>
      <c r="P46" s="197"/>
      <c r="Q46" s="198" t="s">
        <v>32</v>
      </c>
      <c r="R46" s="64" t="s">
        <v>531</v>
      </c>
      <c r="S46" s="64"/>
      <c r="T46" s="199"/>
      <c r="U46" s="200"/>
      <c r="V46" s="200"/>
      <c r="W46" s="200"/>
      <c r="X46" s="200"/>
      <c r="Y46" s="200"/>
      <c r="Z46" t="e">
        <f>VLOOKUP(A46,#REF!,9,FALSE)</f>
        <v>#REF!</v>
      </c>
    </row>
    <row r="47" spans="1:26" ht="15.75" thickBot="1">
      <c r="A47" s="216" t="s">
        <v>497</v>
      </c>
      <c r="B47" s="41" t="s">
        <v>28</v>
      </c>
      <c r="C47" s="144">
        <v>45807</v>
      </c>
      <c r="D47" s="205"/>
      <c r="E47" s="192" t="s">
        <v>466</v>
      </c>
      <c r="F47" s="205"/>
      <c r="G47" s="206" t="s">
        <v>464</v>
      </c>
      <c r="H47" s="159"/>
      <c r="I47" s="159"/>
      <c r="J47" s="13"/>
      <c r="K47" s="133"/>
      <c r="L47" s="133"/>
      <c r="M47" s="133"/>
      <c r="N47" s="207"/>
      <c r="O47" s="208"/>
      <c r="P47" s="197" t="s">
        <v>476</v>
      </c>
      <c r="Q47" s="198" t="s">
        <v>32</v>
      </c>
      <c r="R47" s="64" t="s">
        <v>535</v>
      </c>
      <c r="S47" s="64"/>
      <c r="T47" s="199"/>
      <c r="U47" s="200"/>
      <c r="V47" s="200"/>
      <c r="W47" s="200"/>
      <c r="X47" s="200"/>
      <c r="Y47" s="200"/>
      <c r="Z47" t="e">
        <f>VLOOKUP(A47,#REF!,9,FALSE)</f>
        <v>#REF!</v>
      </c>
    </row>
    <row r="48" spans="1:26" ht="15.75" thickBot="1">
      <c r="A48" s="215" t="s">
        <v>211</v>
      </c>
      <c r="B48" s="41" t="s">
        <v>28</v>
      </c>
      <c r="C48" s="144">
        <v>45807</v>
      </c>
      <c r="D48" s="205"/>
      <c r="E48" s="192" t="s">
        <v>466</v>
      </c>
      <c r="F48" s="205"/>
      <c r="G48" s="213" t="s">
        <v>501</v>
      </c>
      <c r="H48" s="159"/>
      <c r="I48" s="159"/>
      <c r="J48" s="13"/>
      <c r="K48" s="133"/>
      <c r="L48" s="133"/>
      <c r="M48" s="133"/>
      <c r="N48" s="207"/>
      <c r="O48" s="208"/>
      <c r="P48" s="197" t="s">
        <v>545</v>
      </c>
      <c r="Q48" s="198" t="s">
        <v>501</v>
      </c>
      <c r="R48" s="64" t="s">
        <v>531</v>
      </c>
      <c r="S48" s="64"/>
      <c r="T48" s="199"/>
      <c r="U48" s="200"/>
      <c r="V48" s="200"/>
      <c r="W48" s="200"/>
      <c r="X48" s="200"/>
      <c r="Y48" s="200"/>
      <c r="Z48" t="e">
        <f>VLOOKUP(A48,#REF!,9,FALSE)</f>
        <v>#REF!</v>
      </c>
    </row>
    <row r="49" spans="1:26" ht="15.75" thickBot="1">
      <c r="A49" s="215" t="s">
        <v>207</v>
      </c>
      <c r="B49" s="41" t="s">
        <v>31</v>
      </c>
      <c r="C49" s="144">
        <v>45772</v>
      </c>
      <c r="D49" s="205"/>
      <c r="E49" s="192" t="s">
        <v>466</v>
      </c>
      <c r="F49" s="205"/>
      <c r="G49" s="213" t="s">
        <v>501</v>
      </c>
      <c r="H49" s="159"/>
      <c r="I49" s="159"/>
      <c r="J49" s="13"/>
      <c r="K49" s="133"/>
      <c r="L49" s="133"/>
      <c r="M49" s="133"/>
      <c r="N49" s="207"/>
      <c r="O49" s="208"/>
      <c r="P49" s="197" t="s">
        <v>545</v>
      </c>
      <c r="Q49" s="198" t="s">
        <v>501</v>
      </c>
      <c r="R49" s="64" t="s">
        <v>531</v>
      </c>
      <c r="S49" s="64"/>
      <c r="T49" s="199"/>
      <c r="U49" s="200"/>
      <c r="V49" s="200"/>
      <c r="W49" s="200"/>
      <c r="X49" s="200"/>
      <c r="Y49" s="200"/>
      <c r="Z49" t="e">
        <f>VLOOKUP(A49,#REF!,9,FALSE)</f>
        <v>#REF!</v>
      </c>
    </row>
    <row r="50" spans="1:26" ht="15.75" thickBot="1">
      <c r="A50" s="215" t="s">
        <v>205</v>
      </c>
      <c r="B50" s="41" t="s">
        <v>31</v>
      </c>
      <c r="C50" s="144">
        <v>45772</v>
      </c>
      <c r="D50" s="205"/>
      <c r="E50" s="192" t="s">
        <v>466</v>
      </c>
      <c r="F50" s="205"/>
      <c r="G50" s="213" t="s">
        <v>501</v>
      </c>
      <c r="H50" s="159"/>
      <c r="I50" s="159"/>
      <c r="J50" s="13"/>
      <c r="K50" s="133"/>
      <c r="L50" s="133"/>
      <c r="M50" s="133"/>
      <c r="N50" s="207"/>
      <c r="O50" s="208"/>
      <c r="P50" s="197" t="s">
        <v>545</v>
      </c>
      <c r="Q50" s="198" t="s">
        <v>501</v>
      </c>
      <c r="R50" s="64" t="s">
        <v>531</v>
      </c>
      <c r="S50" s="64"/>
      <c r="T50" s="199"/>
      <c r="U50" s="200"/>
      <c r="V50" s="200"/>
      <c r="W50" s="200"/>
      <c r="X50" s="200"/>
      <c r="Y50" s="200"/>
      <c r="Z50" t="e">
        <f>VLOOKUP(A50,#REF!,9,FALSE)</f>
        <v>#REF!</v>
      </c>
    </row>
    <row r="51" spans="1:26" ht="15.75" thickBot="1">
      <c r="A51" s="215" t="s">
        <v>506</v>
      </c>
      <c r="B51" s="41" t="e">
        <v>#N/A</v>
      </c>
      <c r="C51" s="144" t="e">
        <v>#N/A</v>
      </c>
      <c r="D51" s="205"/>
      <c r="E51" s="192" t="s">
        <v>466</v>
      </c>
      <c r="F51" s="205"/>
      <c r="G51" s="213" t="s">
        <v>501</v>
      </c>
      <c r="H51" s="159"/>
      <c r="I51" s="159"/>
      <c r="J51" s="13"/>
      <c r="K51" s="133"/>
      <c r="L51" s="133"/>
      <c r="M51" s="133"/>
      <c r="N51" s="207"/>
      <c r="O51" s="208"/>
      <c r="P51" s="197" t="s">
        <v>545</v>
      </c>
      <c r="Q51" s="198" t="s">
        <v>501</v>
      </c>
      <c r="R51" s="64" t="s">
        <v>531</v>
      </c>
      <c r="S51" s="64"/>
      <c r="T51" s="199"/>
      <c r="U51" s="200"/>
      <c r="V51" s="200"/>
      <c r="W51" s="200"/>
      <c r="X51" s="200"/>
      <c r="Y51" s="200"/>
      <c r="Z51" t="e">
        <f>VLOOKUP(A51,#REF!,9,FALSE)</f>
        <v>#REF!</v>
      </c>
    </row>
    <row r="52" spans="1:26" ht="13.9" customHeight="1" thickBot="1">
      <c r="A52" s="215" t="s">
        <v>189</v>
      </c>
      <c r="B52" s="41" t="s">
        <v>31</v>
      </c>
      <c r="C52" s="144">
        <v>45925</v>
      </c>
      <c r="D52" s="205"/>
      <c r="E52" s="192" t="s">
        <v>529</v>
      </c>
      <c r="F52" s="205"/>
      <c r="G52" s="206" t="s">
        <v>464</v>
      </c>
      <c r="H52" s="159"/>
      <c r="I52" s="159"/>
      <c r="J52" s="13"/>
      <c r="K52" s="133"/>
      <c r="L52" s="133"/>
      <c r="M52" s="133"/>
      <c r="N52" s="207"/>
      <c r="O52" s="208"/>
      <c r="P52" s="197" t="s">
        <v>530</v>
      </c>
      <c r="Q52" s="198" t="s">
        <v>29</v>
      </c>
      <c r="R52" s="64" t="s">
        <v>531</v>
      </c>
      <c r="S52" s="64"/>
      <c r="T52" s="199"/>
      <c r="U52" s="200"/>
      <c r="V52" s="200"/>
      <c r="W52" s="200"/>
      <c r="X52" s="200"/>
      <c r="Y52" s="200"/>
      <c r="Z52" t="e">
        <f>VLOOKUP(A52,#REF!,9,FALSE)</f>
        <v>#REF!</v>
      </c>
    </row>
    <row r="53" spans="1:26" ht="15.75" thickBot="1">
      <c r="A53" s="215" t="s">
        <v>191</v>
      </c>
      <c r="B53" s="41" t="s">
        <v>31</v>
      </c>
      <c r="C53" s="144">
        <v>45925</v>
      </c>
      <c r="D53" s="205"/>
      <c r="E53" s="192" t="s">
        <v>529</v>
      </c>
      <c r="F53" s="205"/>
      <c r="G53" s="206" t="s">
        <v>464</v>
      </c>
      <c r="H53" s="159"/>
      <c r="I53" s="159"/>
      <c r="J53" s="13"/>
      <c r="K53" s="133"/>
      <c r="L53" s="133"/>
      <c r="M53" s="133"/>
      <c r="N53" s="207"/>
      <c r="O53" s="208"/>
      <c r="P53" s="197" t="s">
        <v>530</v>
      </c>
      <c r="Q53" s="198" t="s">
        <v>29</v>
      </c>
      <c r="R53" s="64" t="s">
        <v>531</v>
      </c>
      <c r="S53" s="64"/>
      <c r="T53" s="199"/>
      <c r="U53" s="200"/>
      <c r="V53" s="200"/>
      <c r="W53" s="200"/>
      <c r="X53" s="200"/>
      <c r="Y53" s="200"/>
      <c r="Z53" t="e">
        <f>VLOOKUP(A53,#REF!,9,FALSE)</f>
        <v>#REF!</v>
      </c>
    </row>
    <row r="54" spans="1:26" ht="15.75" thickBot="1">
      <c r="A54" s="215" t="s">
        <v>187</v>
      </c>
      <c r="B54" s="41" t="s">
        <v>31</v>
      </c>
      <c r="C54" s="144">
        <v>45925</v>
      </c>
      <c r="D54" s="205"/>
      <c r="E54" s="192" t="s">
        <v>529</v>
      </c>
      <c r="F54" s="205"/>
      <c r="G54" s="206" t="s">
        <v>464</v>
      </c>
      <c r="H54" s="159"/>
      <c r="I54" s="159"/>
      <c r="J54" s="13"/>
      <c r="K54" s="133"/>
      <c r="L54" s="133"/>
      <c r="M54" s="133"/>
      <c r="N54" s="207"/>
      <c r="O54" s="208"/>
      <c r="P54" s="197" t="s">
        <v>530</v>
      </c>
      <c r="Q54" s="198" t="s">
        <v>29</v>
      </c>
      <c r="R54" s="64" t="s">
        <v>531</v>
      </c>
      <c r="S54" s="64"/>
      <c r="T54" s="199"/>
      <c r="U54" s="200"/>
      <c r="V54" s="200"/>
      <c r="W54" s="200"/>
      <c r="X54" s="200"/>
      <c r="Y54" s="200"/>
      <c r="Z54" t="e">
        <f>VLOOKUP(A54,#REF!,9,FALSE)</f>
        <v>#REF!</v>
      </c>
    </row>
    <row r="55" spans="1:26" ht="15.75" thickBot="1">
      <c r="A55" s="215" t="s">
        <v>241</v>
      </c>
      <c r="B55" s="41" t="s">
        <v>31</v>
      </c>
      <c r="C55" s="144">
        <v>45862</v>
      </c>
      <c r="D55" s="205"/>
      <c r="E55" s="192" t="s">
        <v>529</v>
      </c>
      <c r="F55" s="205"/>
      <c r="G55" s="206" t="s">
        <v>464</v>
      </c>
      <c r="H55" s="159"/>
      <c r="I55" s="159"/>
      <c r="J55" s="13"/>
      <c r="K55" s="133"/>
      <c r="L55" s="133"/>
      <c r="M55" s="133"/>
      <c r="N55" s="207"/>
      <c r="O55" s="208"/>
      <c r="P55" s="197" t="s">
        <v>476</v>
      </c>
      <c r="Q55" s="198" t="s">
        <v>32</v>
      </c>
      <c r="R55" s="64" t="s">
        <v>535</v>
      </c>
      <c r="S55" s="64"/>
      <c r="T55" s="199"/>
      <c r="U55" s="200"/>
      <c r="V55" s="200"/>
      <c r="W55" s="200"/>
      <c r="X55" s="200"/>
      <c r="Y55" s="200"/>
      <c r="Z55" t="e">
        <f>VLOOKUP(A55,#REF!,9,FALSE)</f>
        <v>#REF!</v>
      </c>
    </row>
    <row r="56" spans="1:26" ht="15.75" thickBot="1">
      <c r="A56" s="215" t="s">
        <v>546</v>
      </c>
      <c r="B56" s="41"/>
      <c r="C56" s="144" t="e">
        <v>#N/A</v>
      </c>
      <c r="D56" s="205"/>
      <c r="E56" s="192" t="s">
        <v>529</v>
      </c>
      <c r="F56" s="205"/>
      <c r="G56" s="206" t="s">
        <v>464</v>
      </c>
      <c r="H56" s="159"/>
      <c r="I56" s="159"/>
      <c r="J56" s="13"/>
      <c r="K56" s="133"/>
      <c r="L56" s="133"/>
      <c r="M56" s="133"/>
      <c r="N56" s="207"/>
      <c r="O56" s="208"/>
      <c r="P56" s="197" t="s">
        <v>547</v>
      </c>
      <c r="Q56" s="198" t="s">
        <v>32</v>
      </c>
      <c r="R56" s="64" t="s">
        <v>535</v>
      </c>
      <c r="S56" s="64"/>
      <c r="T56" s="199"/>
      <c r="U56" s="200"/>
      <c r="V56" s="200"/>
      <c r="W56" s="200"/>
      <c r="X56" s="200"/>
      <c r="Y56" s="200"/>
      <c r="Z56" t="e">
        <f>VLOOKUP(A56,#REF!,9,FALSE)</f>
        <v>#REF!</v>
      </c>
    </row>
    <row r="57" spans="1:26" ht="15.75" thickBot="1">
      <c r="A57" s="93" t="s">
        <v>548</v>
      </c>
      <c r="B57" s="41" t="s">
        <v>31</v>
      </c>
      <c r="C57" s="217">
        <v>45787</v>
      </c>
      <c r="D57" s="205"/>
      <c r="E57" s="192" t="s">
        <v>529</v>
      </c>
      <c r="F57" s="205"/>
      <c r="G57" s="206" t="s">
        <v>464</v>
      </c>
      <c r="H57" s="159"/>
      <c r="I57" s="159"/>
      <c r="J57" s="13"/>
      <c r="K57" s="133"/>
      <c r="L57" s="133"/>
      <c r="M57" s="133"/>
      <c r="N57" s="207"/>
      <c r="O57" s="208"/>
      <c r="P57" s="197" t="s">
        <v>476</v>
      </c>
      <c r="Q57" s="198" t="s">
        <v>549</v>
      </c>
      <c r="R57" s="64" t="s">
        <v>535</v>
      </c>
      <c r="S57" s="64"/>
      <c r="T57" s="199"/>
      <c r="U57" s="200"/>
      <c r="V57" s="200"/>
      <c r="W57" s="200"/>
      <c r="X57" s="200"/>
      <c r="Y57" s="200"/>
      <c r="Z57" t="e">
        <f>VLOOKUP(A57,#REF!,9,FALSE)</f>
        <v>#REF!</v>
      </c>
    </row>
    <row r="58" spans="1:26" ht="15.75" thickBot="1">
      <c r="A58" s="472" t="s">
        <v>187</v>
      </c>
      <c r="B58" s="41" t="s">
        <v>28</v>
      </c>
      <c r="C58" s="219">
        <v>45807</v>
      </c>
      <c r="D58" s="205"/>
      <c r="E58" s="192" t="s">
        <v>466</v>
      </c>
      <c r="F58" s="205"/>
      <c r="G58" s="206" t="s">
        <v>464</v>
      </c>
      <c r="H58" s="159"/>
      <c r="I58" s="159"/>
      <c r="J58" s="13"/>
      <c r="K58" s="133"/>
      <c r="L58" s="133"/>
      <c r="M58" s="133"/>
      <c r="N58" s="207"/>
      <c r="O58" s="208"/>
      <c r="P58" s="210"/>
      <c r="Q58" s="198" t="s">
        <v>29</v>
      </c>
      <c r="R58" s="64" t="s">
        <v>531</v>
      </c>
      <c r="S58" s="64"/>
      <c r="T58" s="199"/>
      <c r="U58" s="200"/>
      <c r="V58" s="200"/>
      <c r="W58" s="200"/>
      <c r="X58" s="200"/>
      <c r="Y58" s="200"/>
    </row>
    <row r="59" spans="1:26" ht="15.75" thickBot="1">
      <c r="A59" s="472" t="s">
        <v>189</v>
      </c>
      <c r="B59" s="41" t="s">
        <v>31</v>
      </c>
      <c r="C59" s="219">
        <v>45772</v>
      </c>
      <c r="D59" s="205"/>
      <c r="E59" s="192" t="s">
        <v>466</v>
      </c>
      <c r="F59" s="205"/>
      <c r="G59" s="206" t="s">
        <v>464</v>
      </c>
      <c r="H59" s="159"/>
      <c r="I59" s="159"/>
      <c r="J59" s="13"/>
      <c r="K59" s="133"/>
      <c r="L59" s="133"/>
      <c r="M59" s="133"/>
      <c r="N59" s="207"/>
      <c r="O59" s="208"/>
      <c r="P59" s="210"/>
      <c r="Q59" s="198" t="s">
        <v>29</v>
      </c>
      <c r="R59" s="64" t="s">
        <v>531</v>
      </c>
      <c r="S59" s="64"/>
      <c r="T59" s="199"/>
      <c r="U59" s="200"/>
      <c r="V59" s="200"/>
      <c r="W59" s="200"/>
      <c r="X59" s="200"/>
      <c r="Y59" s="200"/>
    </row>
    <row r="60" spans="1:26" ht="15.75" thickBot="1">
      <c r="A60" s="473" t="s">
        <v>191</v>
      </c>
      <c r="B60" s="41" t="s">
        <v>31</v>
      </c>
      <c r="C60" s="219">
        <v>45772</v>
      </c>
      <c r="D60" s="205"/>
      <c r="E60" s="192" t="s">
        <v>466</v>
      </c>
      <c r="F60" s="205"/>
      <c r="G60" s="206" t="s">
        <v>464</v>
      </c>
      <c r="H60" s="159"/>
      <c r="I60" s="159"/>
      <c r="J60" s="13"/>
      <c r="K60" s="133"/>
      <c r="L60" s="133"/>
      <c r="M60" s="133"/>
      <c r="N60" s="207"/>
      <c r="O60" s="208"/>
      <c r="P60" s="210"/>
      <c r="Q60" s="198" t="s">
        <v>29</v>
      </c>
      <c r="R60" s="64" t="s">
        <v>531</v>
      </c>
      <c r="S60" s="64"/>
      <c r="T60" s="199"/>
      <c r="U60" s="200"/>
      <c r="V60" s="200"/>
      <c r="W60" s="200"/>
      <c r="X60" s="200"/>
      <c r="Y60" s="200"/>
    </row>
    <row r="61" spans="1:26">
      <c r="A61" s="218"/>
      <c r="B61" s="205" t="e">
        <v>#N/A</v>
      </c>
      <c r="C61" s="219" t="e">
        <v>#N/A</v>
      </c>
      <c r="D61" s="205"/>
      <c r="E61" s="205"/>
      <c r="F61" s="205"/>
      <c r="G61" s="205"/>
      <c r="H61" s="159"/>
      <c r="I61" s="159"/>
      <c r="J61" s="13"/>
      <c r="K61" s="133"/>
      <c r="L61" s="133"/>
      <c r="M61" s="133"/>
      <c r="N61" s="207"/>
      <c r="O61" s="208"/>
      <c r="P61" s="210"/>
      <c r="Q61" s="198"/>
      <c r="R61" s="64"/>
      <c r="S61" s="64"/>
      <c r="T61" s="199"/>
      <c r="U61" s="200"/>
      <c r="V61" s="200"/>
      <c r="W61" s="200"/>
      <c r="X61" s="200"/>
      <c r="Y61" s="200"/>
    </row>
    <row r="62" spans="1:26">
      <c r="A62" s="218"/>
      <c r="B62" s="205" t="s">
        <v>31</v>
      </c>
      <c r="C62" s="219">
        <v>45925</v>
      </c>
      <c r="D62" s="205"/>
      <c r="E62" s="205"/>
      <c r="F62" s="205"/>
      <c r="G62" s="205"/>
      <c r="H62" s="159"/>
      <c r="I62" s="159"/>
      <c r="J62" s="13"/>
      <c r="K62" s="133"/>
      <c r="L62" s="133"/>
      <c r="M62" s="133"/>
      <c r="N62" s="207"/>
      <c r="O62" s="208"/>
      <c r="P62" s="210"/>
      <c r="Q62" s="198"/>
      <c r="R62" s="64"/>
      <c r="S62" s="64"/>
      <c r="T62" s="199"/>
      <c r="U62" s="200"/>
      <c r="V62" s="200"/>
      <c r="W62" s="200"/>
      <c r="X62" s="200"/>
      <c r="Y62" s="200"/>
    </row>
    <row r="63" spans="1:26">
      <c r="A63" s="218"/>
      <c r="B63" s="205" t="s">
        <v>31</v>
      </c>
      <c r="C63" s="219">
        <v>45925</v>
      </c>
      <c r="D63" s="205"/>
      <c r="E63" s="205"/>
      <c r="F63" s="205"/>
      <c r="G63" s="205"/>
      <c r="H63" s="159"/>
      <c r="I63" s="159"/>
      <c r="J63" s="13"/>
      <c r="K63" s="133"/>
      <c r="L63" s="133"/>
      <c r="M63" s="133"/>
      <c r="N63" s="207"/>
      <c r="O63" s="208"/>
      <c r="P63" s="210"/>
      <c r="Q63" s="198"/>
      <c r="R63" s="64"/>
      <c r="S63" s="64"/>
      <c r="T63" s="199"/>
      <c r="U63" s="200"/>
      <c r="V63" s="200"/>
      <c r="W63" s="200"/>
      <c r="X63" s="200"/>
      <c r="Y63" s="200"/>
    </row>
    <row r="64" spans="1:26">
      <c r="A64" s="218"/>
      <c r="B64" s="205" t="s">
        <v>31</v>
      </c>
      <c r="C64" s="219">
        <v>45925</v>
      </c>
      <c r="D64" s="205"/>
      <c r="E64" s="205"/>
      <c r="F64" s="205"/>
      <c r="G64" s="205"/>
      <c r="H64" s="159"/>
      <c r="I64" s="159"/>
      <c r="J64" s="13"/>
      <c r="K64" s="133"/>
      <c r="L64" s="133"/>
      <c r="M64" s="133"/>
      <c r="N64" s="207"/>
      <c r="O64" s="208"/>
      <c r="P64" s="210"/>
      <c r="Q64" s="198"/>
      <c r="R64" s="64"/>
      <c r="S64" s="64"/>
      <c r="T64" s="199"/>
      <c r="U64" s="200"/>
      <c r="V64" s="200"/>
      <c r="W64" s="200"/>
      <c r="X64" s="200"/>
      <c r="Y64" s="200"/>
    </row>
    <row r="65" spans="1:25">
      <c r="A65" s="218"/>
      <c r="B65" s="205" t="s">
        <v>31</v>
      </c>
      <c r="C65" s="219">
        <v>45862</v>
      </c>
      <c r="D65" s="205"/>
      <c r="E65" s="205"/>
      <c r="F65" s="205"/>
      <c r="G65" s="205"/>
      <c r="H65" s="159"/>
      <c r="I65" s="159"/>
      <c r="J65" s="13"/>
      <c r="K65" s="133"/>
      <c r="L65" s="133"/>
      <c r="M65" s="133"/>
      <c r="N65" s="207"/>
      <c r="O65" s="208"/>
      <c r="P65" s="210"/>
      <c r="Q65" s="198"/>
      <c r="R65" s="64"/>
      <c r="S65" s="64"/>
      <c r="T65" s="199"/>
      <c r="U65" s="200"/>
      <c r="V65" s="200"/>
      <c r="W65" s="200"/>
      <c r="X65" s="200"/>
      <c r="Y65" s="200"/>
    </row>
    <row r="66" spans="1:25">
      <c r="A66" s="13"/>
      <c r="B66" s="159"/>
      <c r="C66" s="220" t="e">
        <v>#N/A</v>
      </c>
      <c r="D66" s="159"/>
      <c r="E66" s="159"/>
      <c r="F66" s="159"/>
      <c r="G66" s="159"/>
      <c r="H66" s="159"/>
      <c r="I66" s="159"/>
      <c r="J66" s="13"/>
      <c r="K66" s="133"/>
      <c r="L66" s="133"/>
      <c r="M66" s="133"/>
      <c r="N66" s="207"/>
      <c r="O66" s="208"/>
      <c r="P66" s="221"/>
      <c r="T66" s="46"/>
      <c r="U66" s="222"/>
      <c r="V66" s="222"/>
      <c r="W66" s="222"/>
      <c r="X66" s="222"/>
      <c r="Y66" s="222"/>
    </row>
    <row r="67" spans="1:25">
      <c r="A67" s="13"/>
      <c r="B67" s="159"/>
      <c r="C67" s="220"/>
      <c r="D67" s="159"/>
      <c r="E67" s="159"/>
      <c r="F67" s="159"/>
      <c r="G67" s="159"/>
      <c r="H67" s="159"/>
      <c r="I67" s="159"/>
      <c r="J67" s="13"/>
      <c r="K67" s="133"/>
      <c r="L67" s="133"/>
      <c r="M67" s="133"/>
      <c r="N67" s="207"/>
      <c r="O67" s="208"/>
      <c r="P67" s="221"/>
      <c r="T67" s="46"/>
      <c r="U67" s="222"/>
      <c r="V67" s="222"/>
      <c r="W67" s="222"/>
      <c r="X67" s="222"/>
      <c r="Y67" s="222"/>
    </row>
    <row r="68" spans="1:25" ht="13.9" customHeight="1"/>
    <row r="70" spans="1:25">
      <c r="A70" s="223" t="s">
        <v>518</v>
      </c>
      <c r="B70" s="224">
        <f>SUM(K4:K9)</f>
        <v>0</v>
      </c>
      <c r="C70" s="225" t="e">
        <f>B70/B73</f>
        <v>#DIV/0!</v>
      </c>
    </row>
    <row r="71" spans="1:25">
      <c r="A71" s="223" t="s">
        <v>154</v>
      </c>
      <c r="B71" s="224">
        <f>SUM(L4:L9)</f>
        <v>0</v>
      </c>
      <c r="C71" s="225" t="e">
        <f>B71/B73</f>
        <v>#DIV/0!</v>
      </c>
    </row>
    <row r="72" spans="1:25">
      <c r="A72" s="223" t="s">
        <v>519</v>
      </c>
      <c r="B72" s="224">
        <f>SUM(M4:M9)</f>
        <v>0</v>
      </c>
      <c r="C72" s="225" t="e">
        <f>B72/B73</f>
        <v>#DIV/0!</v>
      </c>
    </row>
    <row r="73" spans="1:25">
      <c r="A73" s="223" t="s">
        <v>49</v>
      </c>
      <c r="B73" s="224">
        <f>SUM(B70:B72)</f>
        <v>0</v>
      </c>
      <c r="C73" s="202"/>
    </row>
    <row r="80" spans="1:25">
      <c r="A80" t="s">
        <v>550</v>
      </c>
    </row>
    <row r="81" spans="1:1">
      <c r="A81" t="s">
        <v>551</v>
      </c>
    </row>
    <row r="82" spans="1:1">
      <c r="A82" t="s">
        <v>530</v>
      </c>
    </row>
    <row r="83" spans="1:1">
      <c r="A83" t="s">
        <v>552</v>
      </c>
    </row>
    <row r="84" spans="1:1">
      <c r="A84" t="s">
        <v>553</v>
      </c>
    </row>
  </sheetData>
  <autoFilter ref="A3:Z57" xr:uid="{47DE29B2-F3BE-4F58-ABDA-1AB212562412}">
    <filterColumn colId="4">
      <filters>
        <filter val="APRIL"/>
      </filters>
    </filterColumn>
  </autoFilter>
  <mergeCells count="3">
    <mergeCell ref="A1:G1"/>
    <mergeCell ref="H1:O1"/>
    <mergeCell ref="Q1:X1"/>
  </mergeCells>
  <conditionalFormatting sqref="A4:A16">
    <cfRule type="duplicateValues" dxfId="359" priority="1"/>
  </conditionalFormatting>
  <conditionalFormatting sqref="A17:A56">
    <cfRule type="duplicateValues" dxfId="358" priority="2"/>
  </conditionalFormatting>
  <dataValidations count="11">
    <dataValidation type="list" allowBlank="1" showInputMessage="1" showErrorMessage="1" sqref="Q4 Q18" xr:uid="{C8D2DBA0-CA11-4009-87CC-C214B3202B38}">
      <formula1>"In Process, Not Started, Complete, Hold, Locates Called, Manpower"</formula1>
    </dataValidation>
    <dataValidation type="list" allowBlank="1" showInputMessage="1" showErrorMessage="1" sqref="Q5:Q7 Q25 Q9:Q17" xr:uid="{AE05B43D-1EE7-4010-890B-9E3B76E541AB}">
      <formula1>"In Process, Not Started, Complete, Hold, Locates Called"</formula1>
    </dataValidation>
    <dataValidation type="list" allowBlank="1" showInputMessage="1" showErrorMessage="1" sqref="Q8 Q19:Q24 Q26:Q65" xr:uid="{9F827E2E-ADE2-41BD-814A-F4F954BD57C8}">
      <formula1>"In Process, Not Started, Complete, Hold "</formula1>
    </dataValidation>
    <dataValidation type="list" allowBlank="1" showInputMessage="1" showErrorMessage="1" sqref="Q66:Q67" xr:uid="{68018FB8-2BB3-4A6A-B171-B886FA345D88}">
      <formula1>"In Process, Not Started"</formula1>
    </dataValidation>
    <dataValidation type="list" allowBlank="1" showInputMessage="1" showErrorMessage="1" sqref="H4:H67" xr:uid="{4CDD9FBA-8390-4F01-B80D-A9F7C08E2796}">
      <formula1>"Not Started, In Process, All Permits Received"</formula1>
    </dataValidation>
    <dataValidation type="list" allowBlank="1" showInputMessage="1" showErrorMessage="1" sqref="R4:R67" xr:uid="{E48450EB-DFA4-48B4-8FB1-4400297D24D4}">
      <formula1>"Partial, Funded, Escalated, Missing"</formula1>
    </dataValidation>
    <dataValidation type="list" allowBlank="1" showInputMessage="1" showErrorMessage="1" sqref="I4:I67" xr:uid="{A7E1E5ED-AE52-4E67-B2CE-012F1B29AE8A}">
      <formula1>"Parital, Funded, Escalated, Missing"</formula1>
    </dataValidation>
    <dataValidation type="list" allowBlank="1" showInputMessage="1" showErrorMessage="1" sqref="S4:S67" xr:uid="{6447B60E-297E-4FEC-AAE7-35BA6386AC5D}">
      <formula1>"Partial, Funded, Escalated"</formula1>
    </dataValidation>
    <dataValidation type="list" allowBlank="1" showInputMessage="1" showErrorMessage="1" sqref="G1:G1048576" xr:uid="{FC5F0FD9-3B59-4499-BB6F-9D0514DC0B98}">
      <formula1>"On Track, In Jeopardy, Complete"</formula1>
    </dataValidation>
    <dataValidation allowBlank="1" showInputMessage="1" showErrorMessage="1" sqref="P1:P16 P41:P44 P52:P1048576" xr:uid="{3B0C636F-9B18-49A8-87AE-2EDD7D5C4088}"/>
    <dataValidation type="list" allowBlank="1" showInputMessage="1" showErrorMessage="1" sqref="P17:P40 P45:P51" xr:uid="{339BFE97-F193-4C5D-A761-C1773758A672}">
      <formula1>"Manpower, NTP Permit, QC, Tie-ends, SOW"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84DF-CE67-4111-80C1-EF0EEFA93524}">
  <sheetPr codeName="Sheet2"/>
  <dimension ref="A1:BI209"/>
  <sheetViews>
    <sheetView zoomScale="90" zoomScaleNormal="90" workbookViewId="0">
      <pane xSplit="1" topLeftCell="B79" activePane="topRight" state="frozen"/>
      <selection pane="topRight" activeCell="D76" sqref="D76"/>
      <selection activeCell="Y82" sqref="Y82"/>
    </sheetView>
  </sheetViews>
  <sheetFormatPr defaultColWidth="9.140625" defaultRowHeight="15" customHeight="1"/>
  <cols>
    <col min="1" max="1" width="37" style="677" bestFit="1" customWidth="1"/>
    <col min="2" max="2" width="20.7109375" style="698" customWidth="1"/>
    <col min="3" max="3" width="18.7109375" style="698" customWidth="1"/>
    <col min="4" max="4" width="53.5703125" style="698" customWidth="1"/>
    <col min="5" max="5" width="20.7109375" style="698" customWidth="1"/>
    <col min="6" max="6" width="21.7109375" style="677" customWidth="1"/>
    <col min="7" max="7" width="24" style="677" customWidth="1"/>
    <col min="8" max="8" width="20.7109375" style="698" customWidth="1"/>
    <col min="9" max="9" width="24.85546875" style="698" customWidth="1"/>
    <col min="10" max="10" width="20.7109375" style="698" customWidth="1"/>
    <col min="11" max="11" width="18.140625" style="698" customWidth="1"/>
    <col min="12" max="12" width="20.7109375" style="677" customWidth="1"/>
    <col min="13" max="13" width="20.7109375" style="698" customWidth="1"/>
    <col min="14" max="14" width="22" style="737" customWidth="1"/>
    <col min="15" max="17" width="20.7109375" style="698" customWidth="1"/>
    <col min="18" max="18" width="24.5703125" style="698" customWidth="1"/>
    <col min="19" max="19" width="29.85546875" style="698" customWidth="1"/>
    <col min="20" max="20" width="29.28515625" style="698" customWidth="1"/>
    <col min="21" max="21" width="30.5703125" style="698" customWidth="1"/>
    <col min="22" max="22" width="33" style="677" customWidth="1"/>
    <col min="23" max="23" width="38" style="698" bestFit="1" customWidth="1"/>
    <col min="24" max="24" width="20.85546875" style="698" bestFit="1" customWidth="1"/>
    <col min="25" max="25" width="26.140625" style="698" bestFit="1" customWidth="1"/>
    <col min="26" max="26" width="24.85546875" style="698" bestFit="1" customWidth="1"/>
    <col min="27" max="27" width="30.7109375" style="698" customWidth="1"/>
    <col min="28" max="29" width="41.140625" style="698" bestFit="1" customWidth="1"/>
    <col min="30" max="30" width="41.42578125" style="738" customWidth="1"/>
    <col min="31" max="31" width="255.7109375" style="698" bestFit="1" customWidth="1"/>
    <col min="32" max="33" width="10.140625" style="698" bestFit="1" customWidth="1"/>
    <col min="34" max="16384" width="9.140625" style="698"/>
  </cols>
  <sheetData>
    <row r="1" spans="1:33" s="677" customFormat="1" ht="24.75" customHeight="1">
      <c r="A1" s="1004" t="s">
        <v>554</v>
      </c>
      <c r="B1" s="1005" t="s">
        <v>108</v>
      </c>
      <c r="C1" s="1005" t="s">
        <v>109</v>
      </c>
      <c r="D1" s="1005" t="s">
        <v>462</v>
      </c>
      <c r="E1" s="1005" t="s">
        <v>555</v>
      </c>
      <c r="F1" s="1005" t="s">
        <v>556</v>
      </c>
      <c r="G1" s="1005" t="s">
        <v>110</v>
      </c>
      <c r="H1" s="1005" t="s">
        <v>86</v>
      </c>
      <c r="I1" s="1005" t="s">
        <v>111</v>
      </c>
      <c r="J1" s="1005" t="s">
        <v>26</v>
      </c>
      <c r="K1" s="1005" t="s">
        <v>557</v>
      </c>
      <c r="L1" s="1005" t="s">
        <v>114</v>
      </c>
      <c r="M1" s="1005" t="s">
        <v>113</v>
      </c>
      <c r="N1" s="1006" t="s">
        <v>558</v>
      </c>
      <c r="O1" s="1005" t="s">
        <v>112</v>
      </c>
      <c r="P1" s="1007" t="s">
        <v>115</v>
      </c>
      <c r="Q1" s="1008" t="s">
        <v>116</v>
      </c>
      <c r="R1" s="1008" t="s">
        <v>559</v>
      </c>
      <c r="S1" s="1008" t="s">
        <v>560</v>
      </c>
      <c r="T1" s="1008" t="s">
        <v>561</v>
      </c>
      <c r="U1" s="1008" t="s">
        <v>562</v>
      </c>
      <c r="V1" s="1008" t="s">
        <v>87</v>
      </c>
      <c r="W1" s="1008" t="s">
        <v>563</v>
      </c>
      <c r="X1" s="1008" t="s">
        <v>564</v>
      </c>
      <c r="Y1" s="1008" t="s">
        <v>523</v>
      </c>
      <c r="Z1" s="1008" t="s">
        <v>565</v>
      </c>
      <c r="AA1" s="1008" t="s">
        <v>566</v>
      </c>
      <c r="AB1" s="1009" t="s">
        <v>567</v>
      </c>
      <c r="AC1" s="1008" t="s">
        <v>525</v>
      </c>
      <c r="AD1" s="1008" t="s">
        <v>568</v>
      </c>
      <c r="AE1" s="1010" t="s">
        <v>569</v>
      </c>
      <c r="AF1" s="1792"/>
      <c r="AG1" s="1792"/>
    </row>
    <row r="2" spans="1:33" s="702" customFormat="1" ht="24.75" customHeight="1" thickBot="1">
      <c r="A2" s="1245" t="s">
        <v>570</v>
      </c>
      <c r="B2" s="1197" t="s">
        <v>571</v>
      </c>
      <c r="C2" s="1243">
        <v>46325</v>
      </c>
      <c r="D2" s="1243" t="s">
        <v>58</v>
      </c>
      <c r="E2" s="1184">
        <v>46171</v>
      </c>
      <c r="F2" s="1183" t="s">
        <v>572</v>
      </c>
      <c r="G2" s="1185"/>
      <c r="H2" s="1559">
        <v>67</v>
      </c>
      <c r="I2" s="365" t="s">
        <v>573</v>
      </c>
      <c r="J2" s="1013" t="s">
        <v>30</v>
      </c>
      <c r="K2" s="1560"/>
      <c r="L2" s="1184"/>
      <c r="M2" s="365" t="s">
        <v>128</v>
      </c>
      <c r="N2" s="950">
        <v>100866</v>
      </c>
      <c r="O2" s="365" t="s">
        <v>128</v>
      </c>
      <c r="P2" s="697" t="s">
        <v>38</v>
      </c>
      <c r="Q2" s="1561">
        <v>46175</v>
      </c>
      <c r="R2" s="692"/>
      <c r="S2" s="1561"/>
      <c r="T2" s="1561"/>
      <c r="U2" s="1561"/>
      <c r="V2" s="1562">
        <v>9021</v>
      </c>
      <c r="W2" s="1170">
        <v>8341</v>
      </c>
      <c r="X2" s="1170">
        <f t="shared" ref="X2:X6" si="0">SUM(V2-W2)</f>
        <v>680</v>
      </c>
      <c r="Y2" s="1186">
        <f t="shared" ref="Y2:Y6" si="1">IFERROR($W2/$V2, 0)</f>
        <v>0.92462033034031699</v>
      </c>
      <c r="Z2" s="1561">
        <v>46195</v>
      </c>
      <c r="AA2" s="1561">
        <v>46230</v>
      </c>
      <c r="AB2" s="687">
        <v>0</v>
      </c>
      <c r="AC2" s="687">
        <v>0</v>
      </c>
      <c r="AD2" s="1012">
        <v>0</v>
      </c>
      <c r="AE2" s="999" t="s">
        <v>574</v>
      </c>
      <c r="AF2" s="1791"/>
      <c r="AG2" s="1791"/>
    </row>
    <row r="3" spans="1:33" s="702" customFormat="1" ht="24.75" customHeight="1">
      <c r="A3" s="1245" t="s">
        <v>575</v>
      </c>
      <c r="B3" s="1197" t="s">
        <v>571</v>
      </c>
      <c r="C3" s="1243">
        <v>46325</v>
      </c>
      <c r="D3" s="1243" t="s">
        <v>58</v>
      </c>
      <c r="E3" s="1184">
        <v>46170</v>
      </c>
      <c r="F3" s="1183" t="s">
        <v>576</v>
      </c>
      <c r="G3" s="1185"/>
      <c r="H3" s="1559">
        <v>93</v>
      </c>
      <c r="I3" s="365" t="s">
        <v>573</v>
      </c>
      <c r="J3" s="1013" t="s">
        <v>30</v>
      </c>
      <c r="K3" s="1560"/>
      <c r="L3" s="1184"/>
      <c r="M3" s="365" t="s">
        <v>128</v>
      </c>
      <c r="N3" s="950">
        <v>104934</v>
      </c>
      <c r="O3" s="365" t="s">
        <v>128</v>
      </c>
      <c r="P3" s="697" t="s">
        <v>38</v>
      </c>
      <c r="Q3" s="1561">
        <v>46176</v>
      </c>
      <c r="R3" s="692"/>
      <c r="S3" s="1561"/>
      <c r="T3" s="1561"/>
      <c r="U3" s="1561"/>
      <c r="V3" s="1562">
        <v>8701</v>
      </c>
      <c r="W3" s="1170">
        <v>7811</v>
      </c>
      <c r="X3" s="1170">
        <f t="shared" si="0"/>
        <v>890</v>
      </c>
      <c r="Y3" s="1186">
        <f t="shared" si="1"/>
        <v>0.89771290656246405</v>
      </c>
      <c r="Z3" s="1561">
        <v>46191</v>
      </c>
      <c r="AA3" s="1561">
        <v>46261</v>
      </c>
      <c r="AB3" s="687">
        <v>0</v>
      </c>
      <c r="AC3" s="687">
        <v>0</v>
      </c>
      <c r="AD3" s="1012">
        <v>0</v>
      </c>
      <c r="AE3" s="999" t="s">
        <v>574</v>
      </c>
      <c r="AF3" s="1791"/>
      <c r="AG3" s="1791"/>
    </row>
    <row r="4" spans="1:33" s="702" customFormat="1" ht="24.75" customHeight="1">
      <c r="A4" s="1245" t="s">
        <v>577</v>
      </c>
      <c r="B4" s="1197" t="s">
        <v>571</v>
      </c>
      <c r="C4" s="1243">
        <v>46325</v>
      </c>
      <c r="D4" s="1243" t="s">
        <v>52</v>
      </c>
      <c r="E4" s="1184">
        <v>46171</v>
      </c>
      <c r="F4" s="1183" t="s">
        <v>576</v>
      </c>
      <c r="G4" s="1185"/>
      <c r="H4" s="1559">
        <v>40</v>
      </c>
      <c r="I4" s="365" t="s">
        <v>573</v>
      </c>
      <c r="J4" s="1013" t="s">
        <v>30</v>
      </c>
      <c r="K4" s="1560"/>
      <c r="L4" s="1184">
        <v>46182</v>
      </c>
      <c r="M4" s="365" t="s">
        <v>128</v>
      </c>
      <c r="N4" s="950">
        <v>91774</v>
      </c>
      <c r="O4" s="365" t="s">
        <v>128</v>
      </c>
      <c r="P4" s="697" t="s">
        <v>29</v>
      </c>
      <c r="Q4" s="1561">
        <v>46171</v>
      </c>
      <c r="R4" s="692"/>
      <c r="S4" s="1561"/>
      <c r="T4" s="1561"/>
      <c r="U4" s="1561"/>
      <c r="V4" s="1562">
        <v>7530</v>
      </c>
      <c r="W4" s="1843">
        <v>7204</v>
      </c>
      <c r="X4" s="1170">
        <f t="shared" si="0"/>
        <v>326</v>
      </c>
      <c r="Y4" s="1186">
        <f t="shared" si="1"/>
        <v>0.95670650730411688</v>
      </c>
      <c r="Z4" s="1561">
        <v>46217</v>
      </c>
      <c r="AA4" s="1561"/>
      <c r="AB4" s="687">
        <v>0</v>
      </c>
      <c r="AC4" s="687">
        <v>0</v>
      </c>
      <c r="AD4" s="1012">
        <v>0</v>
      </c>
      <c r="AE4" s="999" t="s">
        <v>574</v>
      </c>
      <c r="AF4" s="1791"/>
      <c r="AG4" s="1791"/>
    </row>
    <row r="5" spans="1:33" s="702" customFormat="1" ht="24.75" customHeight="1">
      <c r="A5" s="1602" t="s">
        <v>578</v>
      </c>
      <c r="B5" s="1197" t="s">
        <v>571</v>
      </c>
      <c r="C5" s="353">
        <v>46305</v>
      </c>
      <c r="D5" s="1598"/>
      <c r="E5" s="1599"/>
      <c r="F5" s="1645" t="s">
        <v>579</v>
      </c>
      <c r="G5" s="1185"/>
      <c r="H5" s="1883">
        <v>0</v>
      </c>
      <c r="I5" s="1206" t="s">
        <v>573</v>
      </c>
      <c r="J5" s="1207" t="s">
        <v>30</v>
      </c>
      <c r="K5" s="1884"/>
      <c r="L5" s="1599"/>
      <c r="M5" s="1883" t="s">
        <v>256</v>
      </c>
      <c r="N5" s="1885">
        <v>649</v>
      </c>
      <c r="O5" s="1883" t="s">
        <v>128</v>
      </c>
      <c r="P5" s="1886" t="s">
        <v>32</v>
      </c>
      <c r="Q5" s="1887"/>
      <c r="R5" s="692"/>
      <c r="S5" s="1887"/>
      <c r="T5" s="1887"/>
      <c r="U5" s="1887"/>
      <c r="V5" s="1888">
        <v>0</v>
      </c>
      <c r="W5" s="1170"/>
      <c r="X5" s="685">
        <f>SUM(V5-W5)</f>
        <v>0</v>
      </c>
      <c r="Y5" s="1186">
        <f>IFERROR($W5/$V5, 0)</f>
        <v>0</v>
      </c>
      <c r="Z5" s="1887"/>
      <c r="AA5" s="1887"/>
      <c r="AB5" s="1139">
        <v>0</v>
      </c>
      <c r="AC5" s="1139">
        <v>0</v>
      </c>
      <c r="AD5" s="1203">
        <v>0</v>
      </c>
      <c r="AE5" s="999" t="s">
        <v>580</v>
      </c>
      <c r="AF5" s="1791"/>
      <c r="AG5" s="1791"/>
    </row>
    <row r="6" spans="1:33" s="702" customFormat="1" ht="24.75" customHeight="1">
      <c r="A6" s="1316" t="s">
        <v>581</v>
      </c>
      <c r="B6" s="1197" t="s">
        <v>28</v>
      </c>
      <c r="C6" s="1198">
        <v>46080</v>
      </c>
      <c r="D6" s="359" t="s">
        <v>482</v>
      </c>
      <c r="E6" s="1199">
        <v>46018</v>
      </c>
      <c r="F6" s="1185" t="s">
        <v>582</v>
      </c>
      <c r="G6" s="1185" t="s">
        <v>583</v>
      </c>
      <c r="H6" s="1127">
        <v>89</v>
      </c>
      <c r="I6" s="1178" t="s">
        <v>573</v>
      </c>
      <c r="J6" s="1167" t="s">
        <v>30</v>
      </c>
      <c r="K6" s="1317"/>
      <c r="L6" s="1199">
        <v>46028</v>
      </c>
      <c r="M6" s="1167" t="s">
        <v>128</v>
      </c>
      <c r="N6" s="1318">
        <v>72131.5</v>
      </c>
      <c r="O6" s="1167" t="s">
        <v>128</v>
      </c>
      <c r="P6" s="1319" t="s">
        <v>29</v>
      </c>
      <c r="Q6" s="1168">
        <v>46014</v>
      </c>
      <c r="R6" s="692"/>
      <c r="S6" s="1168"/>
      <c r="T6" s="1168"/>
      <c r="U6" s="1168"/>
      <c r="V6" s="1171">
        <v>6182</v>
      </c>
      <c r="W6" s="1170">
        <v>5899</v>
      </c>
      <c r="X6" s="1170">
        <f t="shared" si="0"/>
        <v>283</v>
      </c>
      <c r="Y6" s="1186">
        <f t="shared" si="1"/>
        <v>0.95422193464898086</v>
      </c>
      <c r="Z6" s="1320">
        <v>45891</v>
      </c>
      <c r="AA6" s="1409"/>
      <c r="AB6" s="1388">
        <v>0</v>
      </c>
      <c r="AC6" s="1139">
        <v>0</v>
      </c>
      <c r="AD6" s="1203">
        <v>0</v>
      </c>
      <c r="AE6" s="1204" t="s">
        <v>584</v>
      </c>
      <c r="AF6" s="1791"/>
      <c r="AG6" s="1791"/>
    </row>
    <row r="7" spans="1:33" ht="20.25" customHeight="1">
      <c r="A7" s="727"/>
      <c r="B7" s="729"/>
      <c r="C7" s="729"/>
      <c r="D7" s="729"/>
      <c r="E7" s="729"/>
      <c r="F7" s="727"/>
      <c r="G7" s="727"/>
      <c r="H7" s="729"/>
      <c r="I7" s="729"/>
      <c r="J7" s="729"/>
      <c r="K7" s="729"/>
      <c r="L7" s="727"/>
      <c r="M7" s="729"/>
      <c r="N7" s="750"/>
      <c r="O7" s="729"/>
      <c r="P7" s="711"/>
      <c r="AA7" s="712"/>
    </row>
    <row r="8" spans="1:33" ht="20.25" customHeight="1">
      <c r="A8" s="727"/>
      <c r="B8" s="729"/>
      <c r="C8" s="729"/>
      <c r="D8" s="729"/>
      <c r="E8" s="729"/>
      <c r="F8" s="727"/>
      <c r="G8" s="727"/>
      <c r="H8" s="729"/>
      <c r="I8" s="729"/>
      <c r="J8" s="729"/>
      <c r="K8" s="729"/>
      <c r="L8" s="727"/>
      <c r="M8" s="729"/>
      <c r="N8" s="750"/>
      <c r="O8" s="729"/>
      <c r="P8" s="711"/>
    </row>
    <row r="9" spans="1:33" s="1370" customFormat="1" ht="24.75" customHeight="1">
      <c r="A9" s="1371" t="s">
        <v>585</v>
      </c>
      <c r="B9" s="1372" t="s">
        <v>108</v>
      </c>
      <c r="C9" s="1373" t="s">
        <v>109</v>
      </c>
      <c r="D9" s="1373" t="s">
        <v>462</v>
      </c>
      <c r="E9" s="1373" t="s">
        <v>555</v>
      </c>
      <c r="F9" s="1374" t="s">
        <v>556</v>
      </c>
      <c r="G9" s="1372" t="s">
        <v>110</v>
      </c>
      <c r="H9" s="1584" t="s">
        <v>86</v>
      </c>
      <c r="I9" s="1375" t="s">
        <v>111</v>
      </c>
      <c r="J9" s="1584" t="s">
        <v>26</v>
      </c>
      <c r="K9" s="1585" t="s">
        <v>557</v>
      </c>
      <c r="L9" s="1373" t="s">
        <v>114</v>
      </c>
      <c r="M9" s="1584" t="s">
        <v>113</v>
      </c>
      <c r="N9" s="1586" t="s">
        <v>558</v>
      </c>
      <c r="O9" s="1584" t="s">
        <v>112</v>
      </c>
      <c r="P9" s="1584" t="s">
        <v>115</v>
      </c>
      <c r="Q9" s="1587" t="s">
        <v>116</v>
      </c>
      <c r="R9" s="1376" t="s">
        <v>559</v>
      </c>
      <c r="S9" s="1587" t="s">
        <v>560</v>
      </c>
      <c r="T9" s="1587" t="s">
        <v>561</v>
      </c>
      <c r="U9" s="1587" t="s">
        <v>562</v>
      </c>
      <c r="V9" s="1588" t="s">
        <v>87</v>
      </c>
      <c r="W9" s="1377" t="s">
        <v>563</v>
      </c>
      <c r="X9" s="1588" t="s">
        <v>564</v>
      </c>
      <c r="Y9" s="1378" t="s">
        <v>523</v>
      </c>
      <c r="Z9" s="1587" t="s">
        <v>565</v>
      </c>
      <c r="AA9" s="1587" t="s">
        <v>566</v>
      </c>
      <c r="AB9" s="1589" t="s">
        <v>567</v>
      </c>
      <c r="AC9" s="1589" t="s">
        <v>525</v>
      </c>
      <c r="AD9" s="1379" t="s">
        <v>568</v>
      </c>
      <c r="AE9" s="1380" t="s">
        <v>569</v>
      </c>
    </row>
    <row r="10" spans="1:33" s="702" customFormat="1" ht="24.75" customHeight="1">
      <c r="A10" s="1245" t="s">
        <v>586</v>
      </c>
      <c r="B10" s="1197" t="s">
        <v>44</v>
      </c>
      <c r="C10" s="1198">
        <v>46325</v>
      </c>
      <c r="D10" s="353" t="s">
        <v>58</v>
      </c>
      <c r="E10" s="1199">
        <v>46295</v>
      </c>
      <c r="F10" s="359" t="s">
        <v>587</v>
      </c>
      <c r="G10" s="1216"/>
      <c r="H10" s="1560">
        <v>41</v>
      </c>
      <c r="I10" s="1178" t="s">
        <v>573</v>
      </c>
      <c r="J10" s="1167" t="s">
        <v>30</v>
      </c>
      <c r="K10" s="1565" t="s">
        <v>588</v>
      </c>
      <c r="L10" s="1243">
        <v>46225</v>
      </c>
      <c r="M10" s="1167" t="s">
        <v>128</v>
      </c>
      <c r="N10" s="950">
        <v>78963.5</v>
      </c>
      <c r="O10" s="365" t="s">
        <v>128</v>
      </c>
      <c r="P10" s="697" t="s">
        <v>35</v>
      </c>
      <c r="Q10" s="1567">
        <v>46225</v>
      </c>
      <c r="R10" s="684"/>
      <c r="S10" s="1567"/>
      <c r="T10" s="1567"/>
      <c r="U10" s="1567"/>
      <c r="V10" s="1563">
        <v>5973</v>
      </c>
      <c r="W10" s="1479"/>
      <c r="X10" s="1170">
        <f>SUM(V10-W10)</f>
        <v>5973</v>
      </c>
      <c r="Y10" s="1186">
        <f t="shared" ref="Y10:Y43" si="2">IFERROR($W10/$V10, 0)</f>
        <v>0</v>
      </c>
      <c r="Z10" s="1561"/>
      <c r="AA10" s="1561"/>
      <c r="AB10" s="687">
        <v>0</v>
      </c>
      <c r="AC10" s="687">
        <v>0</v>
      </c>
      <c r="AD10" s="1012">
        <v>0</v>
      </c>
      <c r="AE10" s="1369" t="s">
        <v>589</v>
      </c>
    </row>
    <row r="11" spans="1:33" s="702" customFormat="1" ht="24.75" customHeight="1">
      <c r="A11" s="1245" t="s">
        <v>590</v>
      </c>
      <c r="B11" s="1197" t="s">
        <v>44</v>
      </c>
      <c r="C11" s="1198">
        <v>46295</v>
      </c>
      <c r="D11" s="1243" t="s">
        <v>489</v>
      </c>
      <c r="E11" s="1243">
        <v>46223</v>
      </c>
      <c r="F11" s="1216" t="s">
        <v>591</v>
      </c>
      <c r="G11" s="1216"/>
      <c r="H11" s="1560">
        <v>69</v>
      </c>
      <c r="I11" s="1178" t="s">
        <v>592</v>
      </c>
      <c r="J11" s="1167" t="s">
        <v>30</v>
      </c>
      <c r="K11" s="1565"/>
      <c r="L11" s="1243"/>
      <c r="M11" s="1167" t="s">
        <v>128</v>
      </c>
      <c r="N11" s="950">
        <v>84458.5</v>
      </c>
      <c r="O11" s="365" t="s">
        <v>128</v>
      </c>
      <c r="P11" s="697" t="s">
        <v>38</v>
      </c>
      <c r="Q11" s="1567">
        <v>46230</v>
      </c>
      <c r="R11" s="684"/>
      <c r="S11" s="1567"/>
      <c r="T11" s="1567"/>
      <c r="U11" s="1567"/>
      <c r="V11" s="1563">
        <v>6831</v>
      </c>
      <c r="W11" s="1428">
        <v>5274</v>
      </c>
      <c r="X11" s="1170">
        <f>SUM(V11-W11)</f>
        <v>1557</v>
      </c>
      <c r="Y11" s="1186">
        <f t="shared" si="2"/>
        <v>0.77206851119894593</v>
      </c>
      <c r="Z11" s="1567">
        <v>46281</v>
      </c>
      <c r="AA11" s="1567">
        <v>46296</v>
      </c>
      <c r="AB11" s="687">
        <v>1</v>
      </c>
      <c r="AC11" s="687">
        <v>1</v>
      </c>
      <c r="AD11" s="1012">
        <v>0</v>
      </c>
      <c r="AE11" s="1369" t="s">
        <v>589</v>
      </c>
    </row>
    <row r="12" spans="1:33" s="702" customFormat="1" ht="24.75" customHeight="1">
      <c r="A12" s="1245" t="s">
        <v>593</v>
      </c>
      <c r="B12" s="1197" t="s">
        <v>44</v>
      </c>
      <c r="C12" s="1198">
        <v>46325</v>
      </c>
      <c r="D12" s="353" t="s">
        <v>58</v>
      </c>
      <c r="E12" s="1598">
        <v>46288</v>
      </c>
      <c r="F12" s="1613" t="s">
        <v>579</v>
      </c>
      <c r="G12" s="1216"/>
      <c r="H12" s="1884">
        <v>72</v>
      </c>
      <c r="I12" s="1178" t="s">
        <v>573</v>
      </c>
      <c r="J12" s="1167" t="s">
        <v>30</v>
      </c>
      <c r="K12" s="1889" t="s">
        <v>588</v>
      </c>
      <c r="L12" s="1598"/>
      <c r="M12" s="1884" t="s">
        <v>256</v>
      </c>
      <c r="N12" s="1890">
        <v>69525.5</v>
      </c>
      <c r="O12" s="1884" t="s">
        <v>128</v>
      </c>
      <c r="P12" s="1891" t="s">
        <v>35</v>
      </c>
      <c r="Q12" s="1892">
        <v>46288</v>
      </c>
      <c r="R12" s="684"/>
      <c r="S12" s="1892"/>
      <c r="T12" s="1892"/>
      <c r="U12" s="1892"/>
      <c r="V12" s="1893">
        <v>5407</v>
      </c>
      <c r="W12" s="1367"/>
      <c r="X12" s="1170">
        <f>SUM(V12-W12)</f>
        <v>5407</v>
      </c>
      <c r="Y12" s="1218">
        <f>IFERROR($W12/$V12, 0)</f>
        <v>0</v>
      </c>
      <c r="Z12" s="1892"/>
      <c r="AA12" s="1892"/>
      <c r="AB12" s="687">
        <v>0</v>
      </c>
      <c r="AC12" s="687">
        <v>0</v>
      </c>
      <c r="AD12" s="1012">
        <v>0</v>
      </c>
      <c r="AE12" s="1141" t="s">
        <v>594</v>
      </c>
    </row>
    <row r="13" spans="1:33" s="702" customFormat="1" ht="24.75" customHeight="1">
      <c r="A13" s="1245" t="s">
        <v>595</v>
      </c>
      <c r="B13" s="1197" t="s">
        <v>44</v>
      </c>
      <c r="C13" s="1198">
        <v>46325</v>
      </c>
      <c r="D13" s="1243" t="s">
        <v>52</v>
      </c>
      <c r="E13" s="1199">
        <v>46223</v>
      </c>
      <c r="F13" s="1577" t="s">
        <v>576</v>
      </c>
      <c r="G13" s="1216"/>
      <c r="H13" s="1560">
        <v>102</v>
      </c>
      <c r="I13" s="1178" t="s">
        <v>573</v>
      </c>
      <c r="J13" s="1167" t="s">
        <v>30</v>
      </c>
      <c r="K13" s="1565"/>
      <c r="L13" s="1243">
        <v>46224</v>
      </c>
      <c r="M13" s="365" t="s">
        <v>128</v>
      </c>
      <c r="N13" s="950">
        <v>59181</v>
      </c>
      <c r="O13" s="365" t="s">
        <v>128</v>
      </c>
      <c r="P13" s="1620" t="s">
        <v>29</v>
      </c>
      <c r="Q13" s="1568">
        <v>46230</v>
      </c>
      <c r="R13" s="684"/>
      <c r="S13" s="1567"/>
      <c r="T13" s="1567"/>
      <c r="U13" s="1567"/>
      <c r="V13" s="1563">
        <v>4718</v>
      </c>
      <c r="W13" s="1847">
        <v>3520</v>
      </c>
      <c r="X13" s="1170">
        <f>SUM(V13-W13)</f>
        <v>1198</v>
      </c>
      <c r="Y13" s="1186">
        <f t="shared" si="2"/>
        <v>0.74607884696905469</v>
      </c>
      <c r="Z13" s="1567">
        <v>46283</v>
      </c>
      <c r="AA13" s="1567"/>
      <c r="AB13" s="687">
        <v>0</v>
      </c>
      <c r="AC13" s="687">
        <v>0</v>
      </c>
      <c r="AD13" s="1012">
        <v>0</v>
      </c>
      <c r="AE13" s="1369" t="s">
        <v>589</v>
      </c>
    </row>
    <row r="14" spans="1:33" s="702" customFormat="1" ht="24.75" customHeight="1">
      <c r="A14" s="1245" t="s">
        <v>596</v>
      </c>
      <c r="B14" s="1197" t="s">
        <v>44</v>
      </c>
      <c r="C14" s="1198">
        <v>46295</v>
      </c>
      <c r="D14" s="1183" t="s">
        <v>488</v>
      </c>
      <c r="E14" s="1199">
        <v>46219</v>
      </c>
      <c r="F14" s="359" t="s">
        <v>587</v>
      </c>
      <c r="G14" s="1216" t="s">
        <v>597</v>
      </c>
      <c r="H14" s="1560">
        <v>83</v>
      </c>
      <c r="I14" s="1178" t="s">
        <v>38</v>
      </c>
      <c r="J14" s="1167" t="s">
        <v>30</v>
      </c>
      <c r="K14" s="1624" t="s">
        <v>588</v>
      </c>
      <c r="L14" s="1591">
        <v>46223</v>
      </c>
      <c r="M14" s="569" t="s">
        <v>128</v>
      </c>
      <c r="N14" s="1536">
        <v>87651</v>
      </c>
      <c r="O14" s="365" t="s">
        <v>128</v>
      </c>
      <c r="P14" s="1615" t="s">
        <v>38</v>
      </c>
      <c r="Q14" s="1568">
        <v>46223</v>
      </c>
      <c r="R14" s="684"/>
      <c r="S14" s="1567"/>
      <c r="T14" s="1567"/>
      <c r="U14" s="1567"/>
      <c r="V14" s="1563">
        <v>7199</v>
      </c>
      <c r="W14" s="1428">
        <v>6948</v>
      </c>
      <c r="X14" s="1170">
        <f>SUM(V14-W14)</f>
        <v>251</v>
      </c>
      <c r="Y14" s="1186">
        <f t="shared" si="2"/>
        <v>0.96513404639533273</v>
      </c>
      <c r="Z14" s="1567">
        <v>46287</v>
      </c>
      <c r="AA14" s="1567">
        <v>46296</v>
      </c>
      <c r="AB14" s="687">
        <v>1</v>
      </c>
      <c r="AC14" s="687">
        <v>1</v>
      </c>
      <c r="AD14" s="1012">
        <v>0</v>
      </c>
      <c r="AE14" s="1369" t="s">
        <v>589</v>
      </c>
    </row>
    <row r="15" spans="1:33" s="702" customFormat="1" ht="24.75" customHeight="1">
      <c r="A15" s="1245" t="s">
        <v>598</v>
      </c>
      <c r="B15" s="1197" t="s">
        <v>44</v>
      </c>
      <c r="C15" s="1198">
        <v>46295</v>
      </c>
      <c r="D15" s="1243" t="s">
        <v>495</v>
      </c>
      <c r="E15" s="1243">
        <v>46241</v>
      </c>
      <c r="F15" s="359" t="s">
        <v>587</v>
      </c>
      <c r="G15" s="1216"/>
      <c r="H15" s="1167">
        <v>18</v>
      </c>
      <c r="I15" s="1178" t="s">
        <v>38</v>
      </c>
      <c r="J15" s="1167" t="s">
        <v>30</v>
      </c>
      <c r="K15" s="1624" t="s">
        <v>588</v>
      </c>
      <c r="L15" s="1590">
        <v>46246</v>
      </c>
      <c r="M15" s="1472" t="s">
        <v>128</v>
      </c>
      <c r="N15" s="1547">
        <v>80560</v>
      </c>
      <c r="O15" s="1206" t="s">
        <v>128</v>
      </c>
      <c r="P15" s="1618" t="s">
        <v>38</v>
      </c>
      <c r="Q15" s="1568">
        <v>46246</v>
      </c>
      <c r="R15" s="684"/>
      <c r="S15" s="1567"/>
      <c r="T15" s="1567"/>
      <c r="U15" s="1567"/>
      <c r="V15" s="1563">
        <v>6416</v>
      </c>
      <c r="W15" s="1428">
        <v>6040</v>
      </c>
      <c r="X15" s="1170">
        <f>SUM(V15-W15)</f>
        <v>376</v>
      </c>
      <c r="Y15" s="1186">
        <f t="shared" si="2"/>
        <v>0.94139650872817959</v>
      </c>
      <c r="Z15" s="1567">
        <v>46275</v>
      </c>
      <c r="AA15" s="1567">
        <v>46289</v>
      </c>
      <c r="AB15" s="1139">
        <v>1</v>
      </c>
      <c r="AC15" s="1139">
        <v>1</v>
      </c>
      <c r="AD15" s="1203">
        <v>0</v>
      </c>
      <c r="AE15" s="1141" t="s">
        <v>599</v>
      </c>
    </row>
    <row r="16" spans="1:33" s="702" customFormat="1" ht="24.75" customHeight="1">
      <c r="A16" s="1245" t="s">
        <v>600</v>
      </c>
      <c r="B16" s="1197" t="s">
        <v>44</v>
      </c>
      <c r="C16" s="1198">
        <v>46295</v>
      </c>
      <c r="D16" s="359" t="s">
        <v>491</v>
      </c>
      <c r="E16" s="1243">
        <v>46241</v>
      </c>
      <c r="F16" s="359" t="s">
        <v>587</v>
      </c>
      <c r="G16" s="1216"/>
      <c r="H16" s="1560">
        <v>90</v>
      </c>
      <c r="I16" s="1178" t="s">
        <v>38</v>
      </c>
      <c r="J16" s="1167" t="s">
        <v>30</v>
      </c>
      <c r="K16" s="1624" t="s">
        <v>588</v>
      </c>
      <c r="L16" s="1592">
        <v>46237</v>
      </c>
      <c r="M16" s="1548" t="s">
        <v>128</v>
      </c>
      <c r="N16" s="1537">
        <v>113855.5</v>
      </c>
      <c r="O16" s="1472" t="s">
        <v>128</v>
      </c>
      <c r="P16" s="1619" t="s">
        <v>38</v>
      </c>
      <c r="Q16" s="1568">
        <v>46260</v>
      </c>
      <c r="R16" s="684"/>
      <c r="S16" s="1567"/>
      <c r="T16" s="1567"/>
      <c r="U16" s="1567"/>
      <c r="V16" s="1563">
        <v>8970</v>
      </c>
      <c r="W16" s="1428">
        <v>8050</v>
      </c>
      <c r="X16" s="1170">
        <f>SUM(V16-W16)</f>
        <v>920</v>
      </c>
      <c r="Y16" s="1186">
        <f t="shared" si="2"/>
        <v>0.89743589743589747</v>
      </c>
      <c r="Z16" s="1567">
        <v>46274</v>
      </c>
      <c r="AA16" s="1567">
        <v>46300</v>
      </c>
      <c r="AB16" s="1139">
        <v>1</v>
      </c>
      <c r="AC16" s="1139">
        <v>1</v>
      </c>
      <c r="AD16" s="1203">
        <v>0</v>
      </c>
      <c r="AE16" s="1141" t="s">
        <v>601</v>
      </c>
    </row>
    <row r="17" spans="1:31" s="702" customFormat="1" ht="24.75" customHeight="1">
      <c r="A17" s="1602" t="s">
        <v>602</v>
      </c>
      <c r="B17" s="1197" t="s">
        <v>44</v>
      </c>
      <c r="C17" s="1198">
        <v>46356</v>
      </c>
      <c r="D17" s="1598" t="s">
        <v>68</v>
      </c>
      <c r="E17" s="1598">
        <v>46301</v>
      </c>
      <c r="F17" s="1613" t="s">
        <v>582</v>
      </c>
      <c r="G17" s="1216"/>
      <c r="H17" s="1884">
        <v>101</v>
      </c>
      <c r="I17" s="1178" t="s">
        <v>573</v>
      </c>
      <c r="J17" s="1167" t="s">
        <v>30</v>
      </c>
      <c r="K17" s="1889" t="s">
        <v>588</v>
      </c>
      <c r="L17" s="1598">
        <v>46275</v>
      </c>
      <c r="M17" s="728" t="s">
        <v>128</v>
      </c>
      <c r="N17" s="749">
        <v>72023</v>
      </c>
      <c r="O17" s="728" t="s">
        <v>128</v>
      </c>
      <c r="P17" s="1617" t="s">
        <v>32</v>
      </c>
      <c r="Q17" s="1894"/>
      <c r="R17" s="684"/>
      <c r="S17" s="1892"/>
      <c r="T17" s="1892"/>
      <c r="U17" s="1892"/>
      <c r="V17" s="1893">
        <v>5644</v>
      </c>
      <c r="W17" s="1367"/>
      <c r="X17" s="1893">
        <v>5644</v>
      </c>
      <c r="Y17" s="1186">
        <f t="shared" si="2"/>
        <v>0</v>
      </c>
      <c r="Z17" s="1892"/>
      <c r="AA17" s="1892"/>
      <c r="AB17" s="1139">
        <v>0</v>
      </c>
      <c r="AC17" s="1139">
        <v>0</v>
      </c>
      <c r="AD17" s="1203">
        <v>0</v>
      </c>
      <c r="AE17" s="1141" t="s">
        <v>603</v>
      </c>
    </row>
    <row r="18" spans="1:31" s="702" customFormat="1" ht="24.75" customHeight="1">
      <c r="A18" s="1602" t="s">
        <v>604</v>
      </c>
      <c r="B18" s="1197" t="s">
        <v>44</v>
      </c>
      <c r="C18" s="1198">
        <v>46325</v>
      </c>
      <c r="D18" s="359" t="s">
        <v>491</v>
      </c>
      <c r="E18" s="1598">
        <v>46267</v>
      </c>
      <c r="F18" s="359" t="s">
        <v>587</v>
      </c>
      <c r="G18" s="1216"/>
      <c r="H18" s="1884">
        <v>108</v>
      </c>
      <c r="I18" s="1178" t="s">
        <v>573</v>
      </c>
      <c r="J18" s="1167" t="s">
        <v>30</v>
      </c>
      <c r="K18" s="1889" t="s">
        <v>588</v>
      </c>
      <c r="L18" s="1598"/>
      <c r="M18" s="728" t="s">
        <v>128</v>
      </c>
      <c r="N18" s="749">
        <v>105904.5</v>
      </c>
      <c r="O18" s="728" t="s">
        <v>128</v>
      </c>
      <c r="P18" s="1616" t="s">
        <v>35</v>
      </c>
      <c r="Q18" s="1894">
        <v>46273</v>
      </c>
      <c r="R18" s="684"/>
      <c r="S18" s="1892"/>
      <c r="T18" s="1892"/>
      <c r="U18" s="1892"/>
      <c r="V18" s="1893">
        <v>8808</v>
      </c>
      <c r="W18" s="1367"/>
      <c r="X18" s="1893">
        <v>8808</v>
      </c>
      <c r="Y18" s="1186">
        <f t="shared" si="2"/>
        <v>0</v>
      </c>
      <c r="Z18" s="1892"/>
      <c r="AA18" s="1892"/>
      <c r="AB18" s="1139">
        <v>0</v>
      </c>
      <c r="AC18" s="1139">
        <v>0</v>
      </c>
      <c r="AD18" s="1203">
        <v>0</v>
      </c>
      <c r="AE18" s="1141" t="s">
        <v>603</v>
      </c>
    </row>
    <row r="19" spans="1:31" s="702" customFormat="1" ht="24.75" customHeight="1">
      <c r="A19" s="1602" t="s">
        <v>605</v>
      </c>
      <c r="B19" s="1197" t="s">
        <v>44</v>
      </c>
      <c r="C19" s="1198">
        <v>46325</v>
      </c>
      <c r="D19" s="359" t="s">
        <v>491</v>
      </c>
      <c r="E19" s="1598">
        <v>46267</v>
      </c>
      <c r="F19" s="359" t="s">
        <v>587</v>
      </c>
      <c r="G19" s="1216"/>
      <c r="H19" s="1884">
        <v>71</v>
      </c>
      <c r="I19" s="1178" t="s">
        <v>573</v>
      </c>
      <c r="J19" s="1167" t="s">
        <v>30</v>
      </c>
      <c r="K19" s="1889" t="s">
        <v>588</v>
      </c>
      <c r="L19" s="1598"/>
      <c r="M19" s="728" t="s">
        <v>128</v>
      </c>
      <c r="N19" s="749">
        <v>79435.5</v>
      </c>
      <c r="O19" s="728" t="s">
        <v>128</v>
      </c>
      <c r="P19" s="1616" t="s">
        <v>35</v>
      </c>
      <c r="Q19" s="1894">
        <v>46274</v>
      </c>
      <c r="R19" s="684"/>
      <c r="S19" s="1892"/>
      <c r="T19" s="1892"/>
      <c r="U19" s="1892"/>
      <c r="V19" s="1893">
        <v>6374</v>
      </c>
      <c r="W19" s="1367"/>
      <c r="X19" s="1893">
        <v>6374</v>
      </c>
      <c r="Y19" s="1186">
        <f t="shared" si="2"/>
        <v>0</v>
      </c>
      <c r="Z19" s="1892"/>
      <c r="AA19" s="1892"/>
      <c r="AB19" s="1139">
        <v>0</v>
      </c>
      <c r="AC19" s="1139">
        <v>0</v>
      </c>
      <c r="AD19" s="1203">
        <v>0</v>
      </c>
      <c r="AE19" s="1141" t="s">
        <v>603</v>
      </c>
    </row>
    <row r="20" spans="1:31" s="702" customFormat="1" ht="24.75" customHeight="1">
      <c r="A20" s="1602" t="s">
        <v>606</v>
      </c>
      <c r="B20" s="1197" t="s">
        <v>44</v>
      </c>
      <c r="C20" s="1198">
        <v>46356</v>
      </c>
      <c r="D20" s="1598" t="s">
        <v>498</v>
      </c>
      <c r="E20" s="1598">
        <v>46269</v>
      </c>
      <c r="F20" s="1613" t="s">
        <v>582</v>
      </c>
      <c r="G20" s="1216"/>
      <c r="H20" s="1884">
        <v>92</v>
      </c>
      <c r="I20" s="1178" t="s">
        <v>573</v>
      </c>
      <c r="J20" s="1167" t="s">
        <v>30</v>
      </c>
      <c r="K20" s="1889" t="s">
        <v>588</v>
      </c>
      <c r="L20" s="1598"/>
      <c r="M20" s="728" t="s">
        <v>128</v>
      </c>
      <c r="N20" s="1807">
        <v>66908</v>
      </c>
      <c r="O20" s="746" t="s">
        <v>128</v>
      </c>
      <c r="P20" s="1616" t="s">
        <v>35</v>
      </c>
      <c r="Q20" s="1894">
        <v>46291</v>
      </c>
      <c r="R20" s="684"/>
      <c r="S20" s="1892"/>
      <c r="T20" s="1892"/>
      <c r="U20" s="1892"/>
      <c r="V20" s="1893">
        <v>5350</v>
      </c>
      <c r="W20" s="1367"/>
      <c r="X20" s="1893">
        <v>5350</v>
      </c>
      <c r="Y20" s="1186">
        <f t="shared" si="2"/>
        <v>0</v>
      </c>
      <c r="Z20" s="1892"/>
      <c r="AA20" s="1892"/>
      <c r="AB20" s="1139">
        <v>0</v>
      </c>
      <c r="AC20" s="1139">
        <v>0</v>
      </c>
      <c r="AD20" s="1203">
        <v>0</v>
      </c>
      <c r="AE20" s="1141" t="s">
        <v>603</v>
      </c>
    </row>
    <row r="21" spans="1:31" s="702" customFormat="1" ht="24.75" customHeight="1">
      <c r="A21" s="1602" t="s">
        <v>607</v>
      </c>
      <c r="B21" s="1197" t="s">
        <v>44</v>
      </c>
      <c r="C21" s="1198">
        <v>46325</v>
      </c>
      <c r="D21" s="1243" t="s">
        <v>495</v>
      </c>
      <c r="E21" s="1598">
        <v>46268</v>
      </c>
      <c r="F21" s="359" t="s">
        <v>587</v>
      </c>
      <c r="G21" s="1216"/>
      <c r="H21" s="1884">
        <v>89</v>
      </c>
      <c r="I21" s="1178" t="s">
        <v>573</v>
      </c>
      <c r="J21" s="1167" t="s">
        <v>30</v>
      </c>
      <c r="K21" s="1889" t="s">
        <v>588</v>
      </c>
      <c r="L21" s="1598"/>
      <c r="M21" s="1156" t="s">
        <v>128</v>
      </c>
      <c r="N21" s="749">
        <v>86487</v>
      </c>
      <c r="O21" s="728" t="s">
        <v>128</v>
      </c>
      <c r="P21" s="714" t="s">
        <v>35</v>
      </c>
      <c r="Q21" s="1894">
        <v>46281</v>
      </c>
      <c r="R21" s="684"/>
      <c r="S21" s="1892"/>
      <c r="T21" s="1892"/>
      <c r="U21" s="1892"/>
      <c r="V21" s="1893">
        <v>7078</v>
      </c>
      <c r="W21" s="1367"/>
      <c r="X21" s="1893">
        <f>SUM(V21-W21)</f>
        <v>7078</v>
      </c>
      <c r="Y21" s="1186">
        <f t="shared" si="2"/>
        <v>0</v>
      </c>
      <c r="Z21" s="1892">
        <v>46303</v>
      </c>
      <c r="AA21" s="1892"/>
      <c r="AB21" s="1139">
        <v>0</v>
      </c>
      <c r="AC21" s="1139">
        <v>0</v>
      </c>
      <c r="AD21" s="1203">
        <v>0</v>
      </c>
      <c r="AE21" s="1141" t="s">
        <v>603</v>
      </c>
    </row>
    <row r="22" spans="1:31" s="702" customFormat="1" ht="24.75" customHeight="1">
      <c r="A22" s="1602" t="s">
        <v>608</v>
      </c>
      <c r="B22" s="1197" t="s">
        <v>44</v>
      </c>
      <c r="C22" s="1198">
        <v>46356</v>
      </c>
      <c r="D22" s="1598"/>
      <c r="E22" s="1598"/>
      <c r="F22" s="1613"/>
      <c r="G22" s="1216"/>
      <c r="H22" s="1884">
        <v>77</v>
      </c>
      <c r="I22" s="1178" t="s">
        <v>573</v>
      </c>
      <c r="J22" s="1167" t="s">
        <v>30</v>
      </c>
      <c r="K22" s="1889"/>
      <c r="L22" s="1598"/>
      <c r="M22" s="1167" t="s">
        <v>128</v>
      </c>
      <c r="N22" s="1539">
        <v>92514.5</v>
      </c>
      <c r="O22" s="1233" t="s">
        <v>128</v>
      </c>
      <c r="P22" s="1623" t="s">
        <v>32</v>
      </c>
      <c r="Q22" s="1892"/>
      <c r="R22" s="684"/>
      <c r="S22" s="1892"/>
      <c r="T22" s="1892"/>
      <c r="U22" s="1892"/>
      <c r="V22" s="1893">
        <v>7434</v>
      </c>
      <c r="W22" s="1367"/>
      <c r="X22" s="1170">
        <f>SUM(V22-W22)</f>
        <v>7434</v>
      </c>
      <c r="Y22" s="1218">
        <f>IFERROR($W22/$V22, 0)</f>
        <v>0</v>
      </c>
      <c r="Z22" s="1892"/>
      <c r="AA22" s="1892"/>
      <c r="AB22" s="1139">
        <v>0</v>
      </c>
      <c r="AC22" s="1139">
        <v>0</v>
      </c>
      <c r="AD22" s="1203">
        <v>0</v>
      </c>
      <c r="AE22" s="1187" t="s">
        <v>609</v>
      </c>
    </row>
    <row r="23" spans="1:31" s="702" customFormat="1" ht="24.75" customHeight="1">
      <c r="A23" s="1602" t="s">
        <v>610</v>
      </c>
      <c r="B23" s="1197" t="s">
        <v>44</v>
      </c>
      <c r="C23" s="1198">
        <v>46356</v>
      </c>
      <c r="D23" s="1598"/>
      <c r="E23" s="1598"/>
      <c r="F23" s="1613"/>
      <c r="G23" s="1216"/>
      <c r="H23" s="1884">
        <v>69</v>
      </c>
      <c r="I23" s="1178" t="s">
        <v>573</v>
      </c>
      <c r="J23" s="1167" t="s">
        <v>30</v>
      </c>
      <c r="K23" s="1889"/>
      <c r="L23" s="1598"/>
      <c r="M23" s="1167" t="s">
        <v>128</v>
      </c>
      <c r="N23" s="1539">
        <v>41647.5</v>
      </c>
      <c r="O23" s="1233" t="s">
        <v>128</v>
      </c>
      <c r="P23" s="1623" t="s">
        <v>32</v>
      </c>
      <c r="Q23" s="1892"/>
      <c r="R23" s="684"/>
      <c r="S23" s="1892"/>
      <c r="T23" s="1892"/>
      <c r="U23" s="1892"/>
      <c r="V23" s="1893">
        <v>3170</v>
      </c>
      <c r="W23" s="1367"/>
      <c r="X23" s="1170">
        <f>SUM(V23-W23)</f>
        <v>3170</v>
      </c>
      <c r="Y23" s="1218">
        <f>IFERROR($W23/$V23, 0)</f>
        <v>0</v>
      </c>
      <c r="Z23" s="1892"/>
      <c r="AA23" s="1892"/>
      <c r="AB23" s="1139">
        <v>0</v>
      </c>
      <c r="AC23" s="1139">
        <v>0</v>
      </c>
      <c r="AD23" s="1203">
        <v>0</v>
      </c>
      <c r="AE23" s="1187" t="s">
        <v>609</v>
      </c>
    </row>
    <row r="24" spans="1:31" s="702" customFormat="1" ht="24.75" customHeight="1">
      <c r="A24" s="1602" t="s">
        <v>611</v>
      </c>
      <c r="B24" s="1197" t="s">
        <v>44</v>
      </c>
      <c r="C24" s="1198">
        <v>46356</v>
      </c>
      <c r="D24" s="1598" t="s">
        <v>488</v>
      </c>
      <c r="E24" s="1598">
        <v>46288</v>
      </c>
      <c r="F24" s="1613" t="s">
        <v>582</v>
      </c>
      <c r="G24" s="1216"/>
      <c r="H24" s="1884">
        <v>37</v>
      </c>
      <c r="I24" s="1178" t="s">
        <v>573</v>
      </c>
      <c r="J24" s="1167" t="s">
        <v>30</v>
      </c>
      <c r="K24" s="1889" t="s">
        <v>588</v>
      </c>
      <c r="L24" s="1598"/>
      <c r="M24" s="1347" t="s">
        <v>128</v>
      </c>
      <c r="N24" s="1539">
        <v>105048</v>
      </c>
      <c r="O24" s="1233" t="s">
        <v>128</v>
      </c>
      <c r="P24" s="1623" t="s">
        <v>35</v>
      </c>
      <c r="Q24" s="1892">
        <v>46288</v>
      </c>
      <c r="R24" s="684"/>
      <c r="S24" s="1892"/>
      <c r="T24" s="1892"/>
      <c r="U24" s="1892"/>
      <c r="V24" s="1893">
        <v>8401</v>
      </c>
      <c r="W24" s="1479"/>
      <c r="X24" s="1170">
        <f>SUM(V24-W24)</f>
        <v>8401</v>
      </c>
      <c r="Y24" s="1218">
        <f>IFERROR($W24/$V24, 0)</f>
        <v>0</v>
      </c>
      <c r="Z24" s="1892"/>
      <c r="AA24" s="1892"/>
      <c r="AB24" s="1139">
        <v>0</v>
      </c>
      <c r="AC24" s="1139">
        <v>0</v>
      </c>
      <c r="AD24" s="1203">
        <v>0</v>
      </c>
      <c r="AE24" s="1141" t="s">
        <v>612</v>
      </c>
    </row>
    <row r="25" spans="1:31" s="702" customFormat="1" ht="24.75" customHeight="1">
      <c r="A25" s="1602" t="s">
        <v>613</v>
      </c>
      <c r="B25" s="1197" t="s">
        <v>44</v>
      </c>
      <c r="C25" s="1198">
        <v>46356</v>
      </c>
      <c r="D25" s="359" t="s">
        <v>500</v>
      </c>
      <c r="E25" s="1598">
        <v>46297</v>
      </c>
      <c r="F25" s="359" t="s">
        <v>71</v>
      </c>
      <c r="G25" s="1216"/>
      <c r="H25" s="1884">
        <v>110</v>
      </c>
      <c r="I25" s="1178" t="s">
        <v>573</v>
      </c>
      <c r="J25" s="1167" t="s">
        <v>30</v>
      </c>
      <c r="K25" s="1889"/>
      <c r="L25" s="1598"/>
      <c r="M25" s="1347" t="s">
        <v>128</v>
      </c>
      <c r="N25" s="1539">
        <v>54275</v>
      </c>
      <c r="O25" s="1233" t="s">
        <v>128</v>
      </c>
      <c r="P25" s="1623" t="s">
        <v>35</v>
      </c>
      <c r="Q25" s="1892">
        <v>46297</v>
      </c>
      <c r="R25" s="684"/>
      <c r="S25" s="1892"/>
      <c r="T25" s="1892"/>
      <c r="U25" s="1892"/>
      <c r="V25" s="1893">
        <v>4386</v>
      </c>
      <c r="W25" s="1367"/>
      <c r="X25" s="1893">
        <v>4386</v>
      </c>
      <c r="Y25" s="1186">
        <f t="shared" si="2"/>
        <v>0</v>
      </c>
      <c r="Z25" s="1892"/>
      <c r="AA25" s="1892"/>
      <c r="AB25" s="1139">
        <v>0</v>
      </c>
      <c r="AC25" s="1139">
        <v>0</v>
      </c>
      <c r="AD25" s="1203">
        <v>0</v>
      </c>
      <c r="AE25" s="1141" t="s">
        <v>614</v>
      </c>
    </row>
    <row r="26" spans="1:31" s="702" customFormat="1" ht="24.75" customHeight="1">
      <c r="A26" s="1602" t="s">
        <v>615</v>
      </c>
      <c r="B26" s="1197" t="s">
        <v>44</v>
      </c>
      <c r="C26" s="1198">
        <v>46356</v>
      </c>
      <c r="D26" s="1598"/>
      <c r="E26" s="1598"/>
      <c r="F26" s="1613"/>
      <c r="G26" s="1216"/>
      <c r="H26" s="1884">
        <v>50</v>
      </c>
      <c r="I26" s="1178" t="s">
        <v>573</v>
      </c>
      <c r="J26" s="1167" t="s">
        <v>30</v>
      </c>
      <c r="K26" s="1889"/>
      <c r="L26" s="1598"/>
      <c r="M26" s="1167" t="s">
        <v>128</v>
      </c>
      <c r="N26" s="1539">
        <v>82194.5</v>
      </c>
      <c r="O26" s="1233" t="s">
        <v>128</v>
      </c>
      <c r="P26" s="1623" t="s">
        <v>32</v>
      </c>
      <c r="Q26" s="1892"/>
      <c r="R26" s="684"/>
      <c r="S26" s="1892"/>
      <c r="T26" s="1892"/>
      <c r="U26" s="1892"/>
      <c r="V26" s="1893">
        <v>6948</v>
      </c>
      <c r="W26" s="1367"/>
      <c r="X26" s="1170">
        <f>SUM(V26-W26)</f>
        <v>6948</v>
      </c>
      <c r="Y26" s="1218">
        <f>IFERROR($W26/$V26, 0)</f>
        <v>0</v>
      </c>
      <c r="Z26" s="1892"/>
      <c r="AA26" s="1892"/>
      <c r="AB26" s="1139">
        <v>0</v>
      </c>
      <c r="AC26" s="1139">
        <v>0</v>
      </c>
      <c r="AD26" s="1203">
        <v>0</v>
      </c>
      <c r="AE26" s="1187" t="s">
        <v>609</v>
      </c>
    </row>
    <row r="27" spans="1:31" s="702" customFormat="1" ht="24.75" customHeight="1">
      <c r="A27" s="1602" t="s">
        <v>616</v>
      </c>
      <c r="B27" s="1197" t="s">
        <v>44</v>
      </c>
      <c r="C27" s="1198">
        <v>46356</v>
      </c>
      <c r="D27" s="359" t="s">
        <v>489</v>
      </c>
      <c r="E27" s="1598">
        <v>46297</v>
      </c>
      <c r="F27" s="359" t="s">
        <v>71</v>
      </c>
      <c r="G27" s="1216"/>
      <c r="H27" s="1884">
        <v>51</v>
      </c>
      <c r="I27" s="1178" t="s">
        <v>573</v>
      </c>
      <c r="J27" s="1167" t="s">
        <v>30</v>
      </c>
      <c r="K27" s="1889"/>
      <c r="L27" s="1598"/>
      <c r="M27" s="1347" t="s">
        <v>128</v>
      </c>
      <c r="N27" s="1539">
        <v>53744.5</v>
      </c>
      <c r="O27" s="1233" t="s">
        <v>128</v>
      </c>
      <c r="P27" s="1623" t="s">
        <v>35</v>
      </c>
      <c r="Q27" s="1892">
        <v>46297</v>
      </c>
      <c r="R27" s="684"/>
      <c r="S27" s="1892"/>
      <c r="T27" s="1892"/>
      <c r="U27" s="1892"/>
      <c r="V27" s="1893">
        <v>4212</v>
      </c>
      <c r="W27" s="1367"/>
      <c r="X27" s="1893">
        <v>4212</v>
      </c>
      <c r="Y27" s="1186">
        <f t="shared" si="2"/>
        <v>0</v>
      </c>
      <c r="Z27" s="1892"/>
      <c r="AA27" s="1892"/>
      <c r="AB27" s="1139">
        <v>0</v>
      </c>
      <c r="AC27" s="1139">
        <v>0</v>
      </c>
      <c r="AD27" s="1203">
        <v>0</v>
      </c>
      <c r="AE27" s="1141" t="s">
        <v>617</v>
      </c>
    </row>
    <row r="28" spans="1:31" s="702" customFormat="1" ht="24.75" customHeight="1">
      <c r="A28" s="1602" t="s">
        <v>618</v>
      </c>
      <c r="B28" s="1197" t="s">
        <v>44</v>
      </c>
      <c r="C28" s="1198">
        <v>46325</v>
      </c>
      <c r="D28" s="359" t="s">
        <v>60</v>
      </c>
      <c r="E28" s="1598">
        <v>46268</v>
      </c>
      <c r="F28" s="1613" t="s">
        <v>591</v>
      </c>
      <c r="G28" s="1216"/>
      <c r="H28" s="1167">
        <v>23</v>
      </c>
      <c r="I28" s="1178" t="s">
        <v>573</v>
      </c>
      <c r="J28" s="1167" t="s">
        <v>30</v>
      </c>
      <c r="K28" s="1889"/>
      <c r="L28" s="1598"/>
      <c r="M28" s="1347" t="s">
        <v>128</v>
      </c>
      <c r="N28" s="1539">
        <v>62033</v>
      </c>
      <c r="O28" s="1233" t="s">
        <v>128</v>
      </c>
      <c r="P28" s="1623" t="s">
        <v>35</v>
      </c>
      <c r="Q28" s="1892">
        <v>46273</v>
      </c>
      <c r="R28" s="684"/>
      <c r="S28" s="1892"/>
      <c r="T28" s="1892"/>
      <c r="U28" s="1892"/>
      <c r="V28" s="1893">
        <v>4828</v>
      </c>
      <c r="W28" s="1367"/>
      <c r="X28" s="1893">
        <v>4828</v>
      </c>
      <c r="Y28" s="1186">
        <f t="shared" si="2"/>
        <v>0</v>
      </c>
      <c r="Z28" s="1892"/>
      <c r="AA28" s="1892"/>
      <c r="AB28" s="1139">
        <v>0</v>
      </c>
      <c r="AC28" s="1139">
        <v>0</v>
      </c>
      <c r="AD28" s="1203">
        <v>0</v>
      </c>
      <c r="AE28" s="1141" t="s">
        <v>614</v>
      </c>
    </row>
    <row r="29" spans="1:31" s="702" customFormat="1" ht="24.75" customHeight="1">
      <c r="A29" s="1602" t="s">
        <v>619</v>
      </c>
      <c r="B29" s="1197" t="s">
        <v>44</v>
      </c>
      <c r="C29" s="1198">
        <v>46325</v>
      </c>
      <c r="D29" s="359" t="s">
        <v>60</v>
      </c>
      <c r="E29" s="1598">
        <v>46268</v>
      </c>
      <c r="F29" s="1613" t="s">
        <v>591</v>
      </c>
      <c r="G29" s="1216"/>
      <c r="H29" s="1167">
        <v>77</v>
      </c>
      <c r="I29" s="1178" t="s">
        <v>573</v>
      </c>
      <c r="J29" s="1167" t="s">
        <v>30</v>
      </c>
      <c r="K29" s="1889" t="s">
        <v>588</v>
      </c>
      <c r="L29" s="1598"/>
      <c r="M29" s="1233" t="s">
        <v>128</v>
      </c>
      <c r="N29" s="1808">
        <v>64431</v>
      </c>
      <c r="O29" s="1809" t="s">
        <v>128</v>
      </c>
      <c r="P29" s="1623" t="s">
        <v>35</v>
      </c>
      <c r="Q29" s="1892">
        <v>46273</v>
      </c>
      <c r="R29" s="684"/>
      <c r="S29" s="1892"/>
      <c r="T29" s="1892"/>
      <c r="U29" s="1892"/>
      <c r="V29" s="1893">
        <v>4931</v>
      </c>
      <c r="W29" s="1367"/>
      <c r="X29" s="1893">
        <v>4931</v>
      </c>
      <c r="Y29" s="1186">
        <f t="shared" si="2"/>
        <v>0</v>
      </c>
      <c r="Z29" s="1892"/>
      <c r="AA29" s="1892"/>
      <c r="AB29" s="1139">
        <v>0</v>
      </c>
      <c r="AC29" s="1139">
        <v>0</v>
      </c>
      <c r="AD29" s="1203">
        <v>0</v>
      </c>
      <c r="AE29" s="1141" t="s">
        <v>614</v>
      </c>
    </row>
    <row r="30" spans="1:31" s="702" customFormat="1" ht="24.75" customHeight="1">
      <c r="A30" s="1602" t="s">
        <v>620</v>
      </c>
      <c r="B30" s="1197" t="s">
        <v>44</v>
      </c>
      <c r="C30" s="1198">
        <v>46325</v>
      </c>
      <c r="D30" s="359" t="s">
        <v>60</v>
      </c>
      <c r="E30" s="1598">
        <v>46268</v>
      </c>
      <c r="F30" s="1613" t="s">
        <v>591</v>
      </c>
      <c r="G30" s="1216"/>
      <c r="H30" s="1167">
        <v>65</v>
      </c>
      <c r="I30" s="1178" t="s">
        <v>573</v>
      </c>
      <c r="J30" s="1167" t="s">
        <v>30</v>
      </c>
      <c r="K30" s="1889" t="s">
        <v>588</v>
      </c>
      <c r="L30" s="1598"/>
      <c r="M30" s="1233" t="s">
        <v>128</v>
      </c>
      <c r="N30" s="1539">
        <v>80031</v>
      </c>
      <c r="O30" s="1233" t="s">
        <v>128</v>
      </c>
      <c r="P30" s="1623" t="s">
        <v>29</v>
      </c>
      <c r="Q30" s="1892">
        <v>46273</v>
      </c>
      <c r="R30" s="684"/>
      <c r="S30" s="1892"/>
      <c r="T30" s="1892"/>
      <c r="U30" s="1892"/>
      <c r="V30" s="1893">
        <v>6185</v>
      </c>
      <c r="W30" s="1428">
        <v>5196</v>
      </c>
      <c r="X30" s="1893">
        <v>6185</v>
      </c>
      <c r="Y30" s="1186">
        <f t="shared" si="2"/>
        <v>0.84009700889248184</v>
      </c>
      <c r="Z30" s="1892">
        <v>46294</v>
      </c>
      <c r="AA30" s="1892"/>
      <c r="AB30" s="1139">
        <v>0</v>
      </c>
      <c r="AC30" s="1139">
        <v>0</v>
      </c>
      <c r="AD30" s="1203">
        <v>0</v>
      </c>
      <c r="AE30" s="1141" t="s">
        <v>614</v>
      </c>
    </row>
    <row r="31" spans="1:31" s="702" customFormat="1" ht="24.75" customHeight="1">
      <c r="A31" s="1602" t="s">
        <v>621</v>
      </c>
      <c r="B31" s="1197" t="s">
        <v>44</v>
      </c>
      <c r="C31" s="1198">
        <v>46325</v>
      </c>
      <c r="D31" s="1598" t="s">
        <v>68</v>
      </c>
      <c r="E31" s="1598">
        <v>46302</v>
      </c>
      <c r="F31" s="1613" t="s">
        <v>576</v>
      </c>
      <c r="G31" s="1216"/>
      <c r="H31" s="1167">
        <v>62</v>
      </c>
      <c r="I31" s="1178" t="s">
        <v>573</v>
      </c>
      <c r="J31" s="1167" t="s">
        <v>30</v>
      </c>
      <c r="K31" s="1624" t="s">
        <v>588</v>
      </c>
      <c r="L31" s="1598"/>
      <c r="M31" s="1233" t="s">
        <v>128</v>
      </c>
      <c r="N31" s="1539">
        <v>95912</v>
      </c>
      <c r="O31" s="1233" t="s">
        <v>128</v>
      </c>
      <c r="P31" s="1438" t="s">
        <v>35</v>
      </c>
      <c r="Q31" s="1219">
        <v>46301</v>
      </c>
      <c r="R31" s="684"/>
      <c r="S31" s="1219"/>
      <c r="T31" s="1219"/>
      <c r="U31" s="1219"/>
      <c r="V31" s="1170">
        <v>7541</v>
      </c>
      <c r="W31" s="1367"/>
      <c r="X31" s="1170">
        <v>7541</v>
      </c>
      <c r="Y31" s="1186">
        <f t="shared" si="2"/>
        <v>0</v>
      </c>
      <c r="Z31" s="1219"/>
      <c r="AA31" s="1219"/>
      <c r="AB31" s="1139">
        <v>0</v>
      </c>
      <c r="AC31" s="1139">
        <v>0</v>
      </c>
      <c r="AD31" s="1203">
        <v>0</v>
      </c>
      <c r="AE31" s="1141" t="s">
        <v>614</v>
      </c>
    </row>
    <row r="32" spans="1:31" s="702" customFormat="1" ht="24.75" customHeight="1">
      <c r="A32" s="1602" t="s">
        <v>622</v>
      </c>
      <c r="B32" s="1197" t="s">
        <v>44</v>
      </c>
      <c r="C32" s="1198">
        <v>46325</v>
      </c>
      <c r="D32" s="1598" t="s">
        <v>68</v>
      </c>
      <c r="E32" s="1598">
        <v>46261</v>
      </c>
      <c r="F32" s="1613" t="s">
        <v>576</v>
      </c>
      <c r="G32" s="1216"/>
      <c r="H32" s="1167">
        <v>44</v>
      </c>
      <c r="I32" s="1178" t="s">
        <v>573</v>
      </c>
      <c r="J32" s="1167" t="s">
        <v>30</v>
      </c>
      <c r="K32" s="1624" t="s">
        <v>588</v>
      </c>
      <c r="L32" s="1598"/>
      <c r="M32" s="1233" t="s">
        <v>128</v>
      </c>
      <c r="N32" s="1539">
        <v>89669</v>
      </c>
      <c r="O32" s="1233" t="s">
        <v>128</v>
      </c>
      <c r="P32" s="1438" t="s">
        <v>35</v>
      </c>
      <c r="Q32" s="1219">
        <v>46304</v>
      </c>
      <c r="R32" s="684"/>
      <c r="S32" s="1219"/>
      <c r="T32" s="1219"/>
      <c r="U32" s="1219"/>
      <c r="V32" s="1170">
        <v>7072</v>
      </c>
      <c r="W32" s="1367"/>
      <c r="X32" s="1170">
        <v>7072</v>
      </c>
      <c r="Y32" s="1186">
        <f t="shared" si="2"/>
        <v>0</v>
      </c>
      <c r="Z32" s="1219"/>
      <c r="AA32" s="1219"/>
      <c r="AB32" s="1139">
        <v>0</v>
      </c>
      <c r="AC32" s="1139">
        <v>0</v>
      </c>
      <c r="AD32" s="1203">
        <v>0</v>
      </c>
      <c r="AE32" s="1141" t="s">
        <v>614</v>
      </c>
    </row>
    <row r="33" spans="1:31" s="702" customFormat="1" ht="24.75" customHeight="1">
      <c r="A33" s="1602" t="s">
        <v>623</v>
      </c>
      <c r="B33" s="1197" t="s">
        <v>44</v>
      </c>
      <c r="C33" s="1198">
        <v>46325</v>
      </c>
      <c r="D33" s="1598" t="s">
        <v>68</v>
      </c>
      <c r="E33" s="1598">
        <v>46261</v>
      </c>
      <c r="F33" s="1613" t="s">
        <v>576</v>
      </c>
      <c r="G33" s="1216"/>
      <c r="H33" s="1884">
        <v>110</v>
      </c>
      <c r="I33" s="1178" t="s">
        <v>573</v>
      </c>
      <c r="J33" s="1167" t="s">
        <v>30</v>
      </c>
      <c r="K33" s="1889" t="s">
        <v>588</v>
      </c>
      <c r="L33" s="1598"/>
      <c r="M33" s="728" t="s">
        <v>128</v>
      </c>
      <c r="N33" s="749">
        <v>96644.5</v>
      </c>
      <c r="O33" s="728" t="s">
        <v>128</v>
      </c>
      <c r="P33" s="907" t="s">
        <v>35</v>
      </c>
      <c r="Q33" s="1892">
        <v>46301</v>
      </c>
      <c r="R33" s="684"/>
      <c r="S33" s="1892"/>
      <c r="T33" s="1892"/>
      <c r="U33" s="1892"/>
      <c r="V33" s="1893">
        <v>8090</v>
      </c>
      <c r="W33" s="1367"/>
      <c r="X33" s="1893">
        <v>8090</v>
      </c>
      <c r="Y33" s="1186">
        <f t="shared" si="2"/>
        <v>0</v>
      </c>
      <c r="Z33" s="1892"/>
      <c r="AA33" s="1892"/>
      <c r="AB33" s="1139">
        <v>0</v>
      </c>
      <c r="AC33" s="1139">
        <v>0</v>
      </c>
      <c r="AD33" s="1203">
        <v>0</v>
      </c>
      <c r="AE33" s="1141" t="s">
        <v>603</v>
      </c>
    </row>
    <row r="34" spans="1:31" s="702" customFormat="1" ht="24.75" customHeight="1">
      <c r="A34" s="1602" t="s">
        <v>624</v>
      </c>
      <c r="B34" s="1366" t="s">
        <v>44</v>
      </c>
      <c r="C34" s="1198">
        <v>46325</v>
      </c>
      <c r="D34" s="353" t="s">
        <v>58</v>
      </c>
      <c r="E34" s="1598">
        <v>46288</v>
      </c>
      <c r="F34" s="1613" t="s">
        <v>576</v>
      </c>
      <c r="G34" s="1216"/>
      <c r="H34" s="1884">
        <v>45</v>
      </c>
      <c r="I34" s="1178" t="s">
        <v>573</v>
      </c>
      <c r="J34" s="1167" t="s">
        <v>30</v>
      </c>
      <c r="K34" s="1889" t="s">
        <v>588</v>
      </c>
      <c r="L34" s="1598"/>
      <c r="M34" s="728" t="s">
        <v>128</v>
      </c>
      <c r="N34" s="749">
        <v>99698.5</v>
      </c>
      <c r="O34" s="728" t="s">
        <v>128</v>
      </c>
      <c r="P34" s="907" t="s">
        <v>35</v>
      </c>
      <c r="Q34" s="1892">
        <v>46289</v>
      </c>
      <c r="R34" s="684"/>
      <c r="S34" s="1892"/>
      <c r="T34" s="1892"/>
      <c r="U34" s="1892"/>
      <c r="V34" s="1893">
        <v>8469</v>
      </c>
      <c r="W34" s="1367"/>
      <c r="X34" s="1893">
        <v>8469</v>
      </c>
      <c r="Y34" s="1186">
        <f t="shared" si="2"/>
        <v>0</v>
      </c>
      <c r="Z34" s="1892"/>
      <c r="AA34" s="1892"/>
      <c r="AB34" s="1139">
        <v>0</v>
      </c>
      <c r="AC34" s="1139">
        <v>0</v>
      </c>
      <c r="AD34" s="1203">
        <v>0</v>
      </c>
      <c r="AE34" s="1141" t="s">
        <v>603</v>
      </c>
    </row>
    <row r="35" spans="1:31" s="702" customFormat="1" ht="24.75" customHeight="1">
      <c r="A35" s="1602" t="s">
        <v>625</v>
      </c>
      <c r="B35" s="1366" t="s">
        <v>44</v>
      </c>
      <c r="C35" s="1198">
        <v>46325</v>
      </c>
      <c r="D35" s="1598" t="s">
        <v>503</v>
      </c>
      <c r="E35" s="1598">
        <v>46288</v>
      </c>
      <c r="F35" s="1613" t="s">
        <v>576</v>
      </c>
      <c r="G35" s="1216"/>
      <c r="H35" s="1884">
        <v>90</v>
      </c>
      <c r="I35" s="1178" t="s">
        <v>573</v>
      </c>
      <c r="J35" s="1167" t="s">
        <v>30</v>
      </c>
      <c r="K35" s="1889" t="s">
        <v>588</v>
      </c>
      <c r="L35" s="1598"/>
      <c r="M35" s="728" t="s">
        <v>128</v>
      </c>
      <c r="N35" s="749">
        <v>111605.5</v>
      </c>
      <c r="O35" s="728" t="s">
        <v>128</v>
      </c>
      <c r="P35" s="907" t="s">
        <v>35</v>
      </c>
      <c r="Q35" s="1892">
        <v>46294</v>
      </c>
      <c r="R35" s="684"/>
      <c r="S35" s="1892"/>
      <c r="T35" s="1892"/>
      <c r="U35" s="1892"/>
      <c r="V35" s="1893">
        <v>9260</v>
      </c>
      <c r="W35" s="1367"/>
      <c r="X35" s="1893">
        <v>9260</v>
      </c>
      <c r="Y35" s="1186">
        <f t="shared" si="2"/>
        <v>0</v>
      </c>
      <c r="Z35" s="1892"/>
      <c r="AA35" s="1892"/>
      <c r="AB35" s="1139">
        <v>0</v>
      </c>
      <c r="AC35" s="1139">
        <v>0</v>
      </c>
      <c r="AD35" s="1203">
        <v>0</v>
      </c>
      <c r="AE35" s="1141" t="s">
        <v>603</v>
      </c>
    </row>
    <row r="36" spans="1:31" s="702" customFormat="1" ht="24.75" customHeight="1">
      <c r="A36" s="1602" t="s">
        <v>626</v>
      </c>
      <c r="B36" s="1197" t="s">
        <v>44</v>
      </c>
      <c r="C36" s="1198">
        <v>46325</v>
      </c>
      <c r="D36" s="1243" t="s">
        <v>58</v>
      </c>
      <c r="E36" s="1598">
        <v>46261</v>
      </c>
      <c r="F36" s="1577" t="s">
        <v>579</v>
      </c>
      <c r="G36" s="1216"/>
      <c r="H36" s="1167">
        <v>95</v>
      </c>
      <c r="I36" s="1178" t="s">
        <v>573</v>
      </c>
      <c r="J36" s="1167" t="s">
        <v>30</v>
      </c>
      <c r="K36" s="1624" t="s">
        <v>588</v>
      </c>
      <c r="L36" s="1598">
        <v>46267</v>
      </c>
      <c r="M36" s="1233" t="s">
        <v>128</v>
      </c>
      <c r="N36" s="1539">
        <v>69986</v>
      </c>
      <c r="O36" s="1233" t="s">
        <v>128</v>
      </c>
      <c r="P36" s="1438" t="s">
        <v>35</v>
      </c>
      <c r="Q36" s="1892">
        <v>46284</v>
      </c>
      <c r="R36" s="684"/>
      <c r="S36" s="1219"/>
      <c r="T36" s="1219"/>
      <c r="U36" s="1219"/>
      <c r="V36" s="1170">
        <v>5310</v>
      </c>
      <c r="W36" s="1367"/>
      <c r="X36" s="1170">
        <v>5310</v>
      </c>
      <c r="Y36" s="1186">
        <f t="shared" si="2"/>
        <v>0</v>
      </c>
      <c r="Z36" s="1219"/>
      <c r="AA36" s="1219"/>
      <c r="AB36" s="1139">
        <v>0</v>
      </c>
      <c r="AC36" s="1139">
        <v>0</v>
      </c>
      <c r="AD36" s="1203">
        <v>0</v>
      </c>
      <c r="AE36" s="1141" t="s">
        <v>614</v>
      </c>
    </row>
    <row r="37" spans="1:31" s="702" customFormat="1" ht="24.75" customHeight="1">
      <c r="A37" s="1602" t="s">
        <v>627</v>
      </c>
      <c r="B37" s="1197" t="s">
        <v>44</v>
      </c>
      <c r="C37" s="1198">
        <v>46325</v>
      </c>
      <c r="D37" s="1598" t="s">
        <v>68</v>
      </c>
      <c r="E37" s="1598">
        <v>46262</v>
      </c>
      <c r="F37" s="1613" t="s">
        <v>591</v>
      </c>
      <c r="G37" s="1216"/>
      <c r="H37" s="1884">
        <v>64</v>
      </c>
      <c r="I37" s="1178" t="s">
        <v>573</v>
      </c>
      <c r="J37" s="1167" t="s">
        <v>30</v>
      </c>
      <c r="K37" s="1889" t="s">
        <v>588</v>
      </c>
      <c r="L37" s="1598"/>
      <c r="M37" s="1233" t="s">
        <v>128</v>
      </c>
      <c r="N37" s="1539">
        <v>69701</v>
      </c>
      <c r="O37" s="1233" t="s">
        <v>128</v>
      </c>
      <c r="P37" s="1438" t="s">
        <v>35</v>
      </c>
      <c r="Q37" s="1892">
        <v>46304</v>
      </c>
      <c r="R37" s="684"/>
      <c r="S37" s="1892"/>
      <c r="T37" s="1892"/>
      <c r="U37" s="1892"/>
      <c r="V37" s="1893">
        <v>5357</v>
      </c>
      <c r="W37" s="1367"/>
      <c r="X37" s="1893">
        <v>5357</v>
      </c>
      <c r="Y37" s="1186">
        <f t="shared" si="2"/>
        <v>0</v>
      </c>
      <c r="Z37" s="1892"/>
      <c r="AA37" s="1892"/>
      <c r="AB37" s="1139">
        <v>0</v>
      </c>
      <c r="AC37" s="1139">
        <v>0</v>
      </c>
      <c r="AD37" s="1203">
        <v>0</v>
      </c>
      <c r="AE37" s="1141" t="s">
        <v>617</v>
      </c>
    </row>
    <row r="38" spans="1:31" s="702" customFormat="1" ht="24.75" customHeight="1">
      <c r="A38" s="1602" t="s">
        <v>628</v>
      </c>
      <c r="B38" s="1197" t="s">
        <v>44</v>
      </c>
      <c r="C38" s="1198">
        <v>46325</v>
      </c>
      <c r="D38" s="1598" t="s">
        <v>68</v>
      </c>
      <c r="E38" s="1598">
        <v>46262</v>
      </c>
      <c r="F38" s="1613" t="s">
        <v>591</v>
      </c>
      <c r="G38" s="1216"/>
      <c r="H38" s="1884">
        <v>90</v>
      </c>
      <c r="I38" s="1178" t="s">
        <v>573</v>
      </c>
      <c r="J38" s="1167" t="s">
        <v>30</v>
      </c>
      <c r="K38" s="1889" t="s">
        <v>588</v>
      </c>
      <c r="L38" s="1598"/>
      <c r="M38" s="1233" t="s">
        <v>128</v>
      </c>
      <c r="N38" s="1539">
        <v>92174.5</v>
      </c>
      <c r="O38" s="1233" t="s">
        <v>128</v>
      </c>
      <c r="P38" s="1438" t="s">
        <v>35</v>
      </c>
      <c r="Q38" s="1892">
        <v>46304</v>
      </c>
      <c r="R38" s="684"/>
      <c r="S38" s="1892"/>
      <c r="T38" s="1892"/>
      <c r="U38" s="1892"/>
      <c r="V38" s="1893">
        <v>7153</v>
      </c>
      <c r="W38" s="1428">
        <v>2088</v>
      </c>
      <c r="X38" s="1893">
        <v>7153</v>
      </c>
      <c r="Y38" s="1186">
        <f t="shared" si="2"/>
        <v>0.29190549419823852</v>
      </c>
      <c r="Z38" s="1892">
        <v>46287</v>
      </c>
      <c r="AA38" s="1892"/>
      <c r="AB38" s="1139">
        <v>0</v>
      </c>
      <c r="AC38" s="1139">
        <v>0</v>
      </c>
      <c r="AD38" s="1203">
        <v>0</v>
      </c>
      <c r="AE38" s="1141" t="s">
        <v>617</v>
      </c>
    </row>
    <row r="39" spans="1:31" s="702" customFormat="1" ht="24.75" customHeight="1">
      <c r="A39" s="1602" t="s">
        <v>629</v>
      </c>
      <c r="B39" s="1197" t="s">
        <v>44</v>
      </c>
      <c r="C39" s="1198">
        <v>46325</v>
      </c>
      <c r="D39" s="1598" t="s">
        <v>60</v>
      </c>
      <c r="E39" s="1598">
        <v>46282</v>
      </c>
      <c r="F39" s="1613" t="s">
        <v>591</v>
      </c>
      <c r="G39" s="1216"/>
      <c r="H39" s="1884">
        <v>72</v>
      </c>
      <c r="I39" s="1178" t="s">
        <v>573</v>
      </c>
      <c r="J39" s="1167" t="s">
        <v>30</v>
      </c>
      <c r="K39" s="1889" t="s">
        <v>588</v>
      </c>
      <c r="L39" s="1598"/>
      <c r="M39" s="1233" t="s">
        <v>128</v>
      </c>
      <c r="N39" s="1539">
        <v>105926.5</v>
      </c>
      <c r="O39" s="1233" t="s">
        <v>128</v>
      </c>
      <c r="P39" s="1438" t="s">
        <v>35</v>
      </c>
      <c r="Q39" s="1892">
        <v>46296</v>
      </c>
      <c r="R39" s="684"/>
      <c r="S39" s="1892"/>
      <c r="T39" s="1892"/>
      <c r="U39" s="1892"/>
      <c r="V39" s="1893">
        <v>8767</v>
      </c>
      <c r="W39" s="1367"/>
      <c r="X39" s="1893">
        <v>8767</v>
      </c>
      <c r="Y39" s="1186">
        <f t="shared" si="2"/>
        <v>0</v>
      </c>
      <c r="Z39" s="1892"/>
      <c r="AA39" s="1892"/>
      <c r="AB39" s="1139">
        <v>0</v>
      </c>
      <c r="AC39" s="1139">
        <v>0</v>
      </c>
      <c r="AD39" s="1203">
        <v>0</v>
      </c>
      <c r="AE39" s="1141" t="s">
        <v>617</v>
      </c>
    </row>
    <row r="40" spans="1:31" s="702" customFormat="1" ht="24.75" customHeight="1">
      <c r="A40" s="1602" t="s">
        <v>630</v>
      </c>
      <c r="B40" s="1197" t="s">
        <v>44</v>
      </c>
      <c r="C40" s="1198">
        <v>46325</v>
      </c>
      <c r="D40" s="359" t="s">
        <v>491</v>
      </c>
      <c r="E40" s="1598">
        <v>46267</v>
      </c>
      <c r="F40" s="359" t="s">
        <v>587</v>
      </c>
      <c r="G40" s="1216"/>
      <c r="H40" s="1560">
        <v>0</v>
      </c>
      <c r="I40" s="1178" t="s">
        <v>573</v>
      </c>
      <c r="J40" s="1167" t="s">
        <v>30</v>
      </c>
      <c r="K40" s="1889"/>
      <c r="L40" s="1598"/>
      <c r="M40" s="1233" t="s">
        <v>128</v>
      </c>
      <c r="N40" s="1539">
        <v>2524</v>
      </c>
      <c r="O40" s="1233" t="s">
        <v>128</v>
      </c>
      <c r="P40" s="1438" t="s">
        <v>35</v>
      </c>
      <c r="Q40" s="1892">
        <v>46273</v>
      </c>
      <c r="R40" s="684"/>
      <c r="S40" s="1892"/>
      <c r="T40" s="1892"/>
      <c r="U40" s="1892"/>
      <c r="V40" s="1893">
        <v>184</v>
      </c>
      <c r="W40" s="1367"/>
      <c r="X40" s="1170">
        <f>SUM(V40-W40)</f>
        <v>184</v>
      </c>
      <c r="Y40" s="1186">
        <f t="shared" si="2"/>
        <v>0</v>
      </c>
      <c r="Z40" s="1892"/>
      <c r="AA40" s="1892"/>
      <c r="AB40" s="1139">
        <v>0</v>
      </c>
      <c r="AC40" s="1139">
        <v>0</v>
      </c>
      <c r="AD40" s="1203">
        <v>0</v>
      </c>
      <c r="AE40" s="1141" t="s">
        <v>617</v>
      </c>
    </row>
    <row r="41" spans="1:31" s="702" customFormat="1" ht="24.75" customHeight="1">
      <c r="A41" s="1602" t="s">
        <v>631</v>
      </c>
      <c r="B41" s="1197" t="s">
        <v>44</v>
      </c>
      <c r="C41" s="1198">
        <v>46325</v>
      </c>
      <c r="D41" s="1598" t="s">
        <v>68</v>
      </c>
      <c r="E41" s="1598">
        <v>46269</v>
      </c>
      <c r="F41" s="1613" t="s">
        <v>582</v>
      </c>
      <c r="G41" s="1216"/>
      <c r="H41" s="1560">
        <v>0</v>
      </c>
      <c r="I41" s="1178" t="s">
        <v>573</v>
      </c>
      <c r="J41" s="1167" t="s">
        <v>30</v>
      </c>
      <c r="K41" s="1889"/>
      <c r="L41" s="1598"/>
      <c r="M41" s="1233" t="s">
        <v>128</v>
      </c>
      <c r="N41" s="1539">
        <v>16946.900000000001</v>
      </c>
      <c r="O41" s="1233" t="s">
        <v>128</v>
      </c>
      <c r="P41" s="1438" t="s">
        <v>35</v>
      </c>
      <c r="Q41" s="1892">
        <v>46270</v>
      </c>
      <c r="R41" s="684"/>
      <c r="S41" s="1892"/>
      <c r="T41" s="1892"/>
      <c r="U41" s="1892"/>
      <c r="V41" s="1893">
        <v>1294</v>
      </c>
      <c r="W41" s="1367"/>
      <c r="X41" s="1893">
        <v>1294</v>
      </c>
      <c r="Y41" s="1186">
        <f t="shared" si="2"/>
        <v>0</v>
      </c>
      <c r="Z41" s="1892"/>
      <c r="AA41" s="1892"/>
      <c r="AB41" s="1139">
        <v>0</v>
      </c>
      <c r="AC41" s="1139">
        <v>0</v>
      </c>
      <c r="AD41" s="1203">
        <v>0</v>
      </c>
      <c r="AE41" s="1141" t="s">
        <v>617</v>
      </c>
    </row>
    <row r="42" spans="1:31" s="702" customFormat="1" ht="24.75" customHeight="1">
      <c r="A42" s="1602" t="s">
        <v>632</v>
      </c>
      <c r="B42" s="1197" t="s">
        <v>44</v>
      </c>
      <c r="C42" s="1598">
        <v>46353</v>
      </c>
      <c r="D42" s="1598" t="s">
        <v>500</v>
      </c>
      <c r="E42" s="1598">
        <v>46283</v>
      </c>
      <c r="F42" s="1613" t="s">
        <v>582</v>
      </c>
      <c r="G42" s="1216"/>
      <c r="H42" s="1560">
        <v>0</v>
      </c>
      <c r="I42" s="1178" t="s">
        <v>573</v>
      </c>
      <c r="J42" s="1167" t="s">
        <v>30</v>
      </c>
      <c r="K42" s="1889"/>
      <c r="L42" s="1598"/>
      <c r="M42" s="1233" t="s">
        <v>128</v>
      </c>
      <c r="N42" s="1539">
        <v>41225.599999999999</v>
      </c>
      <c r="O42" s="1233" t="s">
        <v>128</v>
      </c>
      <c r="P42" s="1438" t="s">
        <v>29</v>
      </c>
      <c r="Q42" s="1892">
        <v>46287</v>
      </c>
      <c r="R42" s="684"/>
      <c r="S42" s="1892"/>
      <c r="T42" s="1892"/>
      <c r="U42" s="1892"/>
      <c r="V42" s="1893">
        <v>3216</v>
      </c>
      <c r="W42" s="1428">
        <v>1739</v>
      </c>
      <c r="X42" s="1893">
        <v>3216</v>
      </c>
      <c r="Y42" s="1186">
        <f t="shared" si="2"/>
        <v>0.54073383084577109</v>
      </c>
      <c r="Z42" s="1892">
        <v>46301</v>
      </c>
      <c r="AA42" s="1892"/>
      <c r="AB42" s="1139">
        <v>0</v>
      </c>
      <c r="AC42" s="1139">
        <v>0</v>
      </c>
      <c r="AD42" s="1203">
        <v>0</v>
      </c>
      <c r="AE42" s="1141" t="s">
        <v>617</v>
      </c>
    </row>
    <row r="43" spans="1:31" s="702" customFormat="1" ht="24.75" customHeight="1">
      <c r="A43" s="1602" t="s">
        <v>633</v>
      </c>
      <c r="B43" s="1197" t="s">
        <v>44</v>
      </c>
      <c r="C43" s="1198">
        <v>46325</v>
      </c>
      <c r="D43" s="1243" t="s">
        <v>58</v>
      </c>
      <c r="E43" s="1598">
        <v>46261</v>
      </c>
      <c r="F43" s="1577" t="s">
        <v>579</v>
      </c>
      <c r="G43" s="1216"/>
      <c r="H43" s="1560">
        <v>0</v>
      </c>
      <c r="I43" s="1178" t="s">
        <v>573</v>
      </c>
      <c r="J43" s="1167" t="s">
        <v>30</v>
      </c>
      <c r="K43" s="1889" t="s">
        <v>588</v>
      </c>
      <c r="L43" s="1598">
        <v>46267</v>
      </c>
      <c r="M43" s="1233" t="s">
        <v>128</v>
      </c>
      <c r="N43" s="1539">
        <v>77452.2</v>
      </c>
      <c r="O43" s="1233" t="s">
        <v>128</v>
      </c>
      <c r="P43" s="1438" t="s">
        <v>35</v>
      </c>
      <c r="Q43" s="1892">
        <v>46286</v>
      </c>
      <c r="R43" s="684"/>
      <c r="S43" s="1892"/>
      <c r="T43" s="1892"/>
      <c r="U43" s="1892"/>
      <c r="V43" s="1893">
        <v>6142</v>
      </c>
      <c r="W43" s="1844">
        <v>1679</v>
      </c>
      <c r="X43" s="1170">
        <f>SUM(V43-W43)</f>
        <v>4463</v>
      </c>
      <c r="Y43" s="1186">
        <f t="shared" si="2"/>
        <v>0.27336372517095409</v>
      </c>
      <c r="Z43" s="1892">
        <v>46294</v>
      </c>
      <c r="AA43" s="1892"/>
      <c r="AB43" s="1139">
        <v>0</v>
      </c>
      <c r="AC43" s="1139">
        <v>0</v>
      </c>
      <c r="AD43" s="1203">
        <v>0</v>
      </c>
      <c r="AE43" s="1141" t="s">
        <v>617</v>
      </c>
    </row>
    <row r="44" spans="1:31" s="702" customFormat="1" ht="24.75" customHeight="1">
      <c r="A44" s="1245"/>
      <c r="B44" s="1366"/>
      <c r="C44" s="1243"/>
      <c r="D44" s="1243"/>
      <c r="E44" s="1243"/>
      <c r="F44" s="1577"/>
      <c r="G44" s="1216"/>
      <c r="H44" s="1560"/>
      <c r="I44" s="1178"/>
      <c r="J44" s="1560"/>
      <c r="K44" s="1565"/>
      <c r="L44" s="1243"/>
      <c r="M44" s="1560"/>
      <c r="N44" s="1566"/>
      <c r="O44" s="1560"/>
      <c r="P44" s="1570"/>
      <c r="Q44" s="1567"/>
      <c r="R44" s="684"/>
      <c r="S44" s="1567"/>
      <c r="T44" s="1567"/>
      <c r="U44" s="1567"/>
      <c r="V44" s="1563"/>
      <c r="W44" s="1367"/>
      <c r="X44" s="1563"/>
      <c r="Y44" s="1218"/>
      <c r="Z44" s="1567"/>
      <c r="AA44" s="1567"/>
      <c r="AB44" s="1569"/>
      <c r="AC44" s="1569"/>
      <c r="AD44" s="1203"/>
      <c r="AE44" s="1368"/>
    </row>
    <row r="45" spans="1:31" s="702" customFormat="1" ht="24.75" customHeight="1">
      <c r="A45" s="680"/>
      <c r="B45" s="370"/>
      <c r="C45" s="679"/>
      <c r="D45" s="679"/>
      <c r="E45" s="689"/>
      <c r="F45" s="690"/>
      <c r="G45" s="690"/>
      <c r="H45" s="691"/>
      <c r="I45" s="1011"/>
      <c r="J45" s="681"/>
      <c r="K45" s="681"/>
      <c r="L45" s="689"/>
      <c r="M45" s="691"/>
      <c r="N45" s="695"/>
      <c r="O45" s="691"/>
      <c r="P45" s="697"/>
      <c r="Q45" s="692"/>
      <c r="R45" s="692"/>
      <c r="S45" s="692"/>
      <c r="T45" s="692"/>
      <c r="U45" s="692"/>
      <c r="V45" s="693"/>
      <c r="W45" s="685"/>
      <c r="X45" s="685"/>
      <c r="Y45" s="358"/>
      <c r="Z45" s="686"/>
      <c r="AA45" s="687"/>
      <c r="AB45" s="687"/>
      <c r="AC45" s="685"/>
      <c r="AD45" s="688"/>
      <c r="AE45" s="701"/>
    </row>
    <row r="46" spans="1:31" s="702" customFormat="1" ht="24.75" customHeight="1">
      <c r="A46" s="1004" t="s">
        <v>634</v>
      </c>
      <c r="B46" s="1005" t="s">
        <v>108</v>
      </c>
      <c r="C46" s="1005" t="s">
        <v>109</v>
      </c>
      <c r="D46" s="1005" t="s">
        <v>462</v>
      </c>
      <c r="E46" s="1005" t="s">
        <v>555</v>
      </c>
      <c r="F46" s="1005" t="s">
        <v>556</v>
      </c>
      <c r="G46" s="1005" t="s">
        <v>110</v>
      </c>
      <c r="H46" s="1005" t="s">
        <v>86</v>
      </c>
      <c r="I46" s="1005" t="s">
        <v>111</v>
      </c>
      <c r="J46" s="1005" t="s">
        <v>26</v>
      </c>
      <c r="K46" s="1005" t="s">
        <v>557</v>
      </c>
      <c r="L46" s="1005" t="s">
        <v>114</v>
      </c>
      <c r="M46" s="1005" t="s">
        <v>113</v>
      </c>
      <c r="N46" s="1006" t="s">
        <v>558</v>
      </c>
      <c r="O46" s="1005" t="s">
        <v>112</v>
      </c>
      <c r="P46" s="1007" t="s">
        <v>115</v>
      </c>
      <c r="Q46" s="1008" t="s">
        <v>116</v>
      </c>
      <c r="R46" s="1008" t="s">
        <v>559</v>
      </c>
      <c r="S46" s="1008" t="s">
        <v>560</v>
      </c>
      <c r="T46" s="1008" t="s">
        <v>561</v>
      </c>
      <c r="U46" s="1008" t="s">
        <v>562</v>
      </c>
      <c r="V46" s="1008" t="s">
        <v>87</v>
      </c>
      <c r="W46" s="1008" t="s">
        <v>563</v>
      </c>
      <c r="X46" s="1008" t="s">
        <v>564</v>
      </c>
      <c r="Y46" s="1008" t="s">
        <v>523</v>
      </c>
      <c r="Z46" s="1008" t="s">
        <v>565</v>
      </c>
      <c r="AA46" s="1008" t="s">
        <v>566</v>
      </c>
      <c r="AB46" s="1009" t="s">
        <v>567</v>
      </c>
      <c r="AC46" s="1008" t="s">
        <v>525</v>
      </c>
      <c r="AD46" s="1008" t="s">
        <v>568</v>
      </c>
      <c r="AE46" s="1010" t="s">
        <v>569</v>
      </c>
    </row>
    <row r="47" spans="1:31" ht="24.75" customHeight="1">
      <c r="A47" s="703" t="s">
        <v>635</v>
      </c>
      <c r="B47" s="680" t="s">
        <v>31</v>
      </c>
      <c r="C47" s="998">
        <v>46006</v>
      </c>
      <c r="D47" s="998" t="s">
        <v>58</v>
      </c>
      <c r="E47" s="998">
        <v>45936</v>
      </c>
      <c r="F47" s="680" t="s">
        <v>636</v>
      </c>
      <c r="G47" s="680" t="s">
        <v>637</v>
      </c>
      <c r="H47" s="681">
        <v>0</v>
      </c>
      <c r="I47" s="1011" t="s">
        <v>573</v>
      </c>
      <c r="J47" s="681" t="s">
        <v>30</v>
      </c>
      <c r="K47" s="681" t="s">
        <v>638</v>
      </c>
      <c r="L47" s="679" t="s">
        <v>639</v>
      </c>
      <c r="M47" s="681" t="s">
        <v>128</v>
      </c>
      <c r="N47" s="682">
        <v>54857.5</v>
      </c>
      <c r="O47" s="681" t="s">
        <v>128</v>
      </c>
      <c r="P47" s="683" t="s">
        <v>29</v>
      </c>
      <c r="Q47" s="1281">
        <v>45933</v>
      </c>
      <c r="R47" s="705"/>
      <c r="S47" s="732"/>
      <c r="T47" s="706"/>
      <c r="U47" s="704"/>
      <c r="V47" s="685">
        <v>4104</v>
      </c>
      <c r="W47" s="685">
        <v>3928</v>
      </c>
      <c r="X47" s="685">
        <f t="shared" ref="X47" si="3">SUM(V47-W47)</f>
        <v>176</v>
      </c>
      <c r="Y47" s="358">
        <f>IFERROR($W47/$V47, 0)</f>
        <v>0.9571150097465887</v>
      </c>
      <c r="Z47" s="692">
        <v>45938</v>
      </c>
      <c r="AA47" s="692"/>
      <c r="AB47" s="687">
        <v>0</v>
      </c>
      <c r="AC47" s="687">
        <v>0</v>
      </c>
      <c r="AD47" s="1012">
        <v>0</v>
      </c>
      <c r="AE47" s="688" t="s">
        <v>640</v>
      </c>
    </row>
    <row r="48" spans="1:31" ht="24.75" customHeight="1">
      <c r="A48" s="678" t="s">
        <v>641</v>
      </c>
      <c r="B48" s="680" t="s">
        <v>31</v>
      </c>
      <c r="C48" s="679">
        <v>46142</v>
      </c>
      <c r="D48" s="679" t="s">
        <v>481</v>
      </c>
      <c r="E48" s="679"/>
      <c r="F48" s="680" t="s">
        <v>63</v>
      </c>
      <c r="G48" s="680" t="s">
        <v>642</v>
      </c>
      <c r="H48" s="681">
        <v>0</v>
      </c>
      <c r="I48" s="681" t="s">
        <v>573</v>
      </c>
      <c r="J48" s="681" t="s">
        <v>30</v>
      </c>
      <c r="K48" s="681" t="s">
        <v>638</v>
      </c>
      <c r="L48" s="679"/>
      <c r="M48" s="681" t="s">
        <v>128</v>
      </c>
      <c r="N48" s="682">
        <v>255.05</v>
      </c>
      <c r="O48" s="681" t="s">
        <v>128</v>
      </c>
      <c r="P48" s="683" t="s">
        <v>35</v>
      </c>
      <c r="Q48" s="684"/>
      <c r="R48" s="1282"/>
      <c r="S48" s="1282"/>
      <c r="T48" s="684"/>
      <c r="U48" s="684"/>
      <c r="V48" s="327">
        <v>3</v>
      </c>
      <c r="W48" s="685"/>
      <c r="X48" s="685">
        <f>SUM(V48-W48)</f>
        <v>3</v>
      </c>
      <c r="Y48" s="358">
        <f t="shared" ref="Y48" si="4">IFERROR($W48/$V48, 0)</f>
        <v>0</v>
      </c>
      <c r="Z48" s="686"/>
      <c r="AA48" s="686"/>
      <c r="AB48" s="687">
        <v>0</v>
      </c>
      <c r="AC48" s="687">
        <v>0</v>
      </c>
      <c r="AD48" s="1012">
        <v>0</v>
      </c>
      <c r="AE48" s="688" t="s">
        <v>643</v>
      </c>
    </row>
    <row r="49" spans="1:61" ht="24.75" customHeight="1">
      <c r="A49" s="1142"/>
      <c r="B49" s="1142"/>
      <c r="C49" s="1142"/>
      <c r="D49" s="1142"/>
      <c r="E49" s="1143"/>
      <c r="F49" s="1142"/>
      <c r="G49" s="1142"/>
      <c r="H49" s="1144"/>
      <c r="I49" s="1413"/>
      <c r="J49" s="1144"/>
      <c r="K49" s="1144"/>
      <c r="L49" s="1143"/>
      <c r="M49" s="1415"/>
      <c r="N49" s="1147"/>
      <c r="O49" s="1155"/>
      <c r="P49" s="1148"/>
      <c r="Q49" s="1149"/>
      <c r="R49" s="1150"/>
      <c r="S49" s="1150"/>
      <c r="T49" s="1150"/>
      <c r="U49" s="1151"/>
      <c r="V49" s="1150"/>
      <c r="W49" s="1151"/>
      <c r="X49" s="3"/>
      <c r="Y49" s="202"/>
      <c r="Z49" s="1152"/>
      <c r="AA49" s="1152"/>
      <c r="AB49" s="1150"/>
      <c r="AC49" s="1153"/>
      <c r="AD49" s="997"/>
    </row>
    <row r="50" spans="1:61" ht="24.75" customHeight="1">
      <c r="A50" s="753"/>
      <c r="B50" s="1416"/>
      <c r="C50" s="1410"/>
      <c r="D50" s="1410"/>
      <c r="E50" s="1410"/>
      <c r="F50" s="753"/>
      <c r="G50" s="753"/>
      <c r="H50" s="1411"/>
      <c r="I50" s="1412"/>
      <c r="J50" s="1411"/>
      <c r="K50" s="1411"/>
      <c r="L50" s="1410"/>
      <c r="M50" s="728"/>
      <c r="N50" s="749"/>
      <c r="O50" s="1156"/>
      <c r="P50" s="713"/>
      <c r="Q50" s="705"/>
      <c r="R50" s="705"/>
      <c r="S50" s="705"/>
      <c r="T50" s="705"/>
      <c r="U50" s="705"/>
      <c r="V50" s="710"/>
      <c r="W50" s="710"/>
      <c r="X50" s="710"/>
      <c r="Y50" s="3"/>
      <c r="Z50" s="1154"/>
      <c r="AA50" s="785"/>
      <c r="AB50" s="785"/>
      <c r="AC50" s="710"/>
      <c r="AD50" s="707"/>
      <c r="AE50" s="712"/>
    </row>
    <row r="51" spans="1:61" ht="24.75" customHeight="1">
      <c r="A51" s="1021" t="s">
        <v>644</v>
      </c>
      <c r="B51" s="1145" t="s">
        <v>108</v>
      </c>
      <c r="C51" s="1145" t="s">
        <v>109</v>
      </c>
      <c r="D51" s="1145" t="s">
        <v>462</v>
      </c>
      <c r="E51" s="1145" t="s">
        <v>555</v>
      </c>
      <c r="F51" s="1145" t="s">
        <v>556</v>
      </c>
      <c r="G51" s="1145" t="s">
        <v>110</v>
      </c>
      <c r="H51" s="1145" t="s">
        <v>86</v>
      </c>
      <c r="I51" s="1145" t="s">
        <v>111</v>
      </c>
      <c r="J51" s="1145" t="s">
        <v>26</v>
      </c>
      <c r="K51" s="1145" t="s">
        <v>557</v>
      </c>
      <c r="L51" s="1145" t="s">
        <v>114</v>
      </c>
      <c r="M51" s="1145" t="s">
        <v>113</v>
      </c>
      <c r="N51" s="1146" t="s">
        <v>558</v>
      </c>
      <c r="O51" s="1145" t="s">
        <v>112</v>
      </c>
      <c r="P51" s="1145" t="s">
        <v>115</v>
      </c>
      <c r="Q51" s="1022" t="s">
        <v>116</v>
      </c>
      <c r="R51" s="1022" t="s">
        <v>559</v>
      </c>
      <c r="S51" s="1022" t="s">
        <v>560</v>
      </c>
      <c r="T51" s="1022" t="s">
        <v>561</v>
      </c>
      <c r="U51" s="1022" t="s">
        <v>562</v>
      </c>
      <c r="V51" s="1022" t="s">
        <v>87</v>
      </c>
      <c r="W51" s="1022" t="s">
        <v>563</v>
      </c>
      <c r="X51" s="1022" t="s">
        <v>564</v>
      </c>
      <c r="Y51" s="1022" t="s">
        <v>523</v>
      </c>
      <c r="Z51" s="1022" t="s">
        <v>565</v>
      </c>
      <c r="AA51" s="1022" t="s">
        <v>566</v>
      </c>
      <c r="AB51" s="1157" t="s">
        <v>567</v>
      </c>
      <c r="AC51" s="1022" t="s">
        <v>525</v>
      </c>
      <c r="AD51" s="1022" t="s">
        <v>568</v>
      </c>
      <c r="AE51" s="1158" t="s">
        <v>569</v>
      </c>
    </row>
    <row r="52" spans="1:61" ht="24.75" customHeight="1">
      <c r="A52" s="1646" t="s">
        <v>645</v>
      </c>
      <c r="B52" s="1605" t="s">
        <v>34</v>
      </c>
      <c r="C52" s="1598">
        <v>46344</v>
      </c>
      <c r="D52" s="1613" t="s">
        <v>56</v>
      </c>
      <c r="E52" s="1598">
        <v>46292</v>
      </c>
      <c r="F52" s="1613" t="s">
        <v>646</v>
      </c>
      <c r="G52" s="1216"/>
      <c r="H52" s="1884">
        <v>75</v>
      </c>
      <c r="I52" s="1206" t="s">
        <v>573</v>
      </c>
      <c r="J52" s="1127" t="s">
        <v>30</v>
      </c>
      <c r="K52" s="1884"/>
      <c r="L52" s="1598">
        <v>46292</v>
      </c>
      <c r="M52" s="1895" t="s">
        <v>128</v>
      </c>
      <c r="N52" s="1896">
        <v>73339.600000000006</v>
      </c>
      <c r="O52" s="1895" t="s">
        <v>128</v>
      </c>
      <c r="P52" s="1279" t="s">
        <v>29</v>
      </c>
      <c r="Q52" s="1892">
        <v>46292</v>
      </c>
      <c r="R52" s="1892"/>
      <c r="S52" s="1892"/>
      <c r="T52" s="1892"/>
      <c r="U52" s="1892"/>
      <c r="V52" s="1893">
        <v>5791</v>
      </c>
      <c r="W52" s="1893">
        <v>1706</v>
      </c>
      <c r="X52" s="1893">
        <f>SUM(V52-W52)</f>
        <v>4085</v>
      </c>
      <c r="Y52" s="1218">
        <f>IFERROR($W52/$V52, 0)</f>
        <v>0.2945950613020204</v>
      </c>
      <c r="Z52" s="1892">
        <v>46300</v>
      </c>
      <c r="AA52" s="1567"/>
      <c r="AB52" s="1139">
        <v>0</v>
      </c>
      <c r="AC52" s="1139">
        <v>0</v>
      </c>
      <c r="AD52" s="1171">
        <v>0</v>
      </c>
      <c r="AE52" s="1187" t="s">
        <v>647</v>
      </c>
    </row>
    <row r="53" spans="1:61" ht="24.75" customHeight="1">
      <c r="A53" s="1801" t="s">
        <v>648</v>
      </c>
      <c r="B53" s="1605" t="s">
        <v>34</v>
      </c>
      <c r="C53" s="1598">
        <v>46344</v>
      </c>
      <c r="D53" s="1613" t="s">
        <v>56</v>
      </c>
      <c r="E53" s="1598"/>
      <c r="F53" s="1613" t="s">
        <v>646</v>
      </c>
      <c r="G53" s="1216"/>
      <c r="H53" s="1884">
        <v>75</v>
      </c>
      <c r="I53" s="1206" t="s">
        <v>573</v>
      </c>
      <c r="J53" s="1127" t="s">
        <v>30</v>
      </c>
      <c r="K53" s="1884"/>
      <c r="L53" s="1598"/>
      <c r="M53" s="1895" t="s">
        <v>256</v>
      </c>
      <c r="N53" s="1896"/>
      <c r="O53" s="1895" t="s">
        <v>128</v>
      </c>
      <c r="P53" s="1623" t="s">
        <v>32</v>
      </c>
      <c r="Q53" s="1892"/>
      <c r="R53" s="1892"/>
      <c r="S53" s="1892"/>
      <c r="T53" s="1892"/>
      <c r="U53" s="1892"/>
      <c r="V53" s="1893">
        <v>5465</v>
      </c>
      <c r="W53" s="1893"/>
      <c r="X53" s="1893">
        <f>SUM(V53-W53)</f>
        <v>5465</v>
      </c>
      <c r="Y53" s="1218">
        <f>IFERROR($W53/$V53, 0)</f>
        <v>0</v>
      </c>
      <c r="Z53" s="1897"/>
      <c r="AA53" s="1567"/>
      <c r="AB53" s="1139">
        <v>0</v>
      </c>
      <c r="AC53" s="1139">
        <v>0</v>
      </c>
      <c r="AD53" s="1171">
        <v>0</v>
      </c>
      <c r="AE53" s="1187" t="s">
        <v>649</v>
      </c>
    </row>
    <row r="54" spans="1:61" ht="24.75" customHeight="1">
      <c r="A54" s="1801" t="s">
        <v>650</v>
      </c>
      <c r="B54" s="1605" t="s">
        <v>34</v>
      </c>
      <c r="C54" s="1598">
        <v>46344</v>
      </c>
      <c r="D54" s="1613" t="s">
        <v>56</v>
      </c>
      <c r="E54" s="1598"/>
      <c r="F54" s="1613" t="s">
        <v>646</v>
      </c>
      <c r="G54" s="1216"/>
      <c r="H54" s="1884">
        <v>86</v>
      </c>
      <c r="I54" s="1206" t="s">
        <v>573</v>
      </c>
      <c r="J54" s="1127" t="s">
        <v>30</v>
      </c>
      <c r="K54" s="1884"/>
      <c r="L54" s="1598"/>
      <c r="M54" s="1895" t="s">
        <v>256</v>
      </c>
      <c r="N54" s="1896"/>
      <c r="O54" s="1895" t="s">
        <v>128</v>
      </c>
      <c r="P54" s="1623" t="s">
        <v>32</v>
      </c>
      <c r="Q54" s="1892"/>
      <c r="R54" s="1892"/>
      <c r="S54" s="1892"/>
      <c r="T54" s="1892"/>
      <c r="U54" s="1892"/>
      <c r="V54" s="1893">
        <v>5520</v>
      </c>
      <c r="W54" s="1893"/>
      <c r="X54" s="1893">
        <f>SUM(V54-W54)</f>
        <v>5520</v>
      </c>
      <c r="Y54" s="1218">
        <f>IFERROR($W54/$V54, 0)</f>
        <v>0</v>
      </c>
      <c r="Z54" s="1897"/>
      <c r="AA54" s="1567"/>
      <c r="AB54" s="1139">
        <v>0</v>
      </c>
      <c r="AC54" s="1139">
        <v>0</v>
      </c>
      <c r="AD54" s="1171">
        <v>0</v>
      </c>
      <c r="AE54" s="1187" t="s">
        <v>649</v>
      </c>
    </row>
    <row r="55" spans="1:61" ht="24.75" customHeight="1">
      <c r="A55" s="1801" t="s">
        <v>651</v>
      </c>
      <c r="B55" s="1605" t="s">
        <v>34</v>
      </c>
      <c r="C55" s="1598">
        <v>46344</v>
      </c>
      <c r="D55" s="1613" t="s">
        <v>56</v>
      </c>
      <c r="E55" s="1598"/>
      <c r="F55" s="1613" t="s">
        <v>646</v>
      </c>
      <c r="G55" s="1216"/>
      <c r="H55" s="1884">
        <v>83</v>
      </c>
      <c r="I55" s="1206" t="s">
        <v>573</v>
      </c>
      <c r="J55" s="1127" t="s">
        <v>30</v>
      </c>
      <c r="K55" s="1884"/>
      <c r="L55" s="1598"/>
      <c r="M55" s="1895" t="s">
        <v>256</v>
      </c>
      <c r="N55" s="1896"/>
      <c r="O55" s="1895" t="s">
        <v>128</v>
      </c>
      <c r="P55" s="1623" t="s">
        <v>32</v>
      </c>
      <c r="Q55" s="1892"/>
      <c r="R55" s="1892"/>
      <c r="S55" s="1892"/>
      <c r="T55" s="1892"/>
      <c r="U55" s="1892"/>
      <c r="V55" s="1893">
        <v>6204</v>
      </c>
      <c r="W55" s="1893"/>
      <c r="X55" s="1893">
        <f>SUM(V55-W55)</f>
        <v>6204</v>
      </c>
      <c r="Y55" s="1218">
        <f>IFERROR($W55/$V55, 0)</f>
        <v>0</v>
      </c>
      <c r="Z55" s="1897"/>
      <c r="AA55" s="1567"/>
      <c r="AB55" s="1139">
        <v>0</v>
      </c>
      <c r="AC55" s="1139">
        <v>0</v>
      </c>
      <c r="AD55" s="1171">
        <v>0</v>
      </c>
      <c r="AE55" s="1187" t="s">
        <v>649</v>
      </c>
    </row>
    <row r="56" spans="1:61" ht="24.75" customHeight="1">
      <c r="A56" s="1801" t="s">
        <v>652</v>
      </c>
      <c r="B56" s="1605" t="s">
        <v>34</v>
      </c>
      <c r="C56" s="1598">
        <v>46344</v>
      </c>
      <c r="D56" s="1613" t="s">
        <v>56</v>
      </c>
      <c r="E56" s="1598"/>
      <c r="F56" s="1613" t="s">
        <v>646</v>
      </c>
      <c r="G56" s="1216"/>
      <c r="H56" s="1884">
        <v>36</v>
      </c>
      <c r="I56" s="1206" t="s">
        <v>573</v>
      </c>
      <c r="J56" s="1127" t="s">
        <v>30</v>
      </c>
      <c r="K56" s="1884"/>
      <c r="L56" s="1598"/>
      <c r="M56" s="1895" t="s">
        <v>256</v>
      </c>
      <c r="N56" s="1896"/>
      <c r="O56" s="1895" t="s">
        <v>128</v>
      </c>
      <c r="P56" s="1623" t="s">
        <v>32</v>
      </c>
      <c r="Q56" s="1892"/>
      <c r="R56" s="1892"/>
      <c r="S56" s="1892"/>
      <c r="T56" s="1892"/>
      <c r="U56" s="1892"/>
      <c r="V56" s="1893">
        <v>3700</v>
      </c>
      <c r="W56" s="1893"/>
      <c r="X56" s="1893">
        <f>SUM(V56-W56)</f>
        <v>3700</v>
      </c>
      <c r="Y56" s="1218">
        <f>IFERROR($W56/$V56, 0)</f>
        <v>0</v>
      </c>
      <c r="Z56" s="1897"/>
      <c r="AA56" s="1567"/>
      <c r="AB56" s="1139">
        <v>0</v>
      </c>
      <c r="AC56" s="1139">
        <v>0</v>
      </c>
      <c r="AD56" s="1171">
        <v>0</v>
      </c>
      <c r="AE56" s="1187" t="s">
        <v>649</v>
      </c>
    </row>
    <row r="57" spans="1:61" ht="24.75" customHeight="1">
      <c r="A57" s="1801" t="s">
        <v>653</v>
      </c>
      <c r="B57" s="1605" t="s">
        <v>34</v>
      </c>
      <c r="C57" s="1598">
        <v>46344</v>
      </c>
      <c r="D57" s="1613" t="s">
        <v>56</v>
      </c>
      <c r="E57" s="1598"/>
      <c r="F57" s="1613" t="s">
        <v>646</v>
      </c>
      <c r="G57" s="1216"/>
      <c r="H57" s="1884">
        <v>67</v>
      </c>
      <c r="I57" s="1206" t="s">
        <v>573</v>
      </c>
      <c r="J57" s="1127" t="s">
        <v>30</v>
      </c>
      <c r="K57" s="1884"/>
      <c r="L57" s="1598"/>
      <c r="M57" s="1895" t="s">
        <v>256</v>
      </c>
      <c r="N57" s="1896"/>
      <c r="O57" s="1895" t="s">
        <v>128</v>
      </c>
      <c r="P57" s="1623" t="s">
        <v>32</v>
      </c>
      <c r="Q57" s="1892"/>
      <c r="R57" s="1892"/>
      <c r="S57" s="1892"/>
      <c r="T57" s="1892"/>
      <c r="U57" s="1892"/>
      <c r="V57" s="1893">
        <v>5013</v>
      </c>
      <c r="W57" s="1893"/>
      <c r="X57" s="1893">
        <f>SUM(V57-W57)</f>
        <v>5013</v>
      </c>
      <c r="Y57" s="1218">
        <f>IFERROR($W57/$V57, 0)</f>
        <v>0</v>
      </c>
      <c r="Z57" s="1897"/>
      <c r="AA57" s="1567"/>
      <c r="AB57" s="1139">
        <v>0</v>
      </c>
      <c r="AC57" s="1139">
        <v>0</v>
      </c>
      <c r="AD57" s="1171">
        <v>0</v>
      </c>
      <c r="AE57" s="1187" t="s">
        <v>649</v>
      </c>
    </row>
    <row r="58" spans="1:61" ht="24.75" customHeight="1">
      <c r="A58" s="1801" t="s">
        <v>654</v>
      </c>
      <c r="B58" s="1605" t="s">
        <v>34</v>
      </c>
      <c r="C58" s="1598">
        <v>46344</v>
      </c>
      <c r="D58" s="1613" t="s">
        <v>56</v>
      </c>
      <c r="E58" s="1598"/>
      <c r="F58" s="1613" t="s">
        <v>646</v>
      </c>
      <c r="G58" s="1216"/>
      <c r="H58" s="1884">
        <v>47</v>
      </c>
      <c r="I58" s="1206" t="s">
        <v>573</v>
      </c>
      <c r="J58" s="1127" t="s">
        <v>30</v>
      </c>
      <c r="K58" s="1884"/>
      <c r="L58" s="1598"/>
      <c r="M58" s="1895" t="s">
        <v>256</v>
      </c>
      <c r="N58" s="1896"/>
      <c r="O58" s="1895" t="s">
        <v>128</v>
      </c>
      <c r="P58" s="1623" t="s">
        <v>32</v>
      </c>
      <c r="Q58" s="1892"/>
      <c r="R58" s="1892"/>
      <c r="S58" s="1892"/>
      <c r="T58" s="1892"/>
      <c r="U58" s="1892"/>
      <c r="V58" s="1893">
        <v>4414</v>
      </c>
      <c r="W58" s="1893"/>
      <c r="X58" s="1893">
        <f>SUM(V58-W58)</f>
        <v>4414</v>
      </c>
      <c r="Y58" s="1218">
        <f>IFERROR($W58/$V58, 0)</f>
        <v>0</v>
      </c>
      <c r="Z58" s="1897"/>
      <c r="AA58" s="1567"/>
      <c r="AB58" s="1139">
        <v>0</v>
      </c>
      <c r="AC58" s="1139">
        <v>0</v>
      </c>
      <c r="AD58" s="1171">
        <v>0</v>
      </c>
      <c r="AE58" s="1187" t="s">
        <v>649</v>
      </c>
    </row>
    <row r="59" spans="1:61" ht="24.75" customHeight="1">
      <c r="A59" s="1646" t="s">
        <v>655</v>
      </c>
      <c r="B59" s="1605" t="s">
        <v>34</v>
      </c>
      <c r="C59" s="1598">
        <v>46344</v>
      </c>
      <c r="D59" s="1613" t="s">
        <v>56</v>
      </c>
      <c r="E59" s="1598"/>
      <c r="F59" s="1613" t="s">
        <v>646</v>
      </c>
      <c r="G59" s="1216"/>
      <c r="H59" s="1884">
        <v>69</v>
      </c>
      <c r="I59" s="1206" t="s">
        <v>573</v>
      </c>
      <c r="J59" s="1127" t="s">
        <v>30</v>
      </c>
      <c r="K59" s="1884"/>
      <c r="L59" s="1598"/>
      <c r="M59" s="1895" t="s">
        <v>128</v>
      </c>
      <c r="N59" s="1896">
        <v>65485.9</v>
      </c>
      <c r="O59" s="1895" t="s">
        <v>128</v>
      </c>
      <c r="P59" s="1623" t="s">
        <v>35</v>
      </c>
      <c r="Q59" s="1892">
        <v>46287</v>
      </c>
      <c r="R59" s="1892"/>
      <c r="S59" s="1892"/>
      <c r="T59" s="1892"/>
      <c r="U59" s="1892"/>
      <c r="V59" s="1893">
        <v>4613</v>
      </c>
      <c r="W59" s="1893"/>
      <c r="X59" s="1893">
        <f>SUM(V59-W59)</f>
        <v>4613</v>
      </c>
      <c r="Y59" s="1218">
        <f>IFERROR($W59/$V59, 0)</f>
        <v>0</v>
      </c>
      <c r="Z59" s="1897"/>
      <c r="AA59" s="1567"/>
      <c r="AB59" s="1139">
        <v>0</v>
      </c>
      <c r="AC59" s="1139">
        <v>0</v>
      </c>
      <c r="AD59" s="1171">
        <v>0</v>
      </c>
      <c r="AE59" s="1187" t="s">
        <v>656</v>
      </c>
    </row>
    <row r="60" spans="1:61" ht="24.75" customHeight="1">
      <c r="A60" s="1606" t="s">
        <v>657</v>
      </c>
      <c r="B60" s="305" t="s">
        <v>34</v>
      </c>
      <c r="C60" s="1604">
        <v>46040</v>
      </c>
      <c r="D60" s="690" t="s">
        <v>56</v>
      </c>
      <c r="E60" s="689">
        <v>46125</v>
      </c>
      <c r="F60" s="690" t="s">
        <v>55</v>
      </c>
      <c r="G60" s="690" t="s">
        <v>658</v>
      </c>
      <c r="H60" s="691">
        <v>0</v>
      </c>
      <c r="I60" s="365" t="s">
        <v>573</v>
      </c>
      <c r="J60" s="691" t="s">
        <v>30</v>
      </c>
      <c r="K60" s="691"/>
      <c r="L60" s="689"/>
      <c r="M60" s="731" t="s">
        <v>128</v>
      </c>
      <c r="N60" s="787">
        <v>18171.599999999999</v>
      </c>
      <c r="O60" s="731" t="s">
        <v>128</v>
      </c>
      <c r="P60" s="724" t="s">
        <v>35</v>
      </c>
      <c r="Q60" s="692">
        <v>46126</v>
      </c>
      <c r="R60" s="692"/>
      <c r="S60" s="692"/>
      <c r="T60" s="692"/>
      <c r="U60" s="692"/>
      <c r="V60" s="693">
        <v>1514</v>
      </c>
      <c r="W60" s="685"/>
      <c r="X60" s="693">
        <f>SUM(V60-W60)</f>
        <v>1514</v>
      </c>
      <c r="Y60" s="358">
        <f>IFERROR($W60/$V60, 0)</f>
        <v>0</v>
      </c>
      <c r="Z60" s="692"/>
      <c r="AA60" s="692"/>
      <c r="AB60" s="1305">
        <v>0</v>
      </c>
      <c r="AC60" s="1305">
        <v>0</v>
      </c>
      <c r="AD60" s="693">
        <v>0</v>
      </c>
      <c r="AE60" s="1306" t="s">
        <v>659</v>
      </c>
    </row>
    <row r="61" spans="1:61" ht="24.75" customHeight="1">
      <c r="A61" s="1646" t="s">
        <v>660</v>
      </c>
      <c r="B61" s="1605" t="s">
        <v>34</v>
      </c>
      <c r="C61" s="1598">
        <v>46344</v>
      </c>
      <c r="D61" s="1645"/>
      <c r="E61" s="1599"/>
      <c r="F61" s="1645"/>
      <c r="G61" s="1185"/>
      <c r="H61" s="1883">
        <v>0</v>
      </c>
      <c r="I61" s="1206" t="s">
        <v>573</v>
      </c>
      <c r="J61" s="1127" t="s">
        <v>30</v>
      </c>
      <c r="K61" s="1884"/>
      <c r="L61" s="1599"/>
      <c r="M61" s="1883" t="s">
        <v>128</v>
      </c>
      <c r="N61" s="1885">
        <v>21152.35</v>
      </c>
      <c r="O61" s="1883" t="s">
        <v>128</v>
      </c>
      <c r="P61" s="1886" t="s">
        <v>32</v>
      </c>
      <c r="Q61" s="1887"/>
      <c r="R61" s="1887"/>
      <c r="S61" s="1887"/>
      <c r="T61" s="1887"/>
      <c r="U61" s="1887"/>
      <c r="V61" s="1888">
        <v>1469</v>
      </c>
      <c r="W61" s="1893"/>
      <c r="X61" s="1888">
        <f>SUM(V61-W61)</f>
        <v>1469</v>
      </c>
      <c r="Y61" s="1186">
        <f>IFERROR($W61/$V61, 0)</f>
        <v>0</v>
      </c>
      <c r="Z61" s="1887"/>
      <c r="AA61" s="1561"/>
      <c r="AB61" s="1139">
        <v>0</v>
      </c>
      <c r="AC61" s="1139">
        <v>0</v>
      </c>
      <c r="AD61" s="1171">
        <v>0</v>
      </c>
      <c r="AE61" s="1187" t="s">
        <v>661</v>
      </c>
      <c r="AF61" s="711"/>
    </row>
    <row r="62" spans="1:61" ht="24.75" customHeight="1">
      <c r="A62" s="1307" t="s">
        <v>662</v>
      </c>
      <c r="B62" s="1605" t="s">
        <v>34</v>
      </c>
      <c r="C62" s="1608">
        <v>46233</v>
      </c>
      <c r="D62" s="1183" t="s">
        <v>502</v>
      </c>
      <c r="E62" s="1184">
        <v>46251</v>
      </c>
      <c r="F62" s="1183" t="s">
        <v>663</v>
      </c>
      <c r="G62" s="1185" t="s">
        <v>664</v>
      </c>
      <c r="H62" s="1127">
        <v>88</v>
      </c>
      <c r="I62" s="1206" t="s">
        <v>573</v>
      </c>
      <c r="J62" s="1127" t="s">
        <v>36</v>
      </c>
      <c r="K62" s="1167"/>
      <c r="L62" s="1184">
        <v>46251</v>
      </c>
      <c r="M62" s="1128" t="s">
        <v>128</v>
      </c>
      <c r="N62" s="1810">
        <v>101036.5</v>
      </c>
      <c r="O62" s="1128" t="s">
        <v>128</v>
      </c>
      <c r="P62" s="1279" t="s">
        <v>29</v>
      </c>
      <c r="Q62" s="1168">
        <v>46224</v>
      </c>
      <c r="R62" s="1168"/>
      <c r="S62" s="1168"/>
      <c r="T62" s="1168"/>
      <c r="U62" s="1168"/>
      <c r="V62" s="1171">
        <v>9133</v>
      </c>
      <c r="W62" s="1843">
        <v>8984</v>
      </c>
      <c r="X62" s="1170">
        <f>SUM(V62-W62)</f>
        <v>149</v>
      </c>
      <c r="Y62" s="1186">
        <f>IFERROR($W62/$V62, 0)</f>
        <v>0.98368553596846597</v>
      </c>
      <c r="Z62" s="1168">
        <v>46275</v>
      </c>
      <c r="AA62" s="1561"/>
      <c r="AB62" s="1139">
        <v>1</v>
      </c>
      <c r="AC62" s="1138">
        <v>1</v>
      </c>
      <c r="AD62" s="1334">
        <v>0</v>
      </c>
      <c r="AE62" s="1181" t="s">
        <v>665</v>
      </c>
      <c r="AF62" s="711"/>
    </row>
    <row r="63" spans="1:61" ht="24.75" customHeight="1">
      <c r="A63" s="292" t="s">
        <v>666</v>
      </c>
      <c r="B63" s="305" t="s">
        <v>37</v>
      </c>
      <c r="C63" s="1608">
        <v>46233</v>
      </c>
      <c r="D63" s="690" t="s">
        <v>66</v>
      </c>
      <c r="E63" s="1184">
        <v>46196</v>
      </c>
      <c r="F63" s="1183" t="s">
        <v>53</v>
      </c>
      <c r="G63" s="1185"/>
      <c r="H63" s="949">
        <v>0</v>
      </c>
      <c r="I63" s="365" t="s">
        <v>573</v>
      </c>
      <c r="J63" s="691" t="s">
        <v>30</v>
      </c>
      <c r="K63" s="1560"/>
      <c r="L63" s="1184"/>
      <c r="M63" s="1269" t="s">
        <v>128</v>
      </c>
      <c r="N63" s="1811">
        <v>43061.3</v>
      </c>
      <c r="O63" s="1812" t="s">
        <v>128</v>
      </c>
      <c r="P63" s="1593" t="s">
        <v>29</v>
      </c>
      <c r="Q63" s="951">
        <v>46126</v>
      </c>
      <c r="R63" s="951"/>
      <c r="S63" s="1561"/>
      <c r="T63" s="1561"/>
      <c r="U63" s="1561"/>
      <c r="V63" s="1562">
        <v>11789</v>
      </c>
      <c r="W63" s="1843">
        <v>10232</v>
      </c>
      <c r="X63" s="1563">
        <f>SUM(V63-W63)</f>
        <v>1557</v>
      </c>
      <c r="Y63" s="1186">
        <f>IFERROR($W63/$V63, 0)</f>
        <v>0.8679277292391212</v>
      </c>
      <c r="Z63" s="1561">
        <v>46210</v>
      </c>
      <c r="AA63" s="1561"/>
      <c r="AB63" s="687">
        <v>0</v>
      </c>
      <c r="AC63" s="687">
        <v>0</v>
      </c>
      <c r="AD63" s="693">
        <v>0</v>
      </c>
      <c r="AE63" s="1036"/>
      <c r="AF63" s="1021"/>
      <c r="AG63" s="1145"/>
      <c r="AH63" s="1145"/>
      <c r="AI63" s="1145"/>
      <c r="AJ63" s="1145"/>
      <c r="AK63" s="1145"/>
      <c r="AL63" s="1145"/>
      <c r="AM63" s="1145"/>
      <c r="AN63" s="1145"/>
      <c r="AO63" s="1145"/>
      <c r="AP63" s="1145"/>
      <c r="AQ63" s="1145"/>
      <c r="AR63" s="1146"/>
      <c r="AS63" s="1145"/>
      <c r="AT63" s="1145"/>
      <c r="AU63" s="1022"/>
      <c r="AV63" s="1022"/>
      <c r="AW63" s="1022"/>
      <c r="AX63" s="1022"/>
      <c r="AY63" s="1022"/>
      <c r="AZ63" s="1022"/>
      <c r="BA63" s="1022"/>
      <c r="BB63" s="1022"/>
      <c r="BC63" s="1022"/>
      <c r="BD63" s="1022"/>
      <c r="BE63" s="1022"/>
      <c r="BF63" s="1157"/>
      <c r="BG63" s="1022"/>
      <c r="BH63" s="1022"/>
      <c r="BI63" s="1158"/>
    </row>
    <row r="64" spans="1:61" ht="24.75" customHeight="1">
      <c r="A64" s="727" t="s">
        <v>667</v>
      </c>
      <c r="B64" s="305" t="s">
        <v>37</v>
      </c>
      <c r="C64" s="756">
        <v>46081</v>
      </c>
      <c r="D64" s="690" t="s">
        <v>54</v>
      </c>
      <c r="E64" s="689">
        <v>46038</v>
      </c>
      <c r="F64" s="690" t="s">
        <v>53</v>
      </c>
      <c r="G64" s="690" t="s">
        <v>668</v>
      </c>
      <c r="H64" s="691">
        <v>88</v>
      </c>
      <c r="I64" s="365" t="s">
        <v>573</v>
      </c>
      <c r="J64" s="731" t="s">
        <v>33</v>
      </c>
      <c r="K64" s="681" t="s">
        <v>553</v>
      </c>
      <c r="L64" s="689">
        <v>46021</v>
      </c>
      <c r="M64" s="691" t="s">
        <v>128</v>
      </c>
      <c r="N64" s="695">
        <v>79638</v>
      </c>
      <c r="O64" s="691" t="s">
        <v>128</v>
      </c>
      <c r="P64" s="697" t="s">
        <v>29</v>
      </c>
      <c r="Q64" s="692">
        <v>46028</v>
      </c>
      <c r="R64" s="692"/>
      <c r="S64" s="692"/>
      <c r="T64" s="692"/>
      <c r="U64" s="692"/>
      <c r="V64" s="693">
        <v>6613</v>
      </c>
      <c r="W64" s="685">
        <v>6302</v>
      </c>
      <c r="X64" s="685">
        <f>SUM(V64-W64)</f>
        <v>311</v>
      </c>
      <c r="Y64" s="358">
        <f>IFERROR($W64/$V64, 0)</f>
        <v>0.95297141993043999</v>
      </c>
      <c r="Z64" s="692">
        <v>46042</v>
      </c>
      <c r="AA64" s="692"/>
      <c r="AB64" s="687">
        <v>0</v>
      </c>
      <c r="AC64" s="687">
        <v>0</v>
      </c>
      <c r="AD64" s="693">
        <v>0</v>
      </c>
      <c r="AE64" s="1647" t="s">
        <v>669</v>
      </c>
    </row>
    <row r="65" spans="1:31" ht="24.75" customHeight="1">
      <c r="A65" s="1646" t="s">
        <v>670</v>
      </c>
      <c r="B65" s="1605" t="s">
        <v>37</v>
      </c>
      <c r="C65" s="1215">
        <v>46344</v>
      </c>
      <c r="D65" s="1645"/>
      <c r="E65" s="1599"/>
      <c r="F65" s="1645"/>
      <c r="G65" s="1185"/>
      <c r="H65" s="1883">
        <v>80</v>
      </c>
      <c r="I65" s="1206" t="s">
        <v>573</v>
      </c>
      <c r="J65" s="1127" t="s">
        <v>30</v>
      </c>
      <c r="K65" s="1884"/>
      <c r="L65" s="1599"/>
      <c r="M65" s="1883" t="s">
        <v>128</v>
      </c>
      <c r="N65" s="1890">
        <v>71500</v>
      </c>
      <c r="O65" s="1883" t="s">
        <v>128</v>
      </c>
      <c r="P65" s="1886" t="s">
        <v>32</v>
      </c>
      <c r="Q65" s="1887"/>
      <c r="R65" s="1887"/>
      <c r="S65" s="1887"/>
      <c r="T65" s="1887"/>
      <c r="U65" s="1887"/>
      <c r="V65" s="1888">
        <v>5625</v>
      </c>
      <c r="W65" s="1893"/>
      <c r="X65" s="1893">
        <f>SUM(V65-W65)</f>
        <v>5625</v>
      </c>
      <c r="Y65" s="1186">
        <f>IFERROR($W65/$V65, 0)</f>
        <v>0</v>
      </c>
      <c r="Z65" s="1887"/>
      <c r="AA65" s="1561"/>
      <c r="AB65" s="1898"/>
      <c r="AC65" s="1898"/>
      <c r="AD65" s="1888"/>
      <c r="AE65" s="1187" t="s">
        <v>671</v>
      </c>
    </row>
    <row r="66" spans="1:31" ht="24.75" customHeight="1">
      <c r="A66" s="727" t="s">
        <v>672</v>
      </c>
      <c r="B66" s="305" t="s">
        <v>37</v>
      </c>
      <c r="C66" s="756">
        <v>46081</v>
      </c>
      <c r="D66" s="690" t="s">
        <v>54</v>
      </c>
      <c r="E66" s="689">
        <v>46055</v>
      </c>
      <c r="F66" s="690" t="s">
        <v>53</v>
      </c>
      <c r="G66" s="690" t="s">
        <v>673</v>
      </c>
      <c r="H66" s="691">
        <v>86</v>
      </c>
      <c r="I66" s="365" t="s">
        <v>573</v>
      </c>
      <c r="J66" s="731" t="s">
        <v>33</v>
      </c>
      <c r="K66" s="681" t="s">
        <v>553</v>
      </c>
      <c r="L66" s="689">
        <v>46056</v>
      </c>
      <c r="M66" s="691" t="s">
        <v>128</v>
      </c>
      <c r="N66" s="695">
        <v>97494</v>
      </c>
      <c r="O66" s="691" t="s">
        <v>128</v>
      </c>
      <c r="P66" s="697" t="s">
        <v>29</v>
      </c>
      <c r="Q66" s="692">
        <v>46062</v>
      </c>
      <c r="R66" s="692"/>
      <c r="S66" s="692"/>
      <c r="T66" s="692"/>
      <c r="U66" s="692"/>
      <c r="V66" s="693">
        <v>8265</v>
      </c>
      <c r="W66" s="685">
        <v>8140</v>
      </c>
      <c r="X66" s="685">
        <f>SUM(V66-W66)</f>
        <v>125</v>
      </c>
      <c r="Y66" s="358">
        <f>IFERROR($W66/$V66, 0)</f>
        <v>0.98487598306110102</v>
      </c>
      <c r="Z66" s="735">
        <v>46064</v>
      </c>
      <c r="AA66" s="1402"/>
      <c r="AB66" s="1389">
        <v>0</v>
      </c>
      <c r="AC66" s="687">
        <v>0</v>
      </c>
      <c r="AD66" s="693">
        <v>0</v>
      </c>
      <c r="AE66" s="688" t="s">
        <v>674</v>
      </c>
    </row>
    <row r="67" spans="1:31" ht="24.75" customHeight="1">
      <c r="A67" s="727" t="s">
        <v>675</v>
      </c>
      <c r="B67" s="305" t="s">
        <v>37</v>
      </c>
      <c r="C67" s="1608">
        <v>46325</v>
      </c>
      <c r="D67" s="1183" t="s">
        <v>504</v>
      </c>
      <c r="E67" s="1184">
        <v>46304</v>
      </c>
      <c r="F67" s="1183" t="s">
        <v>676</v>
      </c>
      <c r="G67" s="1185"/>
      <c r="H67" s="1559">
        <v>86</v>
      </c>
      <c r="I67" s="1206" t="s">
        <v>573</v>
      </c>
      <c r="J67" s="1127" t="s">
        <v>30</v>
      </c>
      <c r="K67" s="1560"/>
      <c r="L67" s="1184">
        <v>46294</v>
      </c>
      <c r="M67" s="1127" t="s">
        <v>128</v>
      </c>
      <c r="N67" s="1330">
        <v>83702</v>
      </c>
      <c r="O67" s="1128" t="s">
        <v>128</v>
      </c>
      <c r="P67" s="1279" t="s">
        <v>35</v>
      </c>
      <c r="Q67" s="1561">
        <v>46301</v>
      </c>
      <c r="R67" s="1561"/>
      <c r="S67" s="1561"/>
      <c r="T67" s="1561"/>
      <c r="U67" s="1561"/>
      <c r="V67" s="1562">
        <v>6907</v>
      </c>
      <c r="W67" s="1563"/>
      <c r="X67" s="1563">
        <f>SUM(V67-W67)</f>
        <v>6907</v>
      </c>
      <c r="Y67" s="1186">
        <f>IFERROR($W67/$V67, 0)</f>
        <v>0</v>
      </c>
      <c r="Z67" s="1561"/>
      <c r="AA67" s="1564"/>
      <c r="AB67" s="785">
        <v>0</v>
      </c>
      <c r="AC67" s="1389">
        <v>0</v>
      </c>
      <c r="AD67" s="693">
        <v>0</v>
      </c>
      <c r="AE67" s="1187" t="s">
        <v>677</v>
      </c>
    </row>
    <row r="68" spans="1:31" ht="24.75" customHeight="1">
      <c r="A68" s="727" t="s">
        <v>678</v>
      </c>
      <c r="B68" s="305" t="s">
        <v>37</v>
      </c>
      <c r="C68" s="756">
        <v>46171</v>
      </c>
      <c r="D68" s="690" t="s">
        <v>54</v>
      </c>
      <c r="E68" s="689">
        <v>46043</v>
      </c>
      <c r="F68" s="690" t="s">
        <v>53</v>
      </c>
      <c r="G68" s="690" t="s">
        <v>679</v>
      </c>
      <c r="H68" s="691">
        <v>26</v>
      </c>
      <c r="I68" s="365" t="s">
        <v>573</v>
      </c>
      <c r="J68" s="731" t="s">
        <v>33</v>
      </c>
      <c r="K68" s="681" t="s">
        <v>553</v>
      </c>
      <c r="L68" s="689"/>
      <c r="M68" s="691" t="s">
        <v>128</v>
      </c>
      <c r="N68" s="695">
        <v>35576</v>
      </c>
      <c r="O68" s="691" t="s">
        <v>128</v>
      </c>
      <c r="P68" s="719" t="s">
        <v>29</v>
      </c>
      <c r="Q68" s="692">
        <v>46028</v>
      </c>
      <c r="R68" s="692"/>
      <c r="S68" s="720"/>
      <c r="T68" s="720"/>
      <c r="U68" s="720"/>
      <c r="V68" s="693">
        <v>3150</v>
      </c>
      <c r="W68" s="744">
        <v>2970</v>
      </c>
      <c r="X68" s="744">
        <f>SUM(V68-W68)</f>
        <v>180</v>
      </c>
      <c r="Y68" s="358">
        <f>IFERROR($W68/$V68, 0)</f>
        <v>0.94285714285714284</v>
      </c>
      <c r="Z68" s="735">
        <v>46043</v>
      </c>
      <c r="AA68" s="1708"/>
      <c r="AB68" s="1407">
        <v>0</v>
      </c>
      <c r="AC68" s="722">
        <v>0</v>
      </c>
      <c r="AD68" s="721">
        <v>0</v>
      </c>
      <c r="AE68" s="723" t="s">
        <v>680</v>
      </c>
    </row>
    <row r="69" spans="1:31" ht="24.75" customHeight="1">
      <c r="A69" s="1307" t="s">
        <v>681</v>
      </c>
      <c r="B69" s="1605" t="s">
        <v>37</v>
      </c>
      <c r="C69" s="1609">
        <v>46295</v>
      </c>
      <c r="D69" s="1183" t="s">
        <v>66</v>
      </c>
      <c r="E69" s="1184">
        <v>46255</v>
      </c>
      <c r="F69" s="1183" t="s">
        <v>53</v>
      </c>
      <c r="G69" s="1185" t="s">
        <v>682</v>
      </c>
      <c r="H69" s="1559">
        <v>81</v>
      </c>
      <c r="I69" s="1206" t="s">
        <v>573</v>
      </c>
      <c r="J69" s="1127" t="s">
        <v>30</v>
      </c>
      <c r="K69" s="1560"/>
      <c r="L69" s="1184"/>
      <c r="M69" s="1127" t="s">
        <v>128</v>
      </c>
      <c r="N69" s="1330">
        <v>77302</v>
      </c>
      <c r="O69" s="1128" t="s">
        <v>128</v>
      </c>
      <c r="P69" s="1279" t="s">
        <v>35</v>
      </c>
      <c r="Q69" s="1561">
        <v>46276</v>
      </c>
      <c r="R69" s="1561"/>
      <c r="S69" s="1561"/>
      <c r="T69" s="1561"/>
      <c r="U69" s="1561"/>
      <c r="V69" s="1562">
        <v>6384</v>
      </c>
      <c r="W69" s="1563"/>
      <c r="X69" s="1563">
        <f>SUM(V69-W69)</f>
        <v>6384</v>
      </c>
      <c r="Y69" s="1186">
        <f>IFERROR($W69/$V69, 0)</f>
        <v>0</v>
      </c>
      <c r="Z69" s="1561"/>
      <c r="AA69" s="1561"/>
      <c r="AB69" s="1139">
        <v>0</v>
      </c>
      <c r="AC69" s="1139">
        <v>0</v>
      </c>
      <c r="AD69" s="1171">
        <v>0</v>
      </c>
      <c r="AE69" s="1187" t="s">
        <v>683</v>
      </c>
    </row>
    <row r="70" spans="1:31" ht="24.75" customHeight="1">
      <c r="A70" s="1307" t="s">
        <v>684</v>
      </c>
      <c r="B70" s="1605" t="s">
        <v>37</v>
      </c>
      <c r="C70" s="1609">
        <v>46295</v>
      </c>
      <c r="D70" s="1183" t="s">
        <v>66</v>
      </c>
      <c r="E70" s="1184">
        <v>46255</v>
      </c>
      <c r="F70" s="1183" t="s">
        <v>53</v>
      </c>
      <c r="G70" s="1185" t="s">
        <v>685</v>
      </c>
      <c r="H70" s="1559">
        <v>85</v>
      </c>
      <c r="I70" s="1206" t="s">
        <v>573</v>
      </c>
      <c r="J70" s="1127" t="s">
        <v>30</v>
      </c>
      <c r="K70" s="1560"/>
      <c r="L70" s="1184"/>
      <c r="M70" s="1127" t="s">
        <v>128</v>
      </c>
      <c r="N70" s="1330">
        <v>78787</v>
      </c>
      <c r="O70" s="1128" t="s">
        <v>128</v>
      </c>
      <c r="P70" s="1279" t="s">
        <v>35</v>
      </c>
      <c r="Q70" s="1561">
        <v>46268</v>
      </c>
      <c r="R70" s="1561"/>
      <c r="S70" s="1561"/>
      <c r="T70" s="1561"/>
      <c r="U70" s="1561"/>
      <c r="V70" s="1562">
        <v>6242</v>
      </c>
      <c r="W70" s="1563"/>
      <c r="X70" s="1563">
        <f>SUM(V70-W70)</f>
        <v>6242</v>
      </c>
      <c r="Y70" s="1186">
        <f>IFERROR($W70/$V70, 0)</f>
        <v>0</v>
      </c>
      <c r="Z70" s="1561"/>
      <c r="AA70" s="1561"/>
      <c r="AB70" s="1139">
        <v>0</v>
      </c>
      <c r="AC70" s="1139">
        <v>0</v>
      </c>
      <c r="AD70" s="1171">
        <v>0</v>
      </c>
      <c r="AE70" s="1187" t="s">
        <v>683</v>
      </c>
    </row>
    <row r="71" spans="1:31" ht="24.75" customHeight="1">
      <c r="A71" s="1307" t="s">
        <v>686</v>
      </c>
      <c r="B71" s="1605" t="s">
        <v>37</v>
      </c>
      <c r="C71" s="1609">
        <v>46295</v>
      </c>
      <c r="D71" s="1183" t="s">
        <v>66</v>
      </c>
      <c r="E71" s="1184">
        <v>46255</v>
      </c>
      <c r="F71" s="1183" t="s">
        <v>53</v>
      </c>
      <c r="G71" s="1185" t="s">
        <v>687</v>
      </c>
      <c r="H71" s="1559">
        <v>84</v>
      </c>
      <c r="I71" s="1206" t="s">
        <v>573</v>
      </c>
      <c r="J71" s="1127" t="s">
        <v>30</v>
      </c>
      <c r="K71" s="1560"/>
      <c r="L71" s="1184"/>
      <c r="M71" s="1127" t="s">
        <v>128</v>
      </c>
      <c r="N71" s="1330">
        <v>45941.5</v>
      </c>
      <c r="O71" s="1128" t="s">
        <v>128</v>
      </c>
      <c r="P71" s="1279" t="s">
        <v>35</v>
      </c>
      <c r="Q71" s="1561">
        <v>46275</v>
      </c>
      <c r="R71" s="1561"/>
      <c r="S71" s="1561"/>
      <c r="T71" s="1561"/>
      <c r="U71" s="1561"/>
      <c r="V71" s="1562">
        <v>3794</v>
      </c>
      <c r="W71" s="1563"/>
      <c r="X71" s="1563">
        <f>SUM(V71-W71)</f>
        <v>3794</v>
      </c>
      <c r="Y71" s="1186">
        <f>IFERROR($W71/$V71, 0)</f>
        <v>0</v>
      </c>
      <c r="Z71" s="1561"/>
      <c r="AA71" s="1561"/>
      <c r="AB71" s="1139">
        <v>0</v>
      </c>
      <c r="AC71" s="1139">
        <v>0</v>
      </c>
      <c r="AD71" s="1171">
        <v>0</v>
      </c>
      <c r="AE71" s="1187" t="s">
        <v>683</v>
      </c>
    </row>
    <row r="72" spans="1:31" ht="24.75" customHeight="1">
      <c r="A72" s="1307" t="s">
        <v>688</v>
      </c>
      <c r="B72" s="1605" t="s">
        <v>37</v>
      </c>
      <c r="C72" s="1604">
        <v>46295</v>
      </c>
      <c r="D72" s="1183" t="s">
        <v>66</v>
      </c>
      <c r="E72" s="1184">
        <v>46255</v>
      </c>
      <c r="F72" s="1183" t="s">
        <v>53</v>
      </c>
      <c r="G72" s="1611" t="s">
        <v>689</v>
      </c>
      <c r="H72" s="1559">
        <v>71</v>
      </c>
      <c r="I72" s="1206" t="s">
        <v>573</v>
      </c>
      <c r="J72" s="1207" t="s">
        <v>30</v>
      </c>
      <c r="K72" s="1560"/>
      <c r="L72" s="1184"/>
      <c r="M72" s="1127" t="s">
        <v>128</v>
      </c>
      <c r="N72" s="1571">
        <v>71012.5</v>
      </c>
      <c r="O72" s="1128" t="s">
        <v>128</v>
      </c>
      <c r="P72" s="1279" t="s">
        <v>35</v>
      </c>
      <c r="Q72" s="1561">
        <v>46268</v>
      </c>
      <c r="R72" s="1561"/>
      <c r="S72" s="1561"/>
      <c r="T72" s="1561"/>
      <c r="U72" s="1561"/>
      <c r="V72" s="1562">
        <v>5739</v>
      </c>
      <c r="W72" s="1563"/>
      <c r="X72" s="1563">
        <f>SUM(V72-W72)</f>
        <v>5739</v>
      </c>
      <c r="Y72" s="1186">
        <f>IFERROR($W72/$V72, 0)</f>
        <v>0</v>
      </c>
      <c r="Z72" s="1561"/>
      <c r="AA72" s="1561"/>
      <c r="AB72" s="687">
        <v>0</v>
      </c>
      <c r="AC72" s="687">
        <v>0</v>
      </c>
      <c r="AD72" s="693">
        <v>0</v>
      </c>
      <c r="AE72" s="1187" t="s">
        <v>690</v>
      </c>
    </row>
    <row r="73" spans="1:31" ht="24.75" customHeight="1">
      <c r="A73" s="1307" t="s">
        <v>691</v>
      </c>
      <c r="B73" s="1605" t="s">
        <v>37</v>
      </c>
      <c r="C73" s="1609">
        <v>46295</v>
      </c>
      <c r="D73" s="1183" t="s">
        <v>66</v>
      </c>
      <c r="E73" s="1184">
        <v>46255</v>
      </c>
      <c r="F73" s="1183" t="s">
        <v>53</v>
      </c>
      <c r="G73" s="1611" t="s">
        <v>692</v>
      </c>
      <c r="H73" s="1559">
        <v>80</v>
      </c>
      <c r="I73" s="1206" t="s">
        <v>573</v>
      </c>
      <c r="J73" s="1127" t="s">
        <v>30</v>
      </c>
      <c r="K73" s="1560"/>
      <c r="L73" s="1184"/>
      <c r="M73" s="1127" t="s">
        <v>128</v>
      </c>
      <c r="N73" s="1330">
        <v>78742</v>
      </c>
      <c r="O73" s="1128" t="s">
        <v>128</v>
      </c>
      <c r="P73" s="1279" t="s">
        <v>29</v>
      </c>
      <c r="Q73" s="1561">
        <v>46246</v>
      </c>
      <c r="R73" s="1561"/>
      <c r="S73" s="1561"/>
      <c r="T73" s="1561"/>
      <c r="U73" s="1561"/>
      <c r="V73" s="1562">
        <v>6179</v>
      </c>
      <c r="W73" s="1563">
        <v>2958</v>
      </c>
      <c r="X73" s="1563">
        <f>SUM(V73-W73)</f>
        <v>3221</v>
      </c>
      <c r="Y73" s="1186">
        <f>IFERROR($W73/$V73, 0)</f>
        <v>0.47871823919728113</v>
      </c>
      <c r="Z73" s="1561">
        <v>46261</v>
      </c>
      <c r="AA73" s="1561"/>
      <c r="AB73" s="1139">
        <v>0</v>
      </c>
      <c r="AC73" s="1139">
        <v>0</v>
      </c>
      <c r="AD73" s="1171">
        <v>0</v>
      </c>
      <c r="AE73" s="1187" t="s">
        <v>683</v>
      </c>
    </row>
    <row r="74" spans="1:31" ht="24.75" customHeight="1">
      <c r="A74" s="1495" t="s">
        <v>693</v>
      </c>
      <c r="B74" s="1605" t="s">
        <v>37</v>
      </c>
      <c r="C74" s="1608">
        <v>46260</v>
      </c>
      <c r="D74" s="1183" t="s">
        <v>79</v>
      </c>
      <c r="E74" s="1184">
        <v>46274</v>
      </c>
      <c r="F74" s="1183" t="s">
        <v>676</v>
      </c>
      <c r="G74" s="1185" t="s">
        <v>694</v>
      </c>
      <c r="H74" s="1559">
        <v>80</v>
      </c>
      <c r="I74" s="1206" t="s">
        <v>573</v>
      </c>
      <c r="J74" s="1207" t="s">
        <v>30</v>
      </c>
      <c r="K74" s="1560"/>
      <c r="L74" s="1184"/>
      <c r="M74" s="1127" t="s">
        <v>128</v>
      </c>
      <c r="N74" s="1330">
        <v>77657.7</v>
      </c>
      <c r="O74" s="1128" t="s">
        <v>128</v>
      </c>
      <c r="P74" s="1279" t="s">
        <v>35</v>
      </c>
      <c r="Q74" s="1561">
        <v>46294</v>
      </c>
      <c r="R74" s="1561"/>
      <c r="S74" s="1561"/>
      <c r="T74" s="1561"/>
      <c r="U74" s="1561"/>
      <c r="V74" s="1562">
        <v>6243</v>
      </c>
      <c r="W74" s="1563"/>
      <c r="X74" s="1563">
        <f>SUM(V74-W74)</f>
        <v>6243</v>
      </c>
      <c r="Y74" s="1186">
        <f>IFERROR($W74/$V74, 0)</f>
        <v>0</v>
      </c>
      <c r="Z74" s="1561"/>
      <c r="AA74" s="1561"/>
      <c r="AB74" s="1277">
        <v>0</v>
      </c>
      <c r="AC74" s="1404">
        <v>0</v>
      </c>
      <c r="AD74" s="1334">
        <v>0</v>
      </c>
      <c r="AE74" s="1187" t="s">
        <v>665</v>
      </c>
    </row>
    <row r="75" spans="1:31" ht="24.75" customHeight="1">
      <c r="A75" s="1307" t="s">
        <v>695</v>
      </c>
      <c r="B75" s="1605" t="s">
        <v>37</v>
      </c>
      <c r="C75" s="1609">
        <v>46295</v>
      </c>
      <c r="D75" s="1183" t="s">
        <v>496</v>
      </c>
      <c r="E75" s="1184">
        <v>46288</v>
      </c>
      <c r="F75" s="1183" t="s">
        <v>676</v>
      </c>
      <c r="G75" s="1185" t="s">
        <v>696</v>
      </c>
      <c r="H75" s="1559">
        <v>76</v>
      </c>
      <c r="I75" s="1206" t="s">
        <v>573</v>
      </c>
      <c r="J75" s="1207" t="s">
        <v>30</v>
      </c>
      <c r="K75" s="1560"/>
      <c r="L75" s="1184"/>
      <c r="M75" s="1127" t="s">
        <v>128</v>
      </c>
      <c r="N75" s="1330">
        <v>88272</v>
      </c>
      <c r="O75" s="1128" t="s">
        <v>128</v>
      </c>
      <c r="P75" s="1279" t="s">
        <v>35</v>
      </c>
      <c r="Q75" s="1561">
        <v>46291</v>
      </c>
      <c r="R75" s="1561"/>
      <c r="S75" s="1561"/>
      <c r="T75" s="1561"/>
      <c r="U75" s="1561"/>
      <c r="V75" s="1562">
        <v>7206</v>
      </c>
      <c r="W75" s="1563">
        <v>2730</v>
      </c>
      <c r="X75" s="1563">
        <f>SUM(V75-W75)</f>
        <v>4476</v>
      </c>
      <c r="Y75" s="1186">
        <f>IFERROR($W75/$V75, 0)</f>
        <v>0.37885095753538717</v>
      </c>
      <c r="Z75" s="1561">
        <v>46300</v>
      </c>
      <c r="AA75" s="1561"/>
      <c r="AB75" s="1139">
        <v>0</v>
      </c>
      <c r="AC75" s="1139">
        <v>0</v>
      </c>
      <c r="AD75" s="1171">
        <v>0</v>
      </c>
      <c r="AE75" s="1187" t="s">
        <v>683</v>
      </c>
    </row>
    <row r="76" spans="1:31" ht="24.75" customHeight="1">
      <c r="A76" s="1307" t="s">
        <v>697</v>
      </c>
      <c r="B76" s="1605" t="s">
        <v>37</v>
      </c>
      <c r="C76" s="1604">
        <v>46295</v>
      </c>
      <c r="D76" s="1183" t="s">
        <v>494</v>
      </c>
      <c r="E76" s="1184">
        <v>46288</v>
      </c>
      <c r="F76" s="1183" t="s">
        <v>53</v>
      </c>
      <c r="G76" s="1611" t="s">
        <v>698</v>
      </c>
      <c r="H76" s="1559">
        <v>83</v>
      </c>
      <c r="I76" s="1206" t="s">
        <v>573</v>
      </c>
      <c r="J76" s="1207" t="s">
        <v>30</v>
      </c>
      <c r="K76" s="1560"/>
      <c r="L76" s="1184"/>
      <c r="M76" s="1127" t="s">
        <v>128</v>
      </c>
      <c r="N76" s="1571">
        <v>57368</v>
      </c>
      <c r="O76" s="1128" t="s">
        <v>128</v>
      </c>
      <c r="P76" s="1279" t="s">
        <v>35</v>
      </c>
      <c r="Q76" s="1561">
        <v>46294</v>
      </c>
      <c r="R76" s="1561"/>
      <c r="S76" s="1561"/>
      <c r="T76" s="1561"/>
      <c r="U76" s="1561"/>
      <c r="V76" s="1562">
        <v>4517</v>
      </c>
      <c r="W76" s="1563"/>
      <c r="X76" s="1563">
        <f>SUM(V76-W76)</f>
        <v>4517</v>
      </c>
      <c r="Y76" s="1186">
        <f>IFERROR($W76/$V76, 0)</f>
        <v>0</v>
      </c>
      <c r="Z76" s="1561"/>
      <c r="AA76" s="1561"/>
      <c r="AB76" s="687">
        <v>0</v>
      </c>
      <c r="AC76" s="687">
        <v>0</v>
      </c>
      <c r="AD76" s="693">
        <v>0</v>
      </c>
      <c r="AE76" s="1187" t="s">
        <v>690</v>
      </c>
    </row>
    <row r="77" spans="1:31" ht="24.75" customHeight="1">
      <c r="A77" s="1495" t="s">
        <v>699</v>
      </c>
      <c r="B77" s="1605" t="s">
        <v>37</v>
      </c>
      <c r="C77" s="1608">
        <v>46229</v>
      </c>
      <c r="D77" s="1183" t="s">
        <v>79</v>
      </c>
      <c r="E77" s="1184">
        <v>46254</v>
      </c>
      <c r="F77" s="1183" t="s">
        <v>676</v>
      </c>
      <c r="G77" s="1611" t="s">
        <v>700</v>
      </c>
      <c r="H77" s="1559">
        <v>82</v>
      </c>
      <c r="I77" s="1206" t="s">
        <v>573</v>
      </c>
      <c r="J77" s="1207" t="s">
        <v>30</v>
      </c>
      <c r="K77" s="1560"/>
      <c r="L77" s="1184"/>
      <c r="M77" s="1127" t="s">
        <v>128</v>
      </c>
      <c r="N77" s="1330">
        <v>85513</v>
      </c>
      <c r="O77" s="1128" t="s">
        <v>128</v>
      </c>
      <c r="P77" s="1279" t="s">
        <v>29</v>
      </c>
      <c r="Q77" s="1561">
        <v>46286</v>
      </c>
      <c r="R77" s="1561"/>
      <c r="S77" s="1561"/>
      <c r="T77" s="1561"/>
      <c r="U77" s="1561"/>
      <c r="V77" s="1562">
        <v>6678</v>
      </c>
      <c r="W77" s="1848">
        <v>3060</v>
      </c>
      <c r="X77" s="1563">
        <f>SUM(V77-W77)</f>
        <v>3618</v>
      </c>
      <c r="Y77" s="1160">
        <f>IFERROR($W77/$V77, 0)</f>
        <v>0.4582210242587601</v>
      </c>
      <c r="Z77" s="1597">
        <v>46274</v>
      </c>
      <c r="AA77" s="1574"/>
      <c r="AB77" s="1277">
        <v>0</v>
      </c>
      <c r="AC77" s="1404">
        <v>0</v>
      </c>
      <c r="AD77" s="1334">
        <v>0</v>
      </c>
      <c r="AE77" s="1187" t="s">
        <v>665</v>
      </c>
    </row>
    <row r="78" spans="1:31" ht="24.75" customHeight="1">
      <c r="A78" s="1801" t="s">
        <v>701</v>
      </c>
      <c r="B78" s="1605" t="s">
        <v>37</v>
      </c>
      <c r="C78" s="1215">
        <v>46344</v>
      </c>
      <c r="D78" s="1645" t="s">
        <v>496</v>
      </c>
      <c r="E78" s="1599">
        <v>46304</v>
      </c>
      <c r="F78" s="1645" t="s">
        <v>676</v>
      </c>
      <c r="G78" s="1185"/>
      <c r="H78" s="1883">
        <v>68</v>
      </c>
      <c r="I78" s="1206" t="s">
        <v>573</v>
      </c>
      <c r="J78" s="1127" t="s">
        <v>30</v>
      </c>
      <c r="K78" s="1884"/>
      <c r="L78" s="1599"/>
      <c r="M78" s="1883" t="s">
        <v>256</v>
      </c>
      <c r="N78" s="1899">
        <v>76637.05</v>
      </c>
      <c r="O78" s="1883" t="s">
        <v>128</v>
      </c>
      <c r="P78" s="1886" t="s">
        <v>32</v>
      </c>
      <c r="Q78" s="1887"/>
      <c r="R78" s="1887"/>
      <c r="S78" s="1887"/>
      <c r="T78" s="1887"/>
      <c r="U78" s="1887"/>
      <c r="V78" s="1888">
        <v>6224</v>
      </c>
      <c r="W78" s="1893"/>
      <c r="X78" s="1893">
        <f>SUM(V78-W78)</f>
        <v>6224</v>
      </c>
      <c r="Y78" s="1186">
        <f>IFERROR($W78/$V78, 0)</f>
        <v>0</v>
      </c>
      <c r="Z78" s="1887"/>
      <c r="AA78" s="1561"/>
      <c r="AB78" s="1431">
        <v>0</v>
      </c>
      <c r="AC78" s="1139">
        <v>0</v>
      </c>
      <c r="AD78" s="1171">
        <v>0</v>
      </c>
      <c r="AE78" s="1187" t="s">
        <v>702</v>
      </c>
    </row>
    <row r="79" spans="1:31" ht="24.75" customHeight="1">
      <c r="A79" s="1308" t="s">
        <v>703</v>
      </c>
      <c r="B79" s="1605" t="s">
        <v>37</v>
      </c>
      <c r="C79" s="1604">
        <v>46264</v>
      </c>
      <c r="D79" s="1183" t="s">
        <v>493</v>
      </c>
      <c r="E79" s="1184">
        <v>46231</v>
      </c>
      <c r="F79" s="1183" t="s">
        <v>53</v>
      </c>
      <c r="G79" s="1185" t="s">
        <v>704</v>
      </c>
      <c r="H79" s="1559">
        <v>85</v>
      </c>
      <c r="I79" s="1206" t="s">
        <v>573</v>
      </c>
      <c r="J79" s="1207" t="s">
        <v>30</v>
      </c>
      <c r="K79" s="1560"/>
      <c r="L79" s="1184"/>
      <c r="M79" s="1127" t="s">
        <v>128</v>
      </c>
      <c r="N79" s="1571">
        <v>64416.5</v>
      </c>
      <c r="O79" s="1128" t="s">
        <v>128</v>
      </c>
      <c r="P79" s="1279" t="s">
        <v>29</v>
      </c>
      <c r="Q79" s="1561">
        <v>46232</v>
      </c>
      <c r="R79" s="1561"/>
      <c r="S79" s="1561"/>
      <c r="T79" s="1561"/>
      <c r="U79" s="1561"/>
      <c r="V79" s="1562">
        <v>5445</v>
      </c>
      <c r="W79" s="1563">
        <v>4690</v>
      </c>
      <c r="X79" s="1563">
        <f>SUM(V79-W79)</f>
        <v>755</v>
      </c>
      <c r="Y79" s="1186">
        <f>IFERROR($W79/$V79, 0)</f>
        <v>0.86134067952249771</v>
      </c>
      <c r="Z79" s="1561">
        <v>46245</v>
      </c>
      <c r="AA79" s="1561"/>
      <c r="AB79" s="687">
        <v>0</v>
      </c>
      <c r="AC79" s="687">
        <v>0</v>
      </c>
      <c r="AD79" s="693">
        <v>0</v>
      </c>
      <c r="AE79" s="1187" t="s">
        <v>690</v>
      </c>
    </row>
    <row r="80" spans="1:31" ht="24.75" customHeight="1">
      <c r="A80" s="1308" t="s">
        <v>705</v>
      </c>
      <c r="B80" s="1605" t="s">
        <v>37</v>
      </c>
      <c r="C80" s="1604">
        <v>46295</v>
      </c>
      <c r="D80" s="1183" t="s">
        <v>490</v>
      </c>
      <c r="E80" s="1184">
        <v>46231</v>
      </c>
      <c r="F80" s="1183" t="s">
        <v>53</v>
      </c>
      <c r="G80" s="1185" t="s">
        <v>706</v>
      </c>
      <c r="H80" s="1559">
        <v>46</v>
      </c>
      <c r="I80" s="1206" t="s">
        <v>573</v>
      </c>
      <c r="J80" s="1207" t="s">
        <v>30</v>
      </c>
      <c r="K80" s="1560"/>
      <c r="L80" s="1184"/>
      <c r="M80" s="1127" t="s">
        <v>128</v>
      </c>
      <c r="N80" s="1571">
        <v>54627.5</v>
      </c>
      <c r="O80" s="1128" t="s">
        <v>128</v>
      </c>
      <c r="P80" s="1279" t="s">
        <v>29</v>
      </c>
      <c r="Q80" s="1561">
        <v>46232</v>
      </c>
      <c r="R80" s="1561"/>
      <c r="S80" s="1561"/>
      <c r="T80" s="1561"/>
      <c r="U80" s="1561"/>
      <c r="V80" s="1562">
        <v>4834</v>
      </c>
      <c r="W80" s="1563">
        <v>4752</v>
      </c>
      <c r="X80" s="1563">
        <f>SUM(V80-W80)</f>
        <v>82</v>
      </c>
      <c r="Y80" s="1186">
        <f>IFERROR($W80/$V80, 0)</f>
        <v>0.98303682250724034</v>
      </c>
      <c r="Z80" s="1561">
        <v>46247</v>
      </c>
      <c r="AA80" s="1561"/>
      <c r="AB80" s="687">
        <v>0</v>
      </c>
      <c r="AC80" s="687">
        <v>0</v>
      </c>
      <c r="AD80" s="693">
        <v>0</v>
      </c>
      <c r="AE80" s="1187" t="s">
        <v>690</v>
      </c>
    </row>
    <row r="81" spans="1:31" ht="24.75" customHeight="1">
      <c r="A81" s="1308" t="s">
        <v>707</v>
      </c>
      <c r="B81" s="1605" t="s">
        <v>37</v>
      </c>
      <c r="C81" s="1604">
        <v>46295</v>
      </c>
      <c r="D81" s="1183" t="s">
        <v>490</v>
      </c>
      <c r="E81" s="1184">
        <v>46231</v>
      </c>
      <c r="F81" s="1183" t="s">
        <v>53</v>
      </c>
      <c r="G81" s="1185" t="s">
        <v>708</v>
      </c>
      <c r="H81" s="1559">
        <v>82</v>
      </c>
      <c r="I81" s="1206" t="s">
        <v>573</v>
      </c>
      <c r="J81" s="1207" t="s">
        <v>30</v>
      </c>
      <c r="K81" s="1560"/>
      <c r="L81" s="1184"/>
      <c r="M81" s="1127" t="s">
        <v>128</v>
      </c>
      <c r="N81" s="1571">
        <v>77688.5</v>
      </c>
      <c r="O81" s="1128" t="s">
        <v>128</v>
      </c>
      <c r="P81" s="1279" t="s">
        <v>35</v>
      </c>
      <c r="Q81" s="1561">
        <v>46232</v>
      </c>
      <c r="R81" s="1561"/>
      <c r="S81" s="1561"/>
      <c r="T81" s="1561"/>
      <c r="U81" s="1561"/>
      <c r="V81" s="1562">
        <v>6136</v>
      </c>
      <c r="W81" s="1563"/>
      <c r="X81" s="1563">
        <f>SUM(V81-W81)</f>
        <v>6136</v>
      </c>
      <c r="Y81" s="1186">
        <f>IFERROR($W81/$V81, 0)</f>
        <v>0</v>
      </c>
      <c r="Z81" s="1561"/>
      <c r="AA81" s="1561"/>
      <c r="AB81" s="687">
        <v>0</v>
      </c>
      <c r="AC81" s="687">
        <v>0</v>
      </c>
      <c r="AD81" s="693">
        <v>0</v>
      </c>
      <c r="AE81" s="1187" t="s">
        <v>690</v>
      </c>
    </row>
    <row r="82" spans="1:31" ht="24.75" customHeight="1">
      <c r="A82" s="1495" t="s">
        <v>709</v>
      </c>
      <c r="B82" s="1605" t="s">
        <v>37</v>
      </c>
      <c r="C82" s="1604">
        <v>46264</v>
      </c>
      <c r="D82" s="1183" t="s">
        <v>494</v>
      </c>
      <c r="E82" s="1184">
        <v>46231</v>
      </c>
      <c r="F82" s="1183" t="s">
        <v>53</v>
      </c>
      <c r="G82" s="1185" t="s">
        <v>710</v>
      </c>
      <c r="H82" s="1559">
        <v>90</v>
      </c>
      <c r="I82" s="1206" t="s">
        <v>573</v>
      </c>
      <c r="J82" s="1207" t="s">
        <v>30</v>
      </c>
      <c r="K82" s="1560"/>
      <c r="L82" s="1184"/>
      <c r="M82" s="1127" t="s">
        <v>128</v>
      </c>
      <c r="N82" s="1571">
        <v>90888</v>
      </c>
      <c r="O82" s="1128" t="s">
        <v>128</v>
      </c>
      <c r="P82" s="1279" t="s">
        <v>29</v>
      </c>
      <c r="Q82" s="1561">
        <v>46232</v>
      </c>
      <c r="R82" s="1561"/>
      <c r="S82" s="1561"/>
      <c r="T82" s="1561"/>
      <c r="U82" s="1561"/>
      <c r="V82" s="1562">
        <v>7881</v>
      </c>
      <c r="W82" s="1563">
        <v>6923</v>
      </c>
      <c r="X82" s="1563">
        <f>SUM(V82-W82)</f>
        <v>958</v>
      </c>
      <c r="Y82" s="1186">
        <f>IFERROR($W82/$V82, 0)</f>
        <v>0.87844182210379396</v>
      </c>
      <c r="Z82" s="1561">
        <v>46246</v>
      </c>
      <c r="AA82" s="1561"/>
      <c r="AB82" s="687">
        <v>0</v>
      </c>
      <c r="AC82" s="687">
        <v>0</v>
      </c>
      <c r="AD82" s="693">
        <v>0</v>
      </c>
      <c r="AE82" s="1187" t="s">
        <v>711</v>
      </c>
    </row>
    <row r="83" spans="1:31" ht="24.75" customHeight="1">
      <c r="A83" s="1307" t="s">
        <v>712</v>
      </c>
      <c r="B83" s="1605" t="s">
        <v>37</v>
      </c>
      <c r="C83" s="1608">
        <v>46386</v>
      </c>
      <c r="D83" s="1183" t="s">
        <v>70</v>
      </c>
      <c r="E83" s="1184">
        <v>46304</v>
      </c>
      <c r="F83" s="1183" t="s">
        <v>53</v>
      </c>
      <c r="G83" s="1185"/>
      <c r="H83" s="1559">
        <v>66</v>
      </c>
      <c r="I83" s="1206" t="s">
        <v>573</v>
      </c>
      <c r="J83" s="1207" t="s">
        <v>30</v>
      </c>
      <c r="K83" s="1560"/>
      <c r="L83" s="1184"/>
      <c r="M83" s="1127" t="s">
        <v>128</v>
      </c>
      <c r="N83" s="409">
        <v>38841</v>
      </c>
      <c r="O83" s="1128" t="s">
        <v>128</v>
      </c>
      <c r="P83" s="1279" t="s">
        <v>32</v>
      </c>
      <c r="Q83" s="1561"/>
      <c r="R83" s="1561"/>
      <c r="S83" s="1561"/>
      <c r="T83" s="1561"/>
      <c r="U83" s="1561"/>
      <c r="V83" s="1562">
        <v>3106</v>
      </c>
      <c r="W83" s="1563"/>
      <c r="X83" s="1563">
        <f>SUM(V83-W83)</f>
        <v>3106</v>
      </c>
      <c r="Y83" s="1186">
        <f>IFERROR($W83/$V83, 0)</f>
        <v>0</v>
      </c>
      <c r="Z83" s="1561"/>
      <c r="AA83" s="1561"/>
      <c r="AB83" s="1139">
        <v>0</v>
      </c>
      <c r="AC83" s="1139">
        <v>0</v>
      </c>
      <c r="AD83" s="1171">
        <v>0</v>
      </c>
      <c r="AE83" s="1187" t="s">
        <v>713</v>
      </c>
    </row>
    <row r="84" spans="1:31" ht="24.75" customHeight="1">
      <c r="A84" s="1307" t="s">
        <v>714</v>
      </c>
      <c r="B84" s="1605" t="s">
        <v>37</v>
      </c>
      <c r="C84" s="1604">
        <v>46203</v>
      </c>
      <c r="D84" s="1183" t="s">
        <v>66</v>
      </c>
      <c r="E84" s="1184">
        <v>46184</v>
      </c>
      <c r="F84" s="1183" t="s">
        <v>53</v>
      </c>
      <c r="G84" s="1185"/>
      <c r="H84" s="1559">
        <v>62</v>
      </c>
      <c r="I84" s="1206" t="s">
        <v>573</v>
      </c>
      <c r="J84" s="731" t="s">
        <v>30</v>
      </c>
      <c r="K84" s="1560"/>
      <c r="L84" s="1184"/>
      <c r="M84" s="1127" t="s">
        <v>128</v>
      </c>
      <c r="N84" s="1571">
        <v>48766</v>
      </c>
      <c r="O84" s="1128" t="s">
        <v>128</v>
      </c>
      <c r="P84" s="1279" t="s">
        <v>29</v>
      </c>
      <c r="Q84" s="1561">
        <v>46185</v>
      </c>
      <c r="R84" s="1561"/>
      <c r="S84" s="1561"/>
      <c r="T84" s="1561"/>
      <c r="U84" s="1561"/>
      <c r="V84" s="1562">
        <v>4009</v>
      </c>
      <c r="W84" s="1563">
        <v>3230</v>
      </c>
      <c r="X84" s="1563">
        <f>SUM(V84-W84)</f>
        <v>779</v>
      </c>
      <c r="Y84" s="1186">
        <f>IFERROR($W84/$V84, 0)</f>
        <v>0.80568720379146919</v>
      </c>
      <c r="Z84" s="1561">
        <v>46281</v>
      </c>
      <c r="AA84" s="1561"/>
      <c r="AB84" s="687">
        <v>0</v>
      </c>
      <c r="AC84" s="722">
        <v>0</v>
      </c>
      <c r="AD84" s="721">
        <v>0</v>
      </c>
      <c r="AE84" s="1187" t="s">
        <v>715</v>
      </c>
    </row>
    <row r="85" spans="1:31" ht="24.75" customHeight="1">
      <c r="A85" s="292" t="s">
        <v>716</v>
      </c>
      <c r="B85" s="1605" t="s">
        <v>37</v>
      </c>
      <c r="C85" s="1598">
        <v>46325</v>
      </c>
      <c r="D85" s="1645" t="s">
        <v>504</v>
      </c>
      <c r="E85" s="1599">
        <v>46303</v>
      </c>
      <c r="F85" s="1645" t="s">
        <v>676</v>
      </c>
      <c r="G85" s="1185"/>
      <c r="H85" s="362">
        <v>0</v>
      </c>
      <c r="I85" s="1206" t="s">
        <v>573</v>
      </c>
      <c r="J85" s="1207" t="s">
        <v>30</v>
      </c>
      <c r="K85" s="1884"/>
      <c r="L85" s="1599" t="s">
        <v>717</v>
      </c>
      <c r="M85" s="1127" t="s">
        <v>128</v>
      </c>
      <c r="N85" s="1318">
        <v>1721.7</v>
      </c>
      <c r="O85" s="1127" t="s">
        <v>128</v>
      </c>
      <c r="P85" s="1789" t="s">
        <v>32</v>
      </c>
      <c r="Q85" s="1887">
        <v>46303</v>
      </c>
      <c r="R85" s="1887"/>
      <c r="S85" s="1887"/>
      <c r="T85" s="1887"/>
      <c r="U85" s="1887"/>
      <c r="V85" s="1888">
        <v>79</v>
      </c>
      <c r="W85" s="1893"/>
      <c r="X85" s="1893">
        <f>SUM(V85-W85)</f>
        <v>79</v>
      </c>
      <c r="Y85" s="1186">
        <f>IFERROR($W85/$V85, 0)</f>
        <v>0</v>
      </c>
      <c r="Z85" s="1887"/>
      <c r="AA85" s="1561"/>
      <c r="AB85" s="1139">
        <v>0</v>
      </c>
      <c r="AC85" s="1138">
        <v>0</v>
      </c>
      <c r="AD85" s="1334">
        <v>0</v>
      </c>
      <c r="AE85" s="1187" t="s">
        <v>671</v>
      </c>
    </row>
    <row r="86" spans="1:31" ht="24.75" customHeight="1">
      <c r="A86" s="1307" t="s">
        <v>718</v>
      </c>
      <c r="B86" s="1605" t="s">
        <v>37</v>
      </c>
      <c r="C86" s="1604">
        <v>46203</v>
      </c>
      <c r="D86" s="1183" t="s">
        <v>79</v>
      </c>
      <c r="E86" s="1184">
        <v>46184</v>
      </c>
      <c r="F86" s="1183" t="s">
        <v>53</v>
      </c>
      <c r="G86" s="1185"/>
      <c r="H86" s="1559">
        <v>0</v>
      </c>
      <c r="I86" s="1206" t="s">
        <v>573</v>
      </c>
      <c r="J86" s="1207" t="s">
        <v>30</v>
      </c>
      <c r="K86" s="1560"/>
      <c r="L86" s="1184"/>
      <c r="M86" s="1127" t="s">
        <v>128</v>
      </c>
      <c r="N86" s="409">
        <v>75219.199999999997</v>
      </c>
      <c r="O86" s="1128" t="s">
        <v>128</v>
      </c>
      <c r="P86" s="1279" t="s">
        <v>29</v>
      </c>
      <c r="Q86" s="1561">
        <v>46189</v>
      </c>
      <c r="R86" s="1561"/>
      <c r="S86" s="1561"/>
      <c r="T86" s="1561"/>
      <c r="U86" s="1561"/>
      <c r="V86" s="1562">
        <v>5902</v>
      </c>
      <c r="W86" s="1563">
        <v>5737</v>
      </c>
      <c r="X86" s="1563">
        <f>SUM(V86-W86)</f>
        <v>165</v>
      </c>
      <c r="Y86" s="1186">
        <f>IFERROR($W86/$V86, 0)</f>
        <v>0.97204337512707562</v>
      </c>
      <c r="Z86" s="1561">
        <v>46210</v>
      </c>
      <c r="AA86" s="1561"/>
      <c r="AB86" s="1139">
        <v>0</v>
      </c>
      <c r="AC86" s="1139">
        <v>0</v>
      </c>
      <c r="AD86" s="1171">
        <v>0</v>
      </c>
      <c r="AE86" s="1187" t="s">
        <v>719</v>
      </c>
    </row>
    <row r="87" spans="1:31" ht="24.75" customHeight="1">
      <c r="A87" s="292" t="s">
        <v>720</v>
      </c>
      <c r="B87" s="1605" t="s">
        <v>37</v>
      </c>
      <c r="C87" s="1598">
        <v>46325</v>
      </c>
      <c r="D87" s="1645" t="s">
        <v>504</v>
      </c>
      <c r="E87" s="1599">
        <v>46303</v>
      </c>
      <c r="F87" s="1645" t="s">
        <v>676</v>
      </c>
      <c r="G87" s="1185"/>
      <c r="H87" s="362">
        <v>0</v>
      </c>
      <c r="I87" s="1206" t="s">
        <v>573</v>
      </c>
      <c r="J87" s="1207" t="s">
        <v>30</v>
      </c>
      <c r="K87" s="1884"/>
      <c r="L87" s="1599" t="s">
        <v>717</v>
      </c>
      <c r="M87" s="1127" t="s">
        <v>128</v>
      </c>
      <c r="N87" s="1318">
        <v>1549.65</v>
      </c>
      <c r="O87" s="1127" t="s">
        <v>128</v>
      </c>
      <c r="P87" s="1789" t="s">
        <v>32</v>
      </c>
      <c r="Q87" s="1887">
        <v>46303</v>
      </c>
      <c r="R87" s="1887"/>
      <c r="S87" s="1887"/>
      <c r="T87" s="1887"/>
      <c r="U87" s="1887"/>
      <c r="V87" s="1888">
        <v>82</v>
      </c>
      <c r="W87" s="1893"/>
      <c r="X87" s="1893">
        <f>SUM(V87-W87)</f>
        <v>82</v>
      </c>
      <c r="Y87" s="1186">
        <f>IFERROR($W87/$V87, 0)</f>
        <v>0</v>
      </c>
      <c r="Z87" s="1887"/>
      <c r="AA87" s="1561"/>
      <c r="AB87" s="1139">
        <v>0</v>
      </c>
      <c r="AC87" s="1138">
        <v>0</v>
      </c>
      <c r="AD87" s="1334">
        <v>0</v>
      </c>
      <c r="AE87" s="1187" t="s">
        <v>671</v>
      </c>
    </row>
    <row r="88" spans="1:31" ht="24.75" customHeight="1">
      <c r="A88" s="292" t="s">
        <v>721</v>
      </c>
      <c r="B88" s="305" t="s">
        <v>37</v>
      </c>
      <c r="C88" s="1607">
        <v>46172</v>
      </c>
      <c r="D88" s="359" t="s">
        <v>484</v>
      </c>
      <c r="E88" s="360"/>
      <c r="F88" s="359"/>
      <c r="G88" s="690"/>
      <c r="H88" s="949">
        <v>402</v>
      </c>
      <c r="I88" s="298" t="s">
        <v>573</v>
      </c>
      <c r="J88" s="1559" t="s">
        <v>36</v>
      </c>
      <c r="K88" s="954"/>
      <c r="L88" s="360">
        <v>46092</v>
      </c>
      <c r="M88" s="1127" t="s">
        <v>128</v>
      </c>
      <c r="N88" s="695">
        <v>438978.5</v>
      </c>
      <c r="O88" s="1128" t="s">
        <v>128</v>
      </c>
      <c r="P88" s="724" t="s">
        <v>35</v>
      </c>
      <c r="Q88" s="951">
        <v>46091</v>
      </c>
      <c r="R88" s="951"/>
      <c r="S88" s="951"/>
      <c r="T88" s="951"/>
      <c r="U88" s="951"/>
      <c r="V88" s="952">
        <v>30807</v>
      </c>
      <c r="W88" s="948"/>
      <c r="X88" s="948">
        <f>SUM(V88-W88)</f>
        <v>30807</v>
      </c>
      <c r="Y88" s="358">
        <f>IFERROR($W88/$V88, 0)</f>
        <v>0</v>
      </c>
      <c r="Z88" s="951"/>
      <c r="AA88" s="951"/>
      <c r="AB88" s="785">
        <v>0</v>
      </c>
      <c r="AC88" s="788">
        <v>0</v>
      </c>
      <c r="AD88" s="721">
        <v>0</v>
      </c>
      <c r="AE88" s="1172" t="s">
        <v>722</v>
      </c>
    </row>
    <row r="89" spans="1:31" ht="24.75" customHeight="1">
      <c r="A89" s="1307" t="s">
        <v>723</v>
      </c>
      <c r="B89" s="305" t="s">
        <v>40</v>
      </c>
      <c r="C89" s="1604">
        <v>46295</v>
      </c>
      <c r="D89" s="1183" t="s">
        <v>490</v>
      </c>
      <c r="E89" s="1184">
        <v>46254</v>
      </c>
      <c r="F89" s="1183" t="s">
        <v>53</v>
      </c>
      <c r="G89" s="1185" t="s">
        <v>724</v>
      </c>
      <c r="H89" s="1559">
        <v>79</v>
      </c>
      <c r="I89" s="1206" t="s">
        <v>573</v>
      </c>
      <c r="J89" s="731" t="s">
        <v>30</v>
      </c>
      <c r="K89" s="681"/>
      <c r="L89" s="1184"/>
      <c r="M89" s="1127" t="s">
        <v>128</v>
      </c>
      <c r="N89" s="1571">
        <v>75443.75</v>
      </c>
      <c r="O89" s="1128" t="s">
        <v>128</v>
      </c>
      <c r="P89" s="724" t="s">
        <v>29</v>
      </c>
      <c r="Q89" s="1561">
        <v>46259</v>
      </c>
      <c r="R89" s="1561"/>
      <c r="S89" s="1561"/>
      <c r="T89" s="1561"/>
      <c r="U89" s="1561"/>
      <c r="V89" s="1562">
        <v>5953</v>
      </c>
      <c r="W89" s="1563">
        <v>1603</v>
      </c>
      <c r="X89" s="1563">
        <f>SUM(V89-W89)</f>
        <v>4350</v>
      </c>
      <c r="Y89" s="1186">
        <f>IFERROR($W89/$V89, 0)</f>
        <v>0.26927599529648916</v>
      </c>
      <c r="Z89" s="1561">
        <v>46290</v>
      </c>
      <c r="AA89" s="1561"/>
      <c r="AB89" s="687">
        <v>0</v>
      </c>
      <c r="AC89" s="722">
        <v>0</v>
      </c>
      <c r="AD89" s="721">
        <v>0</v>
      </c>
      <c r="AE89" s="1244" t="s">
        <v>725</v>
      </c>
    </row>
    <row r="90" spans="1:31" ht="24.75" customHeight="1">
      <c r="A90" s="1307" t="s">
        <v>726</v>
      </c>
      <c r="B90" s="305" t="s">
        <v>40</v>
      </c>
      <c r="C90" s="1609">
        <v>46295</v>
      </c>
      <c r="D90" s="1183" t="s">
        <v>54</v>
      </c>
      <c r="E90" s="1184">
        <v>46254</v>
      </c>
      <c r="F90" s="351" t="s">
        <v>663</v>
      </c>
      <c r="G90" s="1185" t="s">
        <v>727</v>
      </c>
      <c r="H90" s="1559">
        <v>49</v>
      </c>
      <c r="I90" s="1206" t="s">
        <v>573</v>
      </c>
      <c r="J90" s="731" t="s">
        <v>30</v>
      </c>
      <c r="K90" s="681"/>
      <c r="L90" s="1184"/>
      <c r="M90" s="1127" t="s">
        <v>128</v>
      </c>
      <c r="N90" s="1571">
        <v>58273.5</v>
      </c>
      <c r="O90" s="731" t="s">
        <v>256</v>
      </c>
      <c r="P90" s="724" t="s">
        <v>29</v>
      </c>
      <c r="Q90" s="20">
        <v>46274</v>
      </c>
      <c r="R90" s="1561"/>
      <c r="S90" s="1561"/>
      <c r="T90" s="1561"/>
      <c r="U90" s="1561"/>
      <c r="V90" s="1562">
        <v>4709</v>
      </c>
      <c r="W90" s="1848">
        <v>4362</v>
      </c>
      <c r="X90" s="1563">
        <f>SUM(V90-W90)</f>
        <v>347</v>
      </c>
      <c r="Y90" s="1186">
        <f>IFERROR($W90/$V90, 0)</f>
        <v>0.92631131875132722</v>
      </c>
      <c r="Z90" s="1561">
        <v>46288</v>
      </c>
      <c r="AA90" s="1561"/>
      <c r="AB90" s="687">
        <v>0</v>
      </c>
      <c r="AC90" s="722">
        <v>0</v>
      </c>
      <c r="AD90" s="721">
        <v>0</v>
      </c>
      <c r="AE90" s="1244" t="s">
        <v>728</v>
      </c>
    </row>
    <row r="91" spans="1:31" ht="24.75" customHeight="1">
      <c r="A91" s="1193" t="s">
        <v>729</v>
      </c>
      <c r="B91" s="305" t="s">
        <v>40</v>
      </c>
      <c r="C91" s="1607">
        <v>46111</v>
      </c>
      <c r="D91" s="359"/>
      <c r="E91" s="360"/>
      <c r="F91" s="690"/>
      <c r="G91" s="690"/>
      <c r="H91" s="953">
        <v>0</v>
      </c>
      <c r="I91" s="298" t="s">
        <v>573</v>
      </c>
      <c r="J91" s="731" t="s">
        <v>33</v>
      </c>
      <c r="K91" s="954" t="s">
        <v>730</v>
      </c>
      <c r="L91" s="360"/>
      <c r="M91" s="731" t="s">
        <v>256</v>
      </c>
      <c r="N91" s="787"/>
      <c r="O91" s="731" t="s">
        <v>256</v>
      </c>
      <c r="P91" s="724" t="s">
        <v>32</v>
      </c>
      <c r="Q91" s="951"/>
      <c r="R91" s="951"/>
      <c r="S91" s="951"/>
      <c r="T91" s="951"/>
      <c r="U91" s="951"/>
      <c r="V91" s="955"/>
      <c r="W91" s="956"/>
      <c r="X91" s="956">
        <f>SUM(V91-W91)</f>
        <v>0</v>
      </c>
      <c r="Y91" s="250">
        <f>IFERROR($W91/$V91, 0)</f>
        <v>0</v>
      </c>
      <c r="Z91" s="1221"/>
      <c r="AA91" s="1221"/>
      <c r="AB91" s="785">
        <v>0</v>
      </c>
      <c r="AC91" s="785">
        <v>0</v>
      </c>
      <c r="AD91" s="743">
        <v>0</v>
      </c>
      <c r="AE91" s="1223" t="s">
        <v>731</v>
      </c>
    </row>
    <row r="92" spans="1:31" ht="24.75" customHeight="1">
      <c r="A92" s="1193" t="s">
        <v>732</v>
      </c>
      <c r="B92" s="305" t="s">
        <v>40</v>
      </c>
      <c r="C92" s="1607">
        <v>46111</v>
      </c>
      <c r="D92" s="359"/>
      <c r="E92" s="360"/>
      <c r="F92" s="690"/>
      <c r="G92" s="690"/>
      <c r="H92" s="1519">
        <v>0</v>
      </c>
      <c r="I92" s="569" t="s">
        <v>573</v>
      </c>
      <c r="J92" s="748" t="s">
        <v>33</v>
      </c>
      <c r="K92" s="1520" t="s">
        <v>730</v>
      </c>
      <c r="L92" s="360"/>
      <c r="M92" s="748" t="s">
        <v>256</v>
      </c>
      <c r="N92" s="1521"/>
      <c r="O92" s="748" t="s">
        <v>256</v>
      </c>
      <c r="P92" s="724" t="s">
        <v>32</v>
      </c>
      <c r="Q92" s="951"/>
      <c r="R92" s="951"/>
      <c r="S92" s="951"/>
      <c r="T92" s="951"/>
      <c r="U92" s="951"/>
      <c r="V92" s="955"/>
      <c r="W92" s="956"/>
      <c r="X92" s="956">
        <f>SUM(V92-W92)</f>
        <v>0</v>
      </c>
      <c r="Y92" s="3">
        <f>IFERROR($W92/$V92, 0)</f>
        <v>0</v>
      </c>
      <c r="Z92" s="1222"/>
      <c r="AA92" s="1222"/>
      <c r="AB92" s="785">
        <v>0</v>
      </c>
      <c r="AC92" s="785">
        <v>0</v>
      </c>
      <c r="AD92" s="743">
        <v>0</v>
      </c>
      <c r="AE92" s="1223" t="s">
        <v>731</v>
      </c>
    </row>
    <row r="93" spans="1:31" ht="20.25" customHeight="1">
      <c r="A93" s="753"/>
      <c r="B93" s="1610"/>
      <c r="C93" s="729"/>
      <c r="D93" s="729"/>
      <c r="E93" s="729"/>
      <c r="F93" s="727"/>
      <c r="G93" s="727"/>
      <c r="H93" s="729"/>
      <c r="I93" s="729"/>
      <c r="J93" s="729"/>
      <c r="K93" s="729"/>
      <c r="L93" s="727"/>
      <c r="M93" s="729"/>
      <c r="N93" s="750"/>
      <c r="O93" s="729"/>
      <c r="P93" s="711"/>
    </row>
    <row r="94" spans="1:31" ht="20.25" customHeight="1">
      <c r="A94" s="745"/>
      <c r="B94" s="729"/>
      <c r="C94" s="729"/>
      <c r="D94" s="729"/>
      <c r="E94" s="729"/>
      <c r="F94" s="727"/>
      <c r="G94" s="727"/>
      <c r="H94" s="729"/>
      <c r="I94" s="729"/>
      <c r="J94" s="729"/>
      <c r="K94" s="729"/>
      <c r="L94" s="727"/>
      <c r="M94" s="729"/>
      <c r="N94" s="750"/>
      <c r="O94" s="729"/>
      <c r="P94" s="711"/>
    </row>
    <row r="95" spans="1:31" ht="24.75" customHeight="1">
      <c r="A95" s="1017" t="s">
        <v>733</v>
      </c>
      <c r="B95" s="1675" t="s">
        <v>108</v>
      </c>
      <c r="C95" s="1673" t="s">
        <v>109</v>
      </c>
      <c r="D95" s="1673" t="s">
        <v>462</v>
      </c>
      <c r="E95" s="1522" t="s">
        <v>555</v>
      </c>
      <c r="F95" s="1522" t="s">
        <v>556</v>
      </c>
      <c r="G95" s="1522" t="s">
        <v>110</v>
      </c>
      <c r="H95" s="1522" t="s">
        <v>86</v>
      </c>
      <c r="I95" s="1522" t="s">
        <v>111</v>
      </c>
      <c r="J95" s="1522" t="s">
        <v>26</v>
      </c>
      <c r="K95" s="1522" t="s">
        <v>557</v>
      </c>
      <c r="L95" s="1522" t="s">
        <v>114</v>
      </c>
      <c r="M95" s="1522" t="s">
        <v>113</v>
      </c>
      <c r="N95" s="1523" t="s">
        <v>558</v>
      </c>
      <c r="O95" s="1522" t="s">
        <v>112</v>
      </c>
      <c r="P95" s="1019" t="s">
        <v>115</v>
      </c>
      <c r="Q95" s="1008" t="s">
        <v>116</v>
      </c>
      <c r="R95" s="1008" t="s">
        <v>559</v>
      </c>
      <c r="S95" s="1008" t="s">
        <v>560</v>
      </c>
      <c r="T95" s="1008" t="s">
        <v>561</v>
      </c>
      <c r="U95" s="1008" t="s">
        <v>562</v>
      </c>
      <c r="V95" s="1008" t="s">
        <v>87</v>
      </c>
      <c r="W95" s="1008" t="s">
        <v>563</v>
      </c>
      <c r="X95" s="1020" t="s">
        <v>564</v>
      </c>
      <c r="Y95" s="1020" t="s">
        <v>523</v>
      </c>
      <c r="Z95" s="1019" t="s">
        <v>565</v>
      </c>
      <c r="AA95" s="1019" t="s">
        <v>566</v>
      </c>
      <c r="AB95" s="1009" t="s">
        <v>567</v>
      </c>
      <c r="AC95" s="1008" t="s">
        <v>525</v>
      </c>
      <c r="AD95" s="1008" t="s">
        <v>568</v>
      </c>
      <c r="AE95" s="1010" t="s">
        <v>569</v>
      </c>
    </row>
    <row r="96" spans="1:31" ht="24.75" customHeight="1">
      <c r="A96" s="1827" t="s">
        <v>734</v>
      </c>
      <c r="B96" s="1270" t="s">
        <v>735</v>
      </c>
      <c r="C96" s="1663">
        <v>46344</v>
      </c>
      <c r="D96" s="1826"/>
      <c r="E96" s="1663"/>
      <c r="F96" s="1646"/>
      <c r="G96" s="1271"/>
      <c r="H96" s="1736">
        <v>74</v>
      </c>
      <c r="I96" s="1134" t="s">
        <v>573</v>
      </c>
      <c r="J96" s="1133" t="s">
        <v>30</v>
      </c>
      <c r="K96" s="1900"/>
      <c r="L96" s="1663"/>
      <c r="M96" s="1829" t="s">
        <v>256</v>
      </c>
      <c r="N96" s="1831">
        <v>42924</v>
      </c>
      <c r="O96" s="1829" t="s">
        <v>128</v>
      </c>
      <c r="P96" s="1551" t="s">
        <v>32</v>
      </c>
      <c r="Q96" s="1901"/>
      <c r="R96" s="705"/>
      <c r="S96" s="1665"/>
      <c r="T96" s="1665"/>
      <c r="U96" s="1665"/>
      <c r="V96" s="1830">
        <v>3159</v>
      </c>
      <c r="W96" s="1275"/>
      <c r="X96" s="1830">
        <f>SUM(V96-W96)</f>
        <v>3159</v>
      </c>
      <c r="Y96" s="1666">
        <f>IFERROR($W96/$V96, 0)</f>
        <v>0</v>
      </c>
      <c r="Z96" s="1902"/>
      <c r="AA96" s="705"/>
      <c r="AB96" s="1277">
        <v>0</v>
      </c>
      <c r="AC96" s="1277">
        <v>0</v>
      </c>
      <c r="AD96" s="1583">
        <v>0</v>
      </c>
      <c r="AE96" s="1187" t="s">
        <v>736</v>
      </c>
    </row>
    <row r="97" spans="1:31" ht="24.75" customHeight="1">
      <c r="A97" s="1828" t="s">
        <v>737</v>
      </c>
      <c r="B97" s="1270" t="s">
        <v>735</v>
      </c>
      <c r="C97" s="1663">
        <v>46344</v>
      </c>
      <c r="D97" s="1826"/>
      <c r="E97" s="1663"/>
      <c r="F97" s="1646"/>
      <c r="G97" s="1271"/>
      <c r="H97" s="1736">
        <v>87</v>
      </c>
      <c r="I97" s="1134" t="s">
        <v>573</v>
      </c>
      <c r="J97" s="1133" t="s">
        <v>30</v>
      </c>
      <c r="K97" s="1900"/>
      <c r="L97" s="1663"/>
      <c r="M97" s="1829" t="s">
        <v>256</v>
      </c>
      <c r="N97" s="1831">
        <v>73538</v>
      </c>
      <c r="O97" s="1829" t="s">
        <v>128</v>
      </c>
      <c r="P97" s="1551" t="s">
        <v>32</v>
      </c>
      <c r="Q97" s="1901"/>
      <c r="R97" s="705"/>
      <c r="S97" s="1665"/>
      <c r="T97" s="1665"/>
      <c r="U97" s="1665"/>
      <c r="V97" s="1830">
        <v>5678</v>
      </c>
      <c r="W97" s="1275"/>
      <c r="X97" s="1830">
        <f>SUM(V97-W97)</f>
        <v>5678</v>
      </c>
      <c r="Y97" s="1666">
        <f>IFERROR($W97/$V97, 0)</f>
        <v>0</v>
      </c>
      <c r="Z97" s="1902"/>
      <c r="AA97" s="705"/>
      <c r="AB97" s="1277">
        <v>0</v>
      </c>
      <c r="AC97" s="1277">
        <v>0</v>
      </c>
      <c r="AD97" s="1583">
        <v>0</v>
      </c>
      <c r="AE97" s="1187" t="s">
        <v>736</v>
      </c>
    </row>
    <row r="98" spans="1:31" ht="24.75" customHeight="1">
      <c r="A98" s="1073" t="s">
        <v>738</v>
      </c>
      <c r="B98" s="1678" t="s">
        <v>739</v>
      </c>
      <c r="C98" s="1676"/>
      <c r="D98" s="1073"/>
      <c r="E98" s="1674"/>
      <c r="F98" s="1646" t="s">
        <v>740</v>
      </c>
      <c r="G98" s="1271"/>
      <c r="H98" s="1233">
        <v>85</v>
      </c>
      <c r="I98" s="569" t="s">
        <v>573</v>
      </c>
      <c r="J98" s="748" t="s">
        <v>33</v>
      </c>
      <c r="K98" s="1895" t="s">
        <v>741</v>
      </c>
      <c r="L98" s="1664"/>
      <c r="M98" s="1127" t="s">
        <v>256</v>
      </c>
      <c r="N98" s="1539"/>
      <c r="O98" s="1127" t="s">
        <v>256</v>
      </c>
      <c r="P98" s="1551" t="s">
        <v>32</v>
      </c>
      <c r="Q98" s="1901"/>
      <c r="R98" s="705"/>
      <c r="S98" s="1665"/>
      <c r="T98" s="1665"/>
      <c r="U98" s="1685"/>
      <c r="V98" s="1063">
        <v>14927</v>
      </c>
      <c r="W98" s="1689">
        <v>0</v>
      </c>
      <c r="X98" s="1687">
        <f t="shared" ref="X98:X99" si="5">SUM(V98-W98)</f>
        <v>14927</v>
      </c>
      <c r="Y98" s="1666">
        <f t="shared" ref="Y98:Y99" si="6">IFERROR($W98/$V98, 0)</f>
        <v>0</v>
      </c>
      <c r="Z98" s="1901"/>
      <c r="AA98" s="705"/>
      <c r="AB98" s="785">
        <v>0</v>
      </c>
      <c r="AC98" s="785">
        <v>0</v>
      </c>
      <c r="AD98" s="743">
        <v>0</v>
      </c>
      <c r="AE98" s="1181" t="s">
        <v>742</v>
      </c>
    </row>
    <row r="99" spans="1:31" ht="24.75" customHeight="1">
      <c r="A99" s="1676" t="s">
        <v>743</v>
      </c>
      <c r="B99" s="1676" t="s">
        <v>739</v>
      </c>
      <c r="C99" s="1676"/>
      <c r="D99" s="1073"/>
      <c r="E99" s="1674"/>
      <c r="F99" s="1646" t="s">
        <v>740</v>
      </c>
      <c r="G99" s="1271"/>
      <c r="H99" s="1233">
        <v>87</v>
      </c>
      <c r="I99" s="569" t="s">
        <v>573</v>
      </c>
      <c r="J99" s="748" t="s">
        <v>33</v>
      </c>
      <c r="K99" s="1895" t="s">
        <v>741</v>
      </c>
      <c r="L99" s="1664"/>
      <c r="M99" s="1127" t="s">
        <v>256</v>
      </c>
      <c r="N99" s="1539"/>
      <c r="O99" s="1127" t="s">
        <v>256</v>
      </c>
      <c r="P99" s="1551" t="s">
        <v>32</v>
      </c>
      <c r="Q99" s="1901"/>
      <c r="R99" s="705"/>
      <c r="S99" s="1665"/>
      <c r="T99" s="1665"/>
      <c r="U99" s="1685"/>
      <c r="V99" s="1063">
        <v>15088</v>
      </c>
      <c r="W99" s="1689">
        <v>0</v>
      </c>
      <c r="X99" s="1687">
        <f t="shared" si="5"/>
        <v>15088</v>
      </c>
      <c r="Y99" s="1666">
        <f t="shared" si="6"/>
        <v>0</v>
      </c>
      <c r="Z99" s="1901"/>
      <c r="AA99" s="705"/>
      <c r="AB99" s="785">
        <v>0</v>
      </c>
      <c r="AC99" s="785">
        <v>0</v>
      </c>
      <c r="AD99" s="743">
        <v>0</v>
      </c>
      <c r="AE99" s="1181" t="s">
        <v>742</v>
      </c>
    </row>
    <row r="100" spans="1:31" ht="24.75" customHeight="1">
      <c r="A100" s="1676" t="s">
        <v>744</v>
      </c>
      <c r="B100" s="1676" t="s">
        <v>739</v>
      </c>
      <c r="C100" s="1682">
        <v>46283</v>
      </c>
      <c r="D100" s="1073" t="s">
        <v>745</v>
      </c>
      <c r="E100" s="1674"/>
      <c r="F100" s="1646" t="s">
        <v>740</v>
      </c>
      <c r="G100" s="1271"/>
      <c r="H100" s="1233">
        <v>87</v>
      </c>
      <c r="I100" s="1272" t="s">
        <v>573</v>
      </c>
      <c r="J100" s="1233" t="s">
        <v>30</v>
      </c>
      <c r="K100" s="1895"/>
      <c r="L100" s="1664"/>
      <c r="M100" s="1127" t="s">
        <v>128</v>
      </c>
      <c r="N100" s="1539"/>
      <c r="O100" s="1127" t="s">
        <v>128</v>
      </c>
      <c r="P100" s="1551" t="s">
        <v>29</v>
      </c>
      <c r="Q100" s="1901">
        <v>46238</v>
      </c>
      <c r="R100" s="705"/>
      <c r="S100" s="1665"/>
      <c r="T100" s="1665"/>
      <c r="U100" s="1685"/>
      <c r="V100" s="1063">
        <v>17114</v>
      </c>
      <c r="W100" s="1060">
        <v>12706</v>
      </c>
      <c r="X100" s="1687">
        <f t="shared" ref="X100:X102" si="7">SUM(V100-W100)</f>
        <v>4408</v>
      </c>
      <c r="Y100" s="1666">
        <f t="shared" ref="Y100:Y102" si="8">IFERROR($W100/$V100, 0)</f>
        <v>0.74243309571111371</v>
      </c>
      <c r="Z100" s="1901"/>
      <c r="AA100" s="705"/>
      <c r="AB100" s="785">
        <v>0</v>
      </c>
      <c r="AC100" s="785">
        <v>0</v>
      </c>
      <c r="AD100" s="743">
        <v>0</v>
      </c>
      <c r="AE100" s="1181"/>
    </row>
    <row r="101" spans="1:31" ht="24.75" customHeight="1">
      <c r="A101" s="1676" t="s">
        <v>746</v>
      </c>
      <c r="B101" s="1676" t="s">
        <v>739</v>
      </c>
      <c r="C101" s="1676"/>
      <c r="D101" s="1073"/>
      <c r="E101" s="1674"/>
      <c r="F101" s="1646" t="s">
        <v>740</v>
      </c>
      <c r="G101" s="1271"/>
      <c r="H101" s="1233">
        <v>76</v>
      </c>
      <c r="I101" s="569" t="s">
        <v>573</v>
      </c>
      <c r="J101" s="748" t="s">
        <v>33</v>
      </c>
      <c r="K101" s="1895" t="s">
        <v>741</v>
      </c>
      <c r="L101" s="1664"/>
      <c r="M101" s="1127" t="s">
        <v>256</v>
      </c>
      <c r="N101" s="1539"/>
      <c r="O101" s="1127" t="s">
        <v>256</v>
      </c>
      <c r="P101" s="1551" t="s">
        <v>32</v>
      </c>
      <c r="Q101" s="1901"/>
      <c r="R101" s="705"/>
      <c r="S101" s="1665"/>
      <c r="T101" s="1665"/>
      <c r="U101" s="1685"/>
      <c r="V101" s="1692">
        <v>0</v>
      </c>
      <c r="W101" s="1689">
        <v>0</v>
      </c>
      <c r="X101" s="1687">
        <f t="shared" si="7"/>
        <v>0</v>
      </c>
      <c r="Y101" s="1666">
        <f t="shared" si="8"/>
        <v>0</v>
      </c>
      <c r="Z101" s="1901"/>
      <c r="AA101" s="705"/>
      <c r="AB101" s="785">
        <v>0</v>
      </c>
      <c r="AC101" s="785">
        <v>0</v>
      </c>
      <c r="AD101" s="743">
        <v>0</v>
      </c>
      <c r="AE101" s="1181" t="s">
        <v>742</v>
      </c>
    </row>
    <row r="102" spans="1:31" ht="24.75" customHeight="1">
      <c r="A102" s="1676" t="s">
        <v>747</v>
      </c>
      <c r="B102" s="1676" t="s">
        <v>739</v>
      </c>
      <c r="C102" s="1676"/>
      <c r="D102" s="1073"/>
      <c r="E102" s="1677"/>
      <c r="F102" s="1646" t="s">
        <v>740</v>
      </c>
      <c r="G102" s="1667"/>
      <c r="H102" s="1668">
        <v>86</v>
      </c>
      <c r="I102" s="569" t="s">
        <v>573</v>
      </c>
      <c r="J102" s="748" t="s">
        <v>33</v>
      </c>
      <c r="K102" s="1895" t="s">
        <v>741</v>
      </c>
      <c r="L102" s="1669"/>
      <c r="M102" s="1127" t="s">
        <v>256</v>
      </c>
      <c r="N102" s="1670"/>
      <c r="O102" s="1127" t="s">
        <v>256</v>
      </c>
      <c r="P102" s="1551" t="s">
        <v>32</v>
      </c>
      <c r="Q102" s="1903"/>
      <c r="R102" s="1671"/>
      <c r="S102" s="1672"/>
      <c r="T102" s="1672"/>
      <c r="U102" s="1686"/>
      <c r="V102" s="1063">
        <v>14639</v>
      </c>
      <c r="W102" s="1689">
        <v>0</v>
      </c>
      <c r="X102" s="1688">
        <f t="shared" si="7"/>
        <v>14639</v>
      </c>
      <c r="Y102" s="1558">
        <f t="shared" si="8"/>
        <v>0</v>
      </c>
      <c r="Z102" s="1903"/>
      <c r="AA102" s="1671"/>
      <c r="AB102" s="785">
        <v>0</v>
      </c>
      <c r="AC102" s="785">
        <v>0</v>
      </c>
      <c r="AD102" s="743">
        <v>0</v>
      </c>
      <c r="AE102" s="1181" t="s">
        <v>742</v>
      </c>
    </row>
    <row r="103" spans="1:31" ht="24.75" customHeight="1">
      <c r="A103" s="1676" t="s">
        <v>748</v>
      </c>
      <c r="B103" s="1676" t="s">
        <v>739</v>
      </c>
      <c r="C103" s="1676"/>
      <c r="D103" s="1073"/>
      <c r="E103" s="1674"/>
      <c r="F103" s="1646" t="s">
        <v>740</v>
      </c>
      <c r="G103" s="1271"/>
      <c r="H103" s="1233">
        <v>83</v>
      </c>
      <c r="I103" s="569" t="s">
        <v>573</v>
      </c>
      <c r="J103" s="748" t="s">
        <v>33</v>
      </c>
      <c r="K103" s="1895" t="s">
        <v>741</v>
      </c>
      <c r="L103" s="1664"/>
      <c r="M103" s="1127" t="s">
        <v>256</v>
      </c>
      <c r="N103" s="1539"/>
      <c r="O103" s="1127" t="s">
        <v>256</v>
      </c>
      <c r="P103" s="1551" t="s">
        <v>32</v>
      </c>
      <c r="Q103" s="1901"/>
      <c r="R103" s="705"/>
      <c r="S103" s="1665"/>
      <c r="T103" s="1665"/>
      <c r="U103" s="1685"/>
      <c r="V103" s="1063">
        <v>5731</v>
      </c>
      <c r="W103" s="1689">
        <v>0</v>
      </c>
      <c r="X103" s="1687">
        <f t="shared" ref="X103:X110" si="9">SUM(V103-W103)</f>
        <v>5731</v>
      </c>
      <c r="Y103" s="1666">
        <f t="shared" ref="Y103:Y110" si="10">IFERROR($W103/$V103, 0)</f>
        <v>0</v>
      </c>
      <c r="Z103" s="1901"/>
      <c r="AA103" s="705"/>
      <c r="AB103" s="785">
        <v>0</v>
      </c>
      <c r="AC103" s="785">
        <v>0</v>
      </c>
      <c r="AD103" s="743">
        <v>0</v>
      </c>
      <c r="AE103" s="1181" t="s">
        <v>742</v>
      </c>
    </row>
    <row r="104" spans="1:31" ht="24.75" customHeight="1">
      <c r="A104" s="1676" t="s">
        <v>749</v>
      </c>
      <c r="B104" s="1676" t="s">
        <v>739</v>
      </c>
      <c r="C104" s="1676"/>
      <c r="D104" s="1073"/>
      <c r="E104" s="1674"/>
      <c r="F104" s="1646" t="s">
        <v>740</v>
      </c>
      <c r="G104" s="1271"/>
      <c r="H104" s="1233">
        <v>84</v>
      </c>
      <c r="I104" s="569" t="s">
        <v>573</v>
      </c>
      <c r="J104" s="748" t="s">
        <v>33</v>
      </c>
      <c r="K104" s="1895" t="s">
        <v>741</v>
      </c>
      <c r="L104" s="1664"/>
      <c r="M104" s="1127" t="s">
        <v>256</v>
      </c>
      <c r="N104" s="1539"/>
      <c r="O104" s="1127" t="s">
        <v>256</v>
      </c>
      <c r="P104" s="1551" t="s">
        <v>32</v>
      </c>
      <c r="Q104" s="1901"/>
      <c r="R104" s="705"/>
      <c r="S104" s="1665"/>
      <c r="T104" s="1665"/>
      <c r="U104" s="1685"/>
      <c r="V104" s="1063">
        <v>6590</v>
      </c>
      <c r="W104" s="1689">
        <v>0</v>
      </c>
      <c r="X104" s="1687">
        <f t="shared" si="9"/>
        <v>6590</v>
      </c>
      <c r="Y104" s="1666">
        <f t="shared" si="10"/>
        <v>0</v>
      </c>
      <c r="Z104" s="1901"/>
      <c r="AA104" s="705"/>
      <c r="AB104" s="785">
        <v>0</v>
      </c>
      <c r="AC104" s="785">
        <v>0</v>
      </c>
      <c r="AD104" s="743">
        <v>0</v>
      </c>
      <c r="AE104" s="1181" t="s">
        <v>742</v>
      </c>
    </row>
    <row r="105" spans="1:31" ht="24.75" customHeight="1">
      <c r="A105" s="1676" t="s">
        <v>750</v>
      </c>
      <c r="B105" s="1676" t="s">
        <v>739</v>
      </c>
      <c r="C105" s="1676"/>
      <c r="D105" s="1073"/>
      <c r="E105" s="1674"/>
      <c r="F105" s="1646" t="s">
        <v>740</v>
      </c>
      <c r="G105" s="1271"/>
      <c r="H105" s="1233">
        <v>87</v>
      </c>
      <c r="I105" s="569" t="s">
        <v>573</v>
      </c>
      <c r="J105" s="748" t="s">
        <v>33</v>
      </c>
      <c r="K105" s="1895" t="s">
        <v>741</v>
      </c>
      <c r="L105" s="1664"/>
      <c r="M105" s="1127" t="s">
        <v>256</v>
      </c>
      <c r="N105" s="1539"/>
      <c r="O105" s="1127" t="s">
        <v>256</v>
      </c>
      <c r="P105" s="1551" t="s">
        <v>32</v>
      </c>
      <c r="Q105" s="1901"/>
      <c r="R105" s="705"/>
      <c r="S105" s="1665"/>
      <c r="T105" s="1665"/>
      <c r="U105" s="1685"/>
      <c r="V105" s="1063">
        <v>6765</v>
      </c>
      <c r="W105" s="1689">
        <v>0</v>
      </c>
      <c r="X105" s="1687">
        <f t="shared" si="9"/>
        <v>6765</v>
      </c>
      <c r="Y105" s="1666">
        <f t="shared" si="10"/>
        <v>0</v>
      </c>
      <c r="Z105" s="1901"/>
      <c r="AA105" s="705"/>
      <c r="AB105" s="785">
        <v>0</v>
      </c>
      <c r="AC105" s="785">
        <v>0</v>
      </c>
      <c r="AD105" s="743">
        <v>0</v>
      </c>
      <c r="AE105" s="1181" t="s">
        <v>742</v>
      </c>
    </row>
    <row r="106" spans="1:31" ht="24.75" customHeight="1">
      <c r="A106" s="1676" t="s">
        <v>751</v>
      </c>
      <c r="B106" s="1676" t="s">
        <v>739</v>
      </c>
      <c r="C106" s="1676"/>
      <c r="D106" s="1073"/>
      <c r="E106" s="1674"/>
      <c r="F106" s="1646" t="s">
        <v>740</v>
      </c>
      <c r="G106" s="1271"/>
      <c r="H106" s="1233">
        <v>79</v>
      </c>
      <c r="I106" s="569" t="s">
        <v>573</v>
      </c>
      <c r="J106" s="748" t="s">
        <v>33</v>
      </c>
      <c r="K106" s="1895" t="s">
        <v>741</v>
      </c>
      <c r="L106" s="1664"/>
      <c r="M106" s="1127" t="s">
        <v>256</v>
      </c>
      <c r="N106" s="1539"/>
      <c r="O106" s="1127" t="s">
        <v>256</v>
      </c>
      <c r="P106" s="1551" t="s">
        <v>32</v>
      </c>
      <c r="Q106" s="1901"/>
      <c r="R106" s="705"/>
      <c r="S106" s="1665"/>
      <c r="T106" s="1665"/>
      <c r="U106" s="1685"/>
      <c r="V106" s="1063">
        <v>5974</v>
      </c>
      <c r="W106" s="1689">
        <v>0</v>
      </c>
      <c r="X106" s="1687">
        <f t="shared" si="9"/>
        <v>5974</v>
      </c>
      <c r="Y106" s="1666">
        <f t="shared" si="10"/>
        <v>0</v>
      </c>
      <c r="Z106" s="1901"/>
      <c r="AA106" s="705"/>
      <c r="AB106" s="785">
        <v>0</v>
      </c>
      <c r="AC106" s="785">
        <v>0</v>
      </c>
      <c r="AD106" s="743">
        <v>0</v>
      </c>
      <c r="AE106" s="1181" t="s">
        <v>742</v>
      </c>
    </row>
    <row r="107" spans="1:31" ht="24.75" customHeight="1">
      <c r="A107" s="1676" t="s">
        <v>752</v>
      </c>
      <c r="B107" s="1676" t="s">
        <v>739</v>
      </c>
      <c r="C107" s="1676"/>
      <c r="D107" s="1073"/>
      <c r="E107" s="1674"/>
      <c r="F107" s="1646" t="s">
        <v>740</v>
      </c>
      <c r="G107" s="1271"/>
      <c r="H107" s="1233">
        <v>82</v>
      </c>
      <c r="I107" s="569" t="s">
        <v>573</v>
      </c>
      <c r="J107" s="748" t="s">
        <v>33</v>
      </c>
      <c r="K107" s="1895" t="s">
        <v>741</v>
      </c>
      <c r="L107" s="1664"/>
      <c r="M107" s="1127" t="s">
        <v>256</v>
      </c>
      <c r="N107" s="1539"/>
      <c r="O107" s="1127" t="s">
        <v>256</v>
      </c>
      <c r="P107" s="1551" t="s">
        <v>32</v>
      </c>
      <c r="Q107" s="1901"/>
      <c r="R107" s="705"/>
      <c r="S107" s="1665"/>
      <c r="T107" s="1665"/>
      <c r="U107" s="1685"/>
      <c r="V107" s="1063">
        <v>5120</v>
      </c>
      <c r="W107" s="1689">
        <v>0</v>
      </c>
      <c r="X107" s="1687">
        <f t="shared" si="9"/>
        <v>5120</v>
      </c>
      <c r="Y107" s="1666">
        <f t="shared" si="10"/>
        <v>0</v>
      </c>
      <c r="Z107" s="1901"/>
      <c r="AA107" s="705"/>
      <c r="AB107" s="785">
        <v>0</v>
      </c>
      <c r="AC107" s="785">
        <v>0</v>
      </c>
      <c r="AD107" s="743">
        <v>0</v>
      </c>
      <c r="AE107" s="1181" t="s">
        <v>742</v>
      </c>
    </row>
    <row r="108" spans="1:31" ht="24.75" customHeight="1">
      <c r="A108" s="1676" t="s">
        <v>753</v>
      </c>
      <c r="B108" s="1676" t="s">
        <v>739</v>
      </c>
      <c r="C108" s="1682">
        <v>46310</v>
      </c>
      <c r="D108" s="1073" t="s">
        <v>754</v>
      </c>
      <c r="E108" s="1674"/>
      <c r="F108" s="1646" t="s">
        <v>740</v>
      </c>
      <c r="G108" s="1271"/>
      <c r="H108" s="1233">
        <v>73</v>
      </c>
      <c r="I108" s="569" t="s">
        <v>573</v>
      </c>
      <c r="J108" s="748" t="s">
        <v>33</v>
      </c>
      <c r="K108" s="1895" t="s">
        <v>588</v>
      </c>
      <c r="L108" s="1664"/>
      <c r="M108" s="1127" t="s">
        <v>128</v>
      </c>
      <c r="N108" s="1539"/>
      <c r="O108" s="1127" t="s">
        <v>128</v>
      </c>
      <c r="P108" s="1551" t="s">
        <v>35</v>
      </c>
      <c r="Q108" s="1901"/>
      <c r="R108" s="705"/>
      <c r="S108" s="1665"/>
      <c r="T108" s="1665"/>
      <c r="U108" s="1685"/>
      <c r="V108" s="1063">
        <v>4585</v>
      </c>
      <c r="W108" s="1689">
        <v>0</v>
      </c>
      <c r="X108" s="1687">
        <f t="shared" si="9"/>
        <v>4585</v>
      </c>
      <c r="Y108" s="1666">
        <f t="shared" si="10"/>
        <v>0</v>
      </c>
      <c r="Z108" s="1901"/>
      <c r="AA108" s="705"/>
      <c r="AB108" s="785">
        <v>0</v>
      </c>
      <c r="AC108" s="785">
        <v>0</v>
      </c>
      <c r="AD108" s="743">
        <v>0</v>
      </c>
      <c r="AE108" s="1181"/>
    </row>
    <row r="109" spans="1:31" ht="24.75" customHeight="1">
      <c r="A109" s="1676" t="s">
        <v>755</v>
      </c>
      <c r="B109" s="1676" t="s">
        <v>739</v>
      </c>
      <c r="C109" s="1682">
        <v>46310</v>
      </c>
      <c r="D109" s="1073" t="s">
        <v>754</v>
      </c>
      <c r="E109" s="1674">
        <v>46276</v>
      </c>
      <c r="F109" s="420" t="s">
        <v>756</v>
      </c>
      <c r="G109" s="1271"/>
      <c r="H109" s="1233">
        <v>66</v>
      </c>
      <c r="I109" s="569" t="s">
        <v>573</v>
      </c>
      <c r="J109" s="748" t="s">
        <v>30</v>
      </c>
      <c r="K109" s="1895"/>
      <c r="L109" s="1664"/>
      <c r="M109" s="1127" t="s">
        <v>128</v>
      </c>
      <c r="N109" s="1539">
        <v>66448</v>
      </c>
      <c r="O109" s="1127" t="s">
        <v>128</v>
      </c>
      <c r="P109" s="1551" t="s">
        <v>32</v>
      </c>
      <c r="Q109" s="1901"/>
      <c r="R109" s="705"/>
      <c r="S109" s="1665"/>
      <c r="T109" s="1665"/>
      <c r="U109" s="1685"/>
      <c r="V109" s="1063">
        <v>5404</v>
      </c>
      <c r="W109" s="1689">
        <v>0</v>
      </c>
      <c r="X109" s="1687">
        <f t="shared" si="9"/>
        <v>5404</v>
      </c>
      <c r="Y109" s="1666">
        <f t="shared" si="10"/>
        <v>0</v>
      </c>
      <c r="Z109" s="1901"/>
      <c r="AA109" s="705"/>
      <c r="AB109" s="785">
        <v>0</v>
      </c>
      <c r="AC109" s="785">
        <v>0</v>
      </c>
      <c r="AD109" s="743">
        <v>0</v>
      </c>
      <c r="AE109" s="1181" t="s">
        <v>757</v>
      </c>
    </row>
    <row r="110" spans="1:31" ht="24.75" customHeight="1">
      <c r="A110" s="1676" t="s">
        <v>758</v>
      </c>
      <c r="B110" s="1676" t="s">
        <v>739</v>
      </c>
      <c r="C110" s="1676"/>
      <c r="D110" s="1073"/>
      <c r="E110" s="1674"/>
      <c r="F110" s="1646" t="s">
        <v>740</v>
      </c>
      <c r="G110" s="1271"/>
      <c r="H110" s="1233">
        <v>80</v>
      </c>
      <c r="I110" s="569" t="s">
        <v>573</v>
      </c>
      <c r="J110" s="748" t="s">
        <v>33</v>
      </c>
      <c r="K110" s="1895" t="s">
        <v>741</v>
      </c>
      <c r="L110" s="1664"/>
      <c r="M110" s="1127" t="s">
        <v>256</v>
      </c>
      <c r="N110" s="1539"/>
      <c r="O110" s="1127" t="s">
        <v>256</v>
      </c>
      <c r="P110" s="1551" t="s">
        <v>32</v>
      </c>
      <c r="Q110" s="1901"/>
      <c r="R110" s="705"/>
      <c r="S110" s="1665"/>
      <c r="T110" s="1665"/>
      <c r="U110" s="1685"/>
      <c r="V110" s="1063">
        <v>5133</v>
      </c>
      <c r="W110" s="1689">
        <v>0</v>
      </c>
      <c r="X110" s="1687">
        <f t="shared" si="9"/>
        <v>5133</v>
      </c>
      <c r="Y110" s="1666">
        <f t="shared" si="10"/>
        <v>0</v>
      </c>
      <c r="Z110" s="1901"/>
      <c r="AA110" s="705"/>
      <c r="AB110" s="785">
        <v>0</v>
      </c>
      <c r="AC110" s="785">
        <v>0</v>
      </c>
      <c r="AD110" s="743">
        <v>0</v>
      </c>
      <c r="AE110" s="1181" t="s">
        <v>742</v>
      </c>
    </row>
    <row r="111" spans="1:31" ht="24.75" customHeight="1">
      <c r="A111" s="1073" t="s">
        <v>759</v>
      </c>
      <c r="B111" s="1679" t="s">
        <v>735</v>
      </c>
      <c r="C111" s="1682">
        <v>46285</v>
      </c>
      <c r="D111" s="1073" t="s">
        <v>745</v>
      </c>
      <c r="E111" s="1674"/>
      <c r="F111" s="1646" t="s">
        <v>740</v>
      </c>
      <c r="G111" s="1271"/>
      <c r="H111" s="1233">
        <v>80</v>
      </c>
      <c r="I111" s="569" t="s">
        <v>573</v>
      </c>
      <c r="J111" s="748" t="s">
        <v>33</v>
      </c>
      <c r="K111" s="1895" t="s">
        <v>588</v>
      </c>
      <c r="L111" s="1664"/>
      <c r="M111" s="1127" t="s">
        <v>128</v>
      </c>
      <c r="N111" s="1539"/>
      <c r="O111" s="1127" t="s">
        <v>128</v>
      </c>
      <c r="P111" s="1551" t="s">
        <v>35</v>
      </c>
      <c r="Q111" s="1901"/>
      <c r="R111" s="705"/>
      <c r="S111" s="1665"/>
      <c r="T111" s="1665"/>
      <c r="U111" s="1685"/>
      <c r="V111" s="1063">
        <v>6429</v>
      </c>
      <c r="W111" s="1060">
        <v>6015</v>
      </c>
      <c r="X111" s="1687">
        <f t="shared" ref="X111:X112" si="11">SUM(V111-W111)</f>
        <v>414</v>
      </c>
      <c r="Y111" s="1666">
        <f t="shared" ref="Y111:Y112" si="12">IFERROR($W111/$V111, 0)</f>
        <v>0.93560429304713022</v>
      </c>
      <c r="Z111" s="1901"/>
      <c r="AA111" s="705"/>
      <c r="AB111" s="785">
        <v>0</v>
      </c>
      <c r="AC111" s="785">
        <v>0</v>
      </c>
      <c r="AD111" s="743">
        <v>0</v>
      </c>
      <c r="AE111" s="1181"/>
    </row>
    <row r="112" spans="1:31" ht="24.75" customHeight="1">
      <c r="A112" s="1073" t="s">
        <v>760</v>
      </c>
      <c r="B112" s="1679" t="s">
        <v>735</v>
      </c>
      <c r="C112" s="1682">
        <v>46322</v>
      </c>
      <c r="D112" s="1073" t="s">
        <v>761</v>
      </c>
      <c r="E112" s="1674"/>
      <c r="F112" s="1646" t="s">
        <v>740</v>
      </c>
      <c r="G112" s="1271"/>
      <c r="H112" s="1233">
        <v>77</v>
      </c>
      <c r="I112" s="569" t="s">
        <v>573</v>
      </c>
      <c r="J112" s="748" t="s">
        <v>33</v>
      </c>
      <c r="K112" s="1895" t="s">
        <v>762</v>
      </c>
      <c r="L112" s="1664"/>
      <c r="M112" s="1127" t="s">
        <v>128</v>
      </c>
      <c r="N112" s="1539"/>
      <c r="O112" s="1127" t="s">
        <v>128</v>
      </c>
      <c r="P112" s="1551"/>
      <c r="Q112" s="1901"/>
      <c r="R112" s="705"/>
      <c r="S112" s="1665"/>
      <c r="T112" s="1665"/>
      <c r="U112" s="1685"/>
      <c r="V112" s="1063">
        <v>6460</v>
      </c>
      <c r="W112" s="1689">
        <v>655</v>
      </c>
      <c r="X112" s="1687">
        <f t="shared" si="11"/>
        <v>5805</v>
      </c>
      <c r="Y112" s="1666">
        <f t="shared" si="12"/>
        <v>0.10139318885448917</v>
      </c>
      <c r="Z112" s="1901"/>
      <c r="AA112" s="705"/>
      <c r="AB112" s="785">
        <v>0</v>
      </c>
      <c r="AC112" s="785">
        <v>0</v>
      </c>
      <c r="AD112" s="743">
        <v>0</v>
      </c>
      <c r="AE112" s="1181" t="s">
        <v>763</v>
      </c>
    </row>
    <row r="113" spans="1:31" ht="24.75" customHeight="1">
      <c r="A113" s="1073" t="s">
        <v>764</v>
      </c>
      <c r="B113" s="1679" t="s">
        <v>735</v>
      </c>
      <c r="C113" s="1682">
        <v>46286</v>
      </c>
      <c r="D113" s="1710" t="s">
        <v>765</v>
      </c>
      <c r="E113" s="1674"/>
      <c r="F113" s="1646" t="s">
        <v>740</v>
      </c>
      <c r="G113" s="1271"/>
      <c r="H113" s="1233">
        <v>80</v>
      </c>
      <c r="I113" s="1272" t="s">
        <v>573</v>
      </c>
      <c r="J113" s="1233" t="s">
        <v>30</v>
      </c>
      <c r="K113" s="1895"/>
      <c r="L113" s="1664"/>
      <c r="M113" s="1127" t="s">
        <v>128</v>
      </c>
      <c r="N113" s="1539"/>
      <c r="O113" s="1127" t="s">
        <v>128</v>
      </c>
      <c r="P113" s="1551" t="s">
        <v>29</v>
      </c>
      <c r="Q113" s="1901"/>
      <c r="R113" s="705"/>
      <c r="S113" s="1665"/>
      <c r="T113" s="1665"/>
      <c r="U113" s="1685"/>
      <c r="V113" s="1063">
        <v>6850</v>
      </c>
      <c r="W113" s="1060">
        <v>6849</v>
      </c>
      <c r="X113" s="1687">
        <f t="shared" ref="X113:X114" si="13">SUM(V113-W113)</f>
        <v>1</v>
      </c>
      <c r="Y113" s="1666">
        <f t="shared" ref="Y113:Y114" si="14">IFERROR($W113/$V113, 0)</f>
        <v>0.99985401459854018</v>
      </c>
      <c r="Z113" s="1901"/>
      <c r="AA113" s="705"/>
      <c r="AB113" s="785">
        <v>0</v>
      </c>
      <c r="AC113" s="785">
        <v>0</v>
      </c>
      <c r="AD113" s="743">
        <v>0</v>
      </c>
      <c r="AE113" s="1181"/>
    </row>
    <row r="114" spans="1:31" ht="24.75" customHeight="1">
      <c r="A114" s="1757" t="s">
        <v>766</v>
      </c>
      <c r="B114" s="1679" t="s">
        <v>735</v>
      </c>
      <c r="C114" s="1682">
        <v>46255</v>
      </c>
      <c r="D114" s="1709" t="s">
        <v>767</v>
      </c>
      <c r="E114" s="1677"/>
      <c r="F114" s="1646" t="s">
        <v>740</v>
      </c>
      <c r="G114" s="1667"/>
      <c r="H114" s="1668">
        <v>83</v>
      </c>
      <c r="I114" s="1272" t="s">
        <v>573</v>
      </c>
      <c r="J114" s="1233" t="s">
        <v>30</v>
      </c>
      <c r="K114" s="1895"/>
      <c r="L114" s="1669"/>
      <c r="M114" s="1127" t="s">
        <v>128</v>
      </c>
      <c r="N114" s="1670"/>
      <c r="O114" s="1127" t="s">
        <v>128</v>
      </c>
      <c r="P114" s="1551" t="s">
        <v>29</v>
      </c>
      <c r="Q114" s="1903">
        <v>46259</v>
      </c>
      <c r="R114" s="1671"/>
      <c r="S114" s="1672"/>
      <c r="T114" s="1672"/>
      <c r="U114" s="1686"/>
      <c r="V114" s="1063">
        <v>6528</v>
      </c>
      <c r="W114" s="1060">
        <v>5795</v>
      </c>
      <c r="X114" s="1688">
        <f t="shared" si="13"/>
        <v>733</v>
      </c>
      <c r="Y114" s="1558">
        <f t="shared" si="14"/>
        <v>0.88771446078431371</v>
      </c>
      <c r="Z114" s="1903"/>
      <c r="AA114" s="1671"/>
      <c r="AB114" s="785">
        <v>0</v>
      </c>
      <c r="AC114" s="785">
        <v>0</v>
      </c>
      <c r="AD114" s="743">
        <v>0</v>
      </c>
      <c r="AE114" s="1187"/>
    </row>
    <row r="115" spans="1:31" ht="24.75" customHeight="1">
      <c r="A115" s="1073" t="s">
        <v>768</v>
      </c>
      <c r="B115" s="1679" t="s">
        <v>735</v>
      </c>
      <c r="C115" s="1682">
        <v>46304</v>
      </c>
      <c r="D115" s="1709" t="s">
        <v>767</v>
      </c>
      <c r="E115" s="1674"/>
      <c r="F115" s="1646" t="s">
        <v>740</v>
      </c>
      <c r="G115" s="1271"/>
      <c r="H115" s="1233">
        <v>78</v>
      </c>
      <c r="I115" s="1272" t="s">
        <v>573</v>
      </c>
      <c r="J115" s="1233" t="s">
        <v>30</v>
      </c>
      <c r="K115" s="1895"/>
      <c r="L115" s="1664"/>
      <c r="M115" s="1127" t="s">
        <v>128</v>
      </c>
      <c r="N115" s="1539"/>
      <c r="O115" s="1127" t="s">
        <v>128</v>
      </c>
      <c r="P115" s="1551" t="s">
        <v>29</v>
      </c>
      <c r="Q115" s="1901">
        <v>46266</v>
      </c>
      <c r="R115" s="705"/>
      <c r="S115" s="1665"/>
      <c r="T115" s="1665"/>
      <c r="U115" s="1685"/>
      <c r="V115" s="1063">
        <v>6620</v>
      </c>
      <c r="W115" s="1060">
        <v>2876</v>
      </c>
      <c r="X115" s="1687">
        <f t="shared" ref="X115:X117" si="15">SUM(V115-W115)</f>
        <v>3744</v>
      </c>
      <c r="Y115" s="1666">
        <f t="shared" ref="Y115:Y117" si="16">IFERROR($W115/$V115, 0)</f>
        <v>0.43444108761329303</v>
      </c>
      <c r="Z115" s="1901"/>
      <c r="AA115" s="705"/>
      <c r="AB115" s="785">
        <v>0</v>
      </c>
      <c r="AC115" s="785">
        <v>0</v>
      </c>
      <c r="AD115" s="743">
        <v>0</v>
      </c>
      <c r="AE115" s="1181"/>
    </row>
    <row r="116" spans="1:31" ht="24.75" customHeight="1">
      <c r="A116" s="1073" t="s">
        <v>769</v>
      </c>
      <c r="B116" s="1679" t="s">
        <v>735</v>
      </c>
      <c r="C116" s="1676"/>
      <c r="D116" s="1073"/>
      <c r="E116" s="1674"/>
      <c r="F116" s="1646" t="s">
        <v>740</v>
      </c>
      <c r="G116" s="1271"/>
      <c r="H116" s="1233"/>
      <c r="I116" s="569" t="s">
        <v>573</v>
      </c>
      <c r="J116" s="748" t="s">
        <v>33</v>
      </c>
      <c r="K116" s="1895" t="s">
        <v>741</v>
      </c>
      <c r="L116" s="1664"/>
      <c r="M116" s="1127" t="s">
        <v>256</v>
      </c>
      <c r="N116" s="1539"/>
      <c r="O116" s="1127" t="s">
        <v>256</v>
      </c>
      <c r="P116" s="1551" t="s">
        <v>32</v>
      </c>
      <c r="Q116" s="1901"/>
      <c r="R116" s="705"/>
      <c r="S116" s="1665"/>
      <c r="T116" s="1665"/>
      <c r="U116" s="1685"/>
      <c r="V116" s="1063">
        <v>7133</v>
      </c>
      <c r="W116" s="1689">
        <v>0</v>
      </c>
      <c r="X116" s="1687">
        <f t="shared" si="15"/>
        <v>7133</v>
      </c>
      <c r="Y116" s="1666">
        <f t="shared" si="16"/>
        <v>0</v>
      </c>
      <c r="Z116" s="1901"/>
      <c r="AA116" s="705"/>
      <c r="AB116" s="785">
        <v>0</v>
      </c>
      <c r="AC116" s="785">
        <v>0</v>
      </c>
      <c r="AD116" s="743">
        <v>0</v>
      </c>
      <c r="AE116" s="1181" t="s">
        <v>742</v>
      </c>
    </row>
    <row r="117" spans="1:31" ht="24.75" customHeight="1">
      <c r="A117" s="1073" t="s">
        <v>770</v>
      </c>
      <c r="B117" s="1679" t="s">
        <v>735</v>
      </c>
      <c r="C117" s="1682">
        <v>46322</v>
      </c>
      <c r="D117" s="1709" t="s">
        <v>767</v>
      </c>
      <c r="E117" s="1677"/>
      <c r="F117" s="1646" t="s">
        <v>740</v>
      </c>
      <c r="G117" s="1667"/>
      <c r="H117" s="1668">
        <v>66</v>
      </c>
      <c r="I117" s="569" t="s">
        <v>573</v>
      </c>
      <c r="J117" s="748" t="s">
        <v>33</v>
      </c>
      <c r="K117" s="1895" t="s">
        <v>771</v>
      </c>
      <c r="L117" s="1669"/>
      <c r="M117" s="1127" t="s">
        <v>128</v>
      </c>
      <c r="N117" s="1670"/>
      <c r="O117" s="1127" t="s">
        <v>128</v>
      </c>
      <c r="P117" s="1551"/>
      <c r="Q117" s="1903"/>
      <c r="R117" s="1671"/>
      <c r="S117" s="1672"/>
      <c r="T117" s="1672"/>
      <c r="U117" s="1686"/>
      <c r="V117" s="1063">
        <v>5191</v>
      </c>
      <c r="W117" s="1689">
        <v>0</v>
      </c>
      <c r="X117" s="1688">
        <f t="shared" si="15"/>
        <v>5191</v>
      </c>
      <c r="Y117" s="1558">
        <f t="shared" si="16"/>
        <v>0</v>
      </c>
      <c r="Z117" s="1903"/>
      <c r="AA117" s="1671"/>
      <c r="AB117" s="785">
        <v>0</v>
      </c>
      <c r="AC117" s="785">
        <v>0</v>
      </c>
      <c r="AD117" s="743">
        <v>0</v>
      </c>
      <c r="AE117" s="1181" t="s">
        <v>772</v>
      </c>
    </row>
    <row r="118" spans="1:31" ht="24.75" customHeight="1">
      <c r="A118" s="292" t="s">
        <v>773</v>
      </c>
      <c r="B118" s="1679" t="s">
        <v>735</v>
      </c>
      <c r="C118" s="1198">
        <v>46322</v>
      </c>
      <c r="D118" s="1709" t="s">
        <v>767</v>
      </c>
      <c r="E118" s="1199"/>
      <c r="F118" s="1271" t="s">
        <v>740</v>
      </c>
      <c r="G118" s="1185"/>
      <c r="H118" s="1167">
        <v>70</v>
      </c>
      <c r="I118" s="1206" t="s">
        <v>573</v>
      </c>
      <c r="J118" s="1207" t="s">
        <v>30</v>
      </c>
      <c r="K118" s="355"/>
      <c r="L118" s="360"/>
      <c r="M118" s="1127" t="s">
        <v>128</v>
      </c>
      <c r="N118" s="1318">
        <v>64762</v>
      </c>
      <c r="O118" s="1128" t="s">
        <v>128</v>
      </c>
      <c r="P118" s="1789" t="s">
        <v>35</v>
      </c>
      <c r="Q118" s="1168">
        <v>46293</v>
      </c>
      <c r="R118" s="1168"/>
      <c r="S118" s="1168"/>
      <c r="T118" s="1168"/>
      <c r="U118" s="1168"/>
      <c r="V118" s="1171">
        <v>5148</v>
      </c>
      <c r="W118" s="1170">
        <v>2662</v>
      </c>
      <c r="X118" s="1170">
        <f>SUM(V118-W118)</f>
        <v>2486</v>
      </c>
      <c r="Y118" s="1186">
        <f>IFERROR($W118/$V118, 0)</f>
        <v>0.51709401709401714</v>
      </c>
      <c r="Z118" s="1168"/>
      <c r="AA118" s="363"/>
      <c r="AB118" s="1139">
        <v>0</v>
      </c>
      <c r="AC118" s="1139">
        <v>0</v>
      </c>
      <c r="AD118" s="1171">
        <v>0</v>
      </c>
      <c r="AE118" s="1187" t="s">
        <v>774</v>
      </c>
    </row>
    <row r="119" spans="1:31" ht="24.75" customHeight="1">
      <c r="A119" s="1073" t="s">
        <v>775</v>
      </c>
      <c r="B119" s="1679" t="s">
        <v>735</v>
      </c>
      <c r="C119" s="1682">
        <v>46322</v>
      </c>
      <c r="D119" s="1709" t="s">
        <v>767</v>
      </c>
      <c r="E119" s="1674"/>
      <c r="F119" s="1646" t="s">
        <v>740</v>
      </c>
      <c r="G119" s="1271"/>
      <c r="H119" s="1233">
        <v>70</v>
      </c>
      <c r="I119" s="569" t="s">
        <v>573</v>
      </c>
      <c r="J119" s="748" t="s">
        <v>33</v>
      </c>
      <c r="K119" s="1895" t="s">
        <v>776</v>
      </c>
      <c r="L119" s="1664"/>
      <c r="M119" s="1127" t="s">
        <v>128</v>
      </c>
      <c r="N119" s="1539"/>
      <c r="O119" s="1127" t="s">
        <v>128</v>
      </c>
      <c r="P119" s="1551"/>
      <c r="Q119" s="1901"/>
      <c r="R119" s="705"/>
      <c r="S119" s="1665"/>
      <c r="T119" s="1665"/>
      <c r="U119" s="1685"/>
      <c r="V119" s="1063">
        <v>6468</v>
      </c>
      <c r="W119" s="1689">
        <v>0</v>
      </c>
      <c r="X119" s="1687">
        <f t="shared" ref="X119:X121" si="17">SUM(V119-W119)</f>
        <v>6468</v>
      </c>
      <c r="Y119" s="1666">
        <f t="shared" ref="Y119:Y121" si="18">IFERROR($W119/$V119, 0)</f>
        <v>0</v>
      </c>
      <c r="Z119" s="1901"/>
      <c r="AA119" s="705"/>
      <c r="AB119" s="785">
        <v>0</v>
      </c>
      <c r="AC119" s="785">
        <v>0</v>
      </c>
      <c r="AD119" s="743">
        <v>0</v>
      </c>
      <c r="AE119" s="1181"/>
    </row>
    <row r="120" spans="1:31" ht="24.75" customHeight="1">
      <c r="A120" s="1073" t="s">
        <v>777</v>
      </c>
      <c r="B120" s="1679" t="s">
        <v>735</v>
      </c>
      <c r="C120" s="1682">
        <v>46304</v>
      </c>
      <c r="D120" s="1709" t="s">
        <v>767</v>
      </c>
      <c r="E120" s="1674"/>
      <c r="F120" s="1646" t="s">
        <v>740</v>
      </c>
      <c r="G120" s="1271"/>
      <c r="H120" s="1233">
        <v>78</v>
      </c>
      <c r="I120" s="569" t="s">
        <v>573</v>
      </c>
      <c r="J120" s="748" t="s">
        <v>33</v>
      </c>
      <c r="K120" s="1895" t="s">
        <v>588</v>
      </c>
      <c r="L120" s="1664"/>
      <c r="M120" s="1127" t="s">
        <v>128</v>
      </c>
      <c r="N120" s="1539"/>
      <c r="O120" s="1127" t="s">
        <v>128</v>
      </c>
      <c r="P120" s="1551" t="s">
        <v>35</v>
      </c>
      <c r="Q120" s="1901">
        <v>46254</v>
      </c>
      <c r="R120" s="705"/>
      <c r="S120" s="1665"/>
      <c r="T120" s="1665"/>
      <c r="U120" s="1685"/>
      <c r="V120" s="1063">
        <v>6730</v>
      </c>
      <c r="W120" s="1060">
        <v>6374</v>
      </c>
      <c r="X120" s="1687">
        <f t="shared" si="17"/>
        <v>356</v>
      </c>
      <c r="Y120" s="1666">
        <f t="shared" si="18"/>
        <v>0.94710252600297173</v>
      </c>
      <c r="Z120" s="1901">
        <v>46281</v>
      </c>
      <c r="AA120" s="705"/>
      <c r="AB120" s="785">
        <v>0</v>
      </c>
      <c r="AC120" s="785">
        <v>0</v>
      </c>
      <c r="AD120" s="743">
        <v>0</v>
      </c>
      <c r="AE120" s="1181"/>
    </row>
    <row r="121" spans="1:31" ht="24.75" customHeight="1">
      <c r="A121" s="1073" t="s">
        <v>778</v>
      </c>
      <c r="B121" s="1679" t="s">
        <v>735</v>
      </c>
      <c r="C121" s="1682">
        <v>46304</v>
      </c>
      <c r="D121" s="1709" t="s">
        <v>767</v>
      </c>
      <c r="E121" s="1677"/>
      <c r="F121" s="1646" t="s">
        <v>740</v>
      </c>
      <c r="G121" s="1667"/>
      <c r="H121" s="1668">
        <v>52</v>
      </c>
      <c r="I121" s="569" t="s">
        <v>573</v>
      </c>
      <c r="J121" s="748" t="s">
        <v>33</v>
      </c>
      <c r="K121" s="1895" t="s">
        <v>588</v>
      </c>
      <c r="L121" s="1669"/>
      <c r="M121" s="1127" t="s">
        <v>128</v>
      </c>
      <c r="N121" s="1670"/>
      <c r="O121" s="1127" t="s">
        <v>128</v>
      </c>
      <c r="P121" s="1551" t="s">
        <v>35</v>
      </c>
      <c r="Q121" s="1903">
        <v>46251</v>
      </c>
      <c r="R121" s="1671"/>
      <c r="S121" s="1672"/>
      <c r="T121" s="1672"/>
      <c r="U121" s="1686"/>
      <c r="V121" s="1063">
        <v>4785</v>
      </c>
      <c r="W121" s="1689">
        <v>773</v>
      </c>
      <c r="X121" s="1688">
        <f t="shared" si="17"/>
        <v>4012</v>
      </c>
      <c r="Y121" s="1558">
        <f t="shared" si="18"/>
        <v>0.16154649947753397</v>
      </c>
      <c r="Z121" s="1903">
        <v>46281</v>
      </c>
      <c r="AA121" s="1671"/>
      <c r="AB121" s="785">
        <v>0</v>
      </c>
      <c r="AC121" s="785">
        <v>0</v>
      </c>
      <c r="AD121" s="743">
        <v>0</v>
      </c>
      <c r="AE121" s="1187"/>
    </row>
    <row r="122" spans="1:31" ht="24.75" customHeight="1">
      <c r="A122" s="1073" t="s">
        <v>779</v>
      </c>
      <c r="B122" s="1679" t="s">
        <v>735</v>
      </c>
      <c r="C122" s="1682">
        <v>46310</v>
      </c>
      <c r="D122" s="1073" t="s">
        <v>780</v>
      </c>
      <c r="E122" s="1674"/>
      <c r="F122" s="1646" t="s">
        <v>740</v>
      </c>
      <c r="G122" s="1271"/>
      <c r="H122" s="1233">
        <v>81</v>
      </c>
      <c r="I122" s="569" t="s">
        <v>573</v>
      </c>
      <c r="J122" s="748" t="s">
        <v>30</v>
      </c>
      <c r="K122" s="1895"/>
      <c r="L122" s="1664"/>
      <c r="M122" s="1127" t="s">
        <v>128</v>
      </c>
      <c r="N122" s="1539"/>
      <c r="O122" s="1127" t="s">
        <v>128</v>
      </c>
      <c r="P122" s="1551"/>
      <c r="Q122" s="1901"/>
      <c r="R122" s="705"/>
      <c r="S122" s="1665"/>
      <c r="T122" s="1665"/>
      <c r="U122" s="1685"/>
      <c r="V122" s="1063">
        <v>5811</v>
      </c>
      <c r="W122" s="1850">
        <v>1495</v>
      </c>
      <c r="X122" s="1687">
        <f t="shared" ref="X122:X126" si="19">SUM(V122-W122)</f>
        <v>4316</v>
      </c>
      <c r="Y122" s="1666">
        <f t="shared" ref="Y122:Y126" si="20">IFERROR($W122/$V122, 0)</f>
        <v>0.25727069351230425</v>
      </c>
      <c r="Z122" s="1901">
        <v>46297</v>
      </c>
      <c r="AA122" s="705"/>
      <c r="AB122" s="785">
        <v>0</v>
      </c>
      <c r="AC122" s="785">
        <v>0</v>
      </c>
      <c r="AD122" s="743">
        <v>0</v>
      </c>
      <c r="AE122" s="1181" t="s">
        <v>763</v>
      </c>
    </row>
    <row r="123" spans="1:31" ht="24.75" customHeight="1">
      <c r="A123" s="1073" t="s">
        <v>781</v>
      </c>
      <c r="B123" s="1679" t="s">
        <v>735</v>
      </c>
      <c r="C123" s="1682">
        <v>46322</v>
      </c>
      <c r="D123" s="1073" t="s">
        <v>782</v>
      </c>
      <c r="E123" s="1674"/>
      <c r="F123" s="1646" t="s">
        <v>740</v>
      </c>
      <c r="G123" s="1271"/>
      <c r="H123" s="1233">
        <v>72</v>
      </c>
      <c r="I123" s="569" t="s">
        <v>573</v>
      </c>
      <c r="J123" s="748" t="s">
        <v>33</v>
      </c>
      <c r="K123" s="1895" t="s">
        <v>762</v>
      </c>
      <c r="L123" s="1664"/>
      <c r="M123" s="1127" t="s">
        <v>128</v>
      </c>
      <c r="N123" s="1539"/>
      <c r="O123" s="1127" t="s">
        <v>128</v>
      </c>
      <c r="P123" s="1551"/>
      <c r="Q123" s="1901"/>
      <c r="R123" s="705"/>
      <c r="S123" s="1665"/>
      <c r="T123" s="1665"/>
      <c r="U123" s="1685"/>
      <c r="V123" s="1063">
        <v>5222</v>
      </c>
      <c r="W123" s="1060">
        <v>2357</v>
      </c>
      <c r="X123" s="1687">
        <f t="shared" si="19"/>
        <v>2865</v>
      </c>
      <c r="Y123" s="1666">
        <f t="shared" si="20"/>
        <v>0.45135963232477977</v>
      </c>
      <c r="Z123" s="1901"/>
      <c r="AA123" s="705"/>
      <c r="AB123" s="785">
        <v>0</v>
      </c>
      <c r="AC123" s="785">
        <v>0</v>
      </c>
      <c r="AD123" s="743">
        <v>0</v>
      </c>
      <c r="AE123" s="1181" t="s">
        <v>763</v>
      </c>
    </row>
    <row r="124" spans="1:31" ht="24.75" customHeight="1">
      <c r="A124" s="1073" t="s">
        <v>783</v>
      </c>
      <c r="B124" s="1679" t="s">
        <v>735</v>
      </c>
      <c r="C124" s="1676"/>
      <c r="D124" s="1073"/>
      <c r="E124" s="1674"/>
      <c r="F124" s="1646" t="s">
        <v>740</v>
      </c>
      <c r="G124" s="1271"/>
      <c r="H124" s="1233"/>
      <c r="I124" s="569" t="s">
        <v>573</v>
      </c>
      <c r="J124" s="748" t="s">
        <v>33</v>
      </c>
      <c r="K124" s="1895" t="s">
        <v>741</v>
      </c>
      <c r="L124" s="1664"/>
      <c r="M124" s="1127" t="s">
        <v>256</v>
      </c>
      <c r="N124" s="1539"/>
      <c r="O124" s="1127" t="s">
        <v>256</v>
      </c>
      <c r="P124" s="1551" t="s">
        <v>32</v>
      </c>
      <c r="Q124" s="1901"/>
      <c r="R124" s="705"/>
      <c r="S124" s="1665"/>
      <c r="T124" s="1665"/>
      <c r="U124" s="1685"/>
      <c r="V124" s="1063">
        <v>6038</v>
      </c>
      <c r="W124" s="1689">
        <v>0</v>
      </c>
      <c r="X124" s="1687">
        <f t="shared" si="19"/>
        <v>6038</v>
      </c>
      <c r="Y124" s="1666">
        <f t="shared" si="20"/>
        <v>0</v>
      </c>
      <c r="Z124" s="1901"/>
      <c r="AA124" s="705"/>
      <c r="AB124" s="785">
        <v>0</v>
      </c>
      <c r="AC124" s="785">
        <v>0</v>
      </c>
      <c r="AD124" s="743">
        <v>0</v>
      </c>
      <c r="AE124" s="1181" t="s">
        <v>742</v>
      </c>
    </row>
    <row r="125" spans="1:31" ht="24.75" customHeight="1">
      <c r="A125" s="1073" t="s">
        <v>784</v>
      </c>
      <c r="B125" s="1679" t="s">
        <v>735</v>
      </c>
      <c r="C125" s="1682">
        <v>46344</v>
      </c>
      <c r="D125" s="1709" t="s">
        <v>767</v>
      </c>
      <c r="E125" s="1674">
        <v>46293</v>
      </c>
      <c r="F125" s="1646" t="s">
        <v>740</v>
      </c>
      <c r="G125" s="1271"/>
      <c r="H125" s="1233">
        <v>71</v>
      </c>
      <c r="I125" s="569" t="s">
        <v>573</v>
      </c>
      <c r="J125" s="748" t="s">
        <v>30</v>
      </c>
      <c r="K125" s="1895"/>
      <c r="L125" s="1664"/>
      <c r="M125" s="1127" t="s">
        <v>128</v>
      </c>
      <c r="N125" s="1539">
        <v>83654</v>
      </c>
      <c r="O125" s="1127" t="s">
        <v>128</v>
      </c>
      <c r="P125" s="1551" t="s">
        <v>35</v>
      </c>
      <c r="Q125" s="1901">
        <v>46293</v>
      </c>
      <c r="R125" s="705"/>
      <c r="S125" s="1665"/>
      <c r="T125" s="1665"/>
      <c r="U125" s="1685"/>
      <c r="V125" s="1063">
        <v>7094</v>
      </c>
      <c r="W125" s="1060">
        <v>2429</v>
      </c>
      <c r="X125" s="1687">
        <f t="shared" si="19"/>
        <v>4665</v>
      </c>
      <c r="Y125" s="1666">
        <f t="shared" si="20"/>
        <v>0.34240202988440938</v>
      </c>
      <c r="Z125" s="1901"/>
      <c r="AA125" s="705"/>
      <c r="AB125" s="785">
        <v>0</v>
      </c>
      <c r="AC125" s="785">
        <v>0</v>
      </c>
      <c r="AD125" s="743">
        <v>0</v>
      </c>
      <c r="AE125" s="1181" t="s">
        <v>785</v>
      </c>
    </row>
    <row r="126" spans="1:31" ht="24.75" customHeight="1">
      <c r="A126" s="1073" t="s">
        <v>786</v>
      </c>
      <c r="B126" s="1679" t="s">
        <v>735</v>
      </c>
      <c r="C126" s="1683">
        <v>46310</v>
      </c>
      <c r="D126" s="1073" t="s">
        <v>787</v>
      </c>
      <c r="E126" s="1677"/>
      <c r="F126" s="1646" t="s">
        <v>740</v>
      </c>
      <c r="G126" s="1667"/>
      <c r="H126" s="1668">
        <v>29</v>
      </c>
      <c r="I126" s="1272" t="s">
        <v>573</v>
      </c>
      <c r="J126" s="1233" t="s">
        <v>30</v>
      </c>
      <c r="K126" s="1895"/>
      <c r="L126" s="1669"/>
      <c r="M126" s="1127" t="s">
        <v>128</v>
      </c>
      <c r="N126" s="1670"/>
      <c r="O126" s="1127" t="s">
        <v>128</v>
      </c>
      <c r="P126" s="1551" t="s">
        <v>29</v>
      </c>
      <c r="Q126" s="1903"/>
      <c r="R126" s="1671"/>
      <c r="S126" s="1672"/>
      <c r="T126" s="1672"/>
      <c r="U126" s="1686"/>
      <c r="V126" s="1063">
        <v>3727</v>
      </c>
      <c r="W126" s="1060">
        <v>3196</v>
      </c>
      <c r="X126" s="1688">
        <f t="shared" si="19"/>
        <v>531</v>
      </c>
      <c r="Y126" s="1558">
        <f t="shared" si="20"/>
        <v>0.85752616045076469</v>
      </c>
      <c r="Z126" s="1903"/>
      <c r="AA126" s="1671"/>
      <c r="AB126" s="785">
        <v>0</v>
      </c>
      <c r="AC126" s="785">
        <v>0</v>
      </c>
      <c r="AD126" s="743">
        <v>0</v>
      </c>
      <c r="AE126" s="1187"/>
    </row>
    <row r="127" spans="1:31" ht="24.75" customHeight="1">
      <c r="A127" s="1073" t="s">
        <v>788</v>
      </c>
      <c r="B127" s="1679" t="s">
        <v>735</v>
      </c>
      <c r="C127" s="1676"/>
      <c r="D127" s="1073"/>
      <c r="E127" s="1674"/>
      <c r="F127" s="1646" t="s">
        <v>740</v>
      </c>
      <c r="G127" s="1271"/>
      <c r="H127" s="1233"/>
      <c r="I127" s="569" t="s">
        <v>573</v>
      </c>
      <c r="J127" s="748" t="s">
        <v>33</v>
      </c>
      <c r="K127" s="1895" t="s">
        <v>741</v>
      </c>
      <c r="L127" s="1664"/>
      <c r="M127" s="1127" t="s">
        <v>256</v>
      </c>
      <c r="N127" s="1539"/>
      <c r="O127" s="1127" t="s">
        <v>256</v>
      </c>
      <c r="P127" s="1551" t="s">
        <v>32</v>
      </c>
      <c r="Q127" s="1901"/>
      <c r="R127" s="705"/>
      <c r="S127" s="1665"/>
      <c r="T127" s="1665"/>
      <c r="U127" s="1685"/>
      <c r="V127" s="1063">
        <v>1750</v>
      </c>
      <c r="W127" s="1689">
        <v>0</v>
      </c>
      <c r="X127" s="1687">
        <f t="shared" ref="X127:X136" si="21">SUM(V127-W127)</f>
        <v>1750</v>
      </c>
      <c r="Y127" s="1666">
        <f t="shared" ref="Y127:Y136" si="22">IFERROR($W127/$V127, 0)</f>
        <v>0</v>
      </c>
      <c r="Z127" s="1901"/>
      <c r="AA127" s="705"/>
      <c r="AB127" s="785">
        <v>0</v>
      </c>
      <c r="AC127" s="785">
        <v>0</v>
      </c>
      <c r="AD127" s="743">
        <v>0</v>
      </c>
      <c r="AE127" s="1181" t="s">
        <v>742</v>
      </c>
    </row>
    <row r="128" spans="1:31" ht="24.75" customHeight="1">
      <c r="A128" s="1073" t="s">
        <v>789</v>
      </c>
      <c r="B128" s="1679" t="s">
        <v>735</v>
      </c>
      <c r="C128" s="1676"/>
      <c r="D128" s="1073"/>
      <c r="E128" s="1674"/>
      <c r="F128" s="1646" t="s">
        <v>740</v>
      </c>
      <c r="G128" s="1271"/>
      <c r="H128" s="1233"/>
      <c r="I128" s="569" t="s">
        <v>573</v>
      </c>
      <c r="J128" s="748" t="s">
        <v>33</v>
      </c>
      <c r="K128" s="1895" t="s">
        <v>741</v>
      </c>
      <c r="L128" s="1664"/>
      <c r="M128" s="1127" t="s">
        <v>256</v>
      </c>
      <c r="N128" s="1539"/>
      <c r="O128" s="1127" t="s">
        <v>256</v>
      </c>
      <c r="P128" s="1551" t="s">
        <v>32</v>
      </c>
      <c r="Q128" s="1901"/>
      <c r="R128" s="705"/>
      <c r="S128" s="1665"/>
      <c r="T128" s="1665"/>
      <c r="U128" s="1685"/>
      <c r="V128" s="1063">
        <v>2069</v>
      </c>
      <c r="W128" s="1689">
        <v>0</v>
      </c>
      <c r="X128" s="1687">
        <f t="shared" si="21"/>
        <v>2069</v>
      </c>
      <c r="Y128" s="1666">
        <f t="shared" si="22"/>
        <v>0</v>
      </c>
      <c r="Z128" s="1901"/>
      <c r="AA128" s="705"/>
      <c r="AB128" s="785">
        <v>0</v>
      </c>
      <c r="AC128" s="785">
        <v>0</v>
      </c>
      <c r="AD128" s="743">
        <v>0</v>
      </c>
      <c r="AE128" s="1181" t="s">
        <v>742</v>
      </c>
    </row>
    <row r="129" spans="1:31" ht="24.75" customHeight="1">
      <c r="A129" s="1073" t="s">
        <v>790</v>
      </c>
      <c r="B129" s="1679" t="s">
        <v>735</v>
      </c>
      <c r="C129" s="1682">
        <v>46286</v>
      </c>
      <c r="D129" s="1709" t="s">
        <v>767</v>
      </c>
      <c r="E129" s="1674"/>
      <c r="F129" s="1646" t="s">
        <v>740</v>
      </c>
      <c r="G129" s="1271"/>
      <c r="H129" s="1233">
        <v>72</v>
      </c>
      <c r="I129" s="1272" t="s">
        <v>573</v>
      </c>
      <c r="J129" s="1233" t="s">
        <v>30</v>
      </c>
      <c r="K129" s="1895"/>
      <c r="L129" s="1664"/>
      <c r="M129" s="1127" t="s">
        <v>128</v>
      </c>
      <c r="N129" s="1670"/>
      <c r="O129" s="1127" t="s">
        <v>128</v>
      </c>
      <c r="P129" s="1551" t="s">
        <v>29</v>
      </c>
      <c r="Q129" s="1901">
        <v>46203</v>
      </c>
      <c r="R129" s="705"/>
      <c r="S129" s="1665"/>
      <c r="T129" s="1665"/>
      <c r="U129" s="1685"/>
      <c r="V129" s="1063">
        <v>5521</v>
      </c>
      <c r="W129" s="1060">
        <v>2823</v>
      </c>
      <c r="X129" s="1687">
        <f t="shared" si="21"/>
        <v>2698</v>
      </c>
      <c r="Y129" s="1666">
        <f t="shared" si="22"/>
        <v>0.51132041296866515</v>
      </c>
      <c r="Z129" s="1901"/>
      <c r="AA129" s="705"/>
      <c r="AB129" s="785">
        <v>0</v>
      </c>
      <c r="AC129" s="785">
        <v>0</v>
      </c>
      <c r="AD129" s="743">
        <v>0</v>
      </c>
      <c r="AE129" s="1181"/>
    </row>
    <row r="130" spans="1:31" ht="24.75" customHeight="1">
      <c r="A130" s="1073" t="s">
        <v>791</v>
      </c>
      <c r="B130" s="1679" t="s">
        <v>735</v>
      </c>
      <c r="C130" s="1073"/>
      <c r="D130" s="1680"/>
      <c r="E130" s="1663"/>
      <c r="F130" s="1646" t="s">
        <v>740</v>
      </c>
      <c r="G130" s="1271"/>
      <c r="H130" s="1233"/>
      <c r="I130" s="569" t="s">
        <v>573</v>
      </c>
      <c r="J130" s="748" t="s">
        <v>33</v>
      </c>
      <c r="K130" s="1895" t="s">
        <v>741</v>
      </c>
      <c r="L130" s="1664"/>
      <c r="M130" s="1127" t="s">
        <v>256</v>
      </c>
      <c r="N130" s="1539"/>
      <c r="O130" s="1127" t="s">
        <v>256</v>
      </c>
      <c r="P130" s="1551" t="s">
        <v>32</v>
      </c>
      <c r="Q130" s="1901"/>
      <c r="R130" s="705"/>
      <c r="S130" s="1665"/>
      <c r="T130" s="1665"/>
      <c r="U130" s="1685"/>
      <c r="V130" s="1060">
        <v>5990</v>
      </c>
      <c r="W130" s="1693"/>
      <c r="X130" s="1275">
        <f t="shared" si="21"/>
        <v>5990</v>
      </c>
      <c r="Y130" s="1666">
        <f t="shared" si="22"/>
        <v>0</v>
      </c>
      <c r="Z130" s="1901"/>
      <c r="AA130" s="705"/>
      <c r="AB130" s="785">
        <v>0</v>
      </c>
      <c r="AC130" s="785">
        <v>0</v>
      </c>
      <c r="AD130" s="743">
        <v>0</v>
      </c>
      <c r="AE130" s="1181" t="s">
        <v>742</v>
      </c>
    </row>
    <row r="131" spans="1:31" ht="24.75" customHeight="1">
      <c r="A131" s="1073" t="s">
        <v>792</v>
      </c>
      <c r="B131" s="1679" t="s">
        <v>735</v>
      </c>
      <c r="C131" s="1682">
        <v>46322</v>
      </c>
      <c r="D131" s="1073" t="s">
        <v>787</v>
      </c>
      <c r="E131" s="1674"/>
      <c r="F131" s="1646" t="s">
        <v>740</v>
      </c>
      <c r="G131" s="1271"/>
      <c r="H131" s="1233">
        <v>25</v>
      </c>
      <c r="I131" s="569" t="s">
        <v>573</v>
      </c>
      <c r="J131" s="748" t="s">
        <v>33</v>
      </c>
      <c r="K131" s="1895" t="s">
        <v>762</v>
      </c>
      <c r="L131" s="1664"/>
      <c r="M131" s="1127" t="s">
        <v>128</v>
      </c>
      <c r="N131" s="1539"/>
      <c r="O131" s="1127" t="s">
        <v>128</v>
      </c>
      <c r="P131" s="1551"/>
      <c r="Q131" s="1901"/>
      <c r="R131" s="705"/>
      <c r="S131" s="1665"/>
      <c r="T131" s="1665"/>
      <c r="U131" s="1685"/>
      <c r="V131" s="1060">
        <v>3802</v>
      </c>
      <c r="W131" s="1687"/>
      <c r="X131" s="1275">
        <f t="shared" si="21"/>
        <v>3802</v>
      </c>
      <c r="Y131" s="1666">
        <f t="shared" si="22"/>
        <v>0</v>
      </c>
      <c r="Z131" s="1901"/>
      <c r="AA131" s="705"/>
      <c r="AB131" s="785">
        <v>0</v>
      </c>
      <c r="AC131" s="785">
        <v>0</v>
      </c>
      <c r="AD131" s="743">
        <v>0</v>
      </c>
      <c r="AE131" s="1181" t="s">
        <v>763</v>
      </c>
    </row>
    <row r="132" spans="1:31" ht="24.75" customHeight="1">
      <c r="A132" s="1073" t="s">
        <v>793</v>
      </c>
      <c r="B132" s="1679" t="s">
        <v>735</v>
      </c>
      <c r="C132" s="1682">
        <v>46337</v>
      </c>
      <c r="D132" s="1073" t="s">
        <v>782</v>
      </c>
      <c r="E132" s="1674"/>
      <c r="F132" s="1646" t="s">
        <v>740</v>
      </c>
      <c r="G132" s="1271"/>
      <c r="H132" s="1233">
        <v>75</v>
      </c>
      <c r="I132" s="569" t="s">
        <v>573</v>
      </c>
      <c r="J132" s="748" t="s">
        <v>33</v>
      </c>
      <c r="K132" s="1895" t="s">
        <v>762</v>
      </c>
      <c r="L132" s="1664"/>
      <c r="M132" s="1127" t="s">
        <v>128</v>
      </c>
      <c r="N132" s="1539"/>
      <c r="O132" s="1127" t="s">
        <v>128</v>
      </c>
      <c r="P132" s="1551"/>
      <c r="Q132" s="1901"/>
      <c r="R132" s="705"/>
      <c r="S132" s="1665"/>
      <c r="T132" s="1665"/>
      <c r="U132" s="1685"/>
      <c r="V132" s="1060">
        <v>3452</v>
      </c>
      <c r="W132" s="1687"/>
      <c r="X132" s="1275">
        <f t="shared" si="21"/>
        <v>3452</v>
      </c>
      <c r="Y132" s="1666">
        <f t="shared" si="22"/>
        <v>0</v>
      </c>
      <c r="Z132" s="1901"/>
      <c r="AA132" s="705"/>
      <c r="AB132" s="785">
        <v>0</v>
      </c>
      <c r="AC132" s="785">
        <v>0</v>
      </c>
      <c r="AD132" s="743">
        <v>0</v>
      </c>
      <c r="AE132" s="1181" t="s">
        <v>763</v>
      </c>
    </row>
    <row r="133" spans="1:31" ht="24.75" customHeight="1">
      <c r="A133" s="1073" t="s">
        <v>794</v>
      </c>
      <c r="B133" s="1679" t="s">
        <v>735</v>
      </c>
      <c r="C133" s="1682">
        <v>46322</v>
      </c>
      <c r="D133" s="1073" t="s">
        <v>782</v>
      </c>
      <c r="E133" s="1674"/>
      <c r="F133" s="1646" t="s">
        <v>740</v>
      </c>
      <c r="G133" s="1271"/>
      <c r="H133" s="1233">
        <v>77</v>
      </c>
      <c r="I133" s="569" t="s">
        <v>573</v>
      </c>
      <c r="J133" s="748" t="s">
        <v>33</v>
      </c>
      <c r="K133" s="1895" t="s">
        <v>762</v>
      </c>
      <c r="L133" s="1664"/>
      <c r="M133" s="1127" t="s">
        <v>128</v>
      </c>
      <c r="N133" s="1539"/>
      <c r="O133" s="1127" t="s">
        <v>128</v>
      </c>
      <c r="P133" s="1551" t="s">
        <v>35</v>
      </c>
      <c r="Q133" s="1901">
        <v>46300</v>
      </c>
      <c r="R133" s="705"/>
      <c r="S133" s="1665"/>
      <c r="T133" s="1665"/>
      <c r="U133" s="1685"/>
      <c r="V133" s="1060">
        <v>6848</v>
      </c>
      <c r="W133" s="1687"/>
      <c r="X133" s="1275">
        <f t="shared" si="21"/>
        <v>6848</v>
      </c>
      <c r="Y133" s="1666">
        <f t="shared" si="22"/>
        <v>0</v>
      </c>
      <c r="Z133" s="1901"/>
      <c r="AA133" s="705"/>
      <c r="AB133" s="785">
        <v>0</v>
      </c>
      <c r="AC133" s="785">
        <v>0</v>
      </c>
      <c r="AD133" s="743">
        <v>0</v>
      </c>
      <c r="AE133" s="1181" t="s">
        <v>763</v>
      </c>
    </row>
    <row r="134" spans="1:31" ht="24.75" customHeight="1">
      <c r="A134" s="1073" t="s">
        <v>795</v>
      </c>
      <c r="B134" s="1679" t="s">
        <v>735</v>
      </c>
      <c r="C134" s="1676"/>
      <c r="D134" s="1073"/>
      <c r="E134" s="1674"/>
      <c r="F134" s="1646" t="s">
        <v>740</v>
      </c>
      <c r="G134" s="1271"/>
      <c r="H134" s="1233"/>
      <c r="I134" s="569" t="s">
        <v>573</v>
      </c>
      <c r="J134" s="748" t="s">
        <v>33</v>
      </c>
      <c r="K134" s="1895" t="s">
        <v>741</v>
      </c>
      <c r="L134" s="1664"/>
      <c r="M134" s="1127" t="s">
        <v>256</v>
      </c>
      <c r="N134" s="1539"/>
      <c r="O134" s="1127" t="s">
        <v>256</v>
      </c>
      <c r="P134" s="1551" t="s">
        <v>32</v>
      </c>
      <c r="Q134" s="1901"/>
      <c r="R134" s="705"/>
      <c r="S134" s="1665"/>
      <c r="T134" s="1665"/>
      <c r="U134" s="1685"/>
      <c r="V134" s="1060">
        <v>1875</v>
      </c>
      <c r="W134" s="1687"/>
      <c r="X134" s="1275">
        <f t="shared" si="21"/>
        <v>1875</v>
      </c>
      <c r="Y134" s="1666">
        <f t="shared" si="22"/>
        <v>0</v>
      </c>
      <c r="Z134" s="1901"/>
      <c r="AA134" s="705"/>
      <c r="AB134" s="785">
        <v>0</v>
      </c>
      <c r="AC134" s="785">
        <v>0</v>
      </c>
      <c r="AD134" s="743">
        <v>0</v>
      </c>
      <c r="AE134" s="1181" t="s">
        <v>742</v>
      </c>
    </row>
    <row r="135" spans="1:31" ht="24.75" customHeight="1">
      <c r="A135" s="1073" t="s">
        <v>796</v>
      </c>
      <c r="B135" s="1679" t="s">
        <v>735</v>
      </c>
      <c r="C135" s="1676"/>
      <c r="D135" s="1073"/>
      <c r="E135" s="1674"/>
      <c r="F135" s="1646" t="s">
        <v>740</v>
      </c>
      <c r="G135" s="1271"/>
      <c r="H135" s="1233"/>
      <c r="I135" s="569" t="s">
        <v>573</v>
      </c>
      <c r="J135" s="748" t="s">
        <v>33</v>
      </c>
      <c r="K135" s="1895" t="s">
        <v>741</v>
      </c>
      <c r="L135" s="1664"/>
      <c r="M135" s="1127" t="s">
        <v>256</v>
      </c>
      <c r="N135" s="1539"/>
      <c r="O135" s="1127" t="s">
        <v>256</v>
      </c>
      <c r="P135" s="1551" t="s">
        <v>32</v>
      </c>
      <c r="Q135" s="1901"/>
      <c r="R135" s="705"/>
      <c r="S135" s="1665"/>
      <c r="T135" s="1665"/>
      <c r="U135" s="1685"/>
      <c r="V135" s="1691">
        <v>2961</v>
      </c>
      <c r="W135" s="1687"/>
      <c r="X135" s="1275">
        <f t="shared" si="21"/>
        <v>2961</v>
      </c>
      <c r="Y135" s="1666">
        <f t="shared" si="22"/>
        <v>0</v>
      </c>
      <c r="Z135" s="1901"/>
      <c r="AA135" s="705"/>
      <c r="AB135" s="785">
        <v>0</v>
      </c>
      <c r="AC135" s="785">
        <v>0</v>
      </c>
      <c r="AD135" s="743">
        <v>0</v>
      </c>
      <c r="AE135" s="1181" t="s">
        <v>742</v>
      </c>
    </row>
    <row r="136" spans="1:31" ht="24.75" customHeight="1">
      <c r="A136" s="1073" t="s">
        <v>797</v>
      </c>
      <c r="B136" s="1679" t="s">
        <v>735</v>
      </c>
      <c r="C136" s="1676"/>
      <c r="D136" s="1073"/>
      <c r="E136" s="1677"/>
      <c r="F136" s="1646" t="s">
        <v>740</v>
      </c>
      <c r="G136" s="1667"/>
      <c r="H136" s="1668"/>
      <c r="I136" s="569" t="s">
        <v>573</v>
      </c>
      <c r="J136" s="748" t="s">
        <v>33</v>
      </c>
      <c r="K136" s="1895" t="s">
        <v>741</v>
      </c>
      <c r="L136" s="1669"/>
      <c r="M136" s="1127" t="s">
        <v>256</v>
      </c>
      <c r="N136" s="1670"/>
      <c r="O136" s="1127" t="s">
        <v>256</v>
      </c>
      <c r="P136" s="1551" t="s">
        <v>32</v>
      </c>
      <c r="Q136" s="1903"/>
      <c r="R136" s="1671"/>
      <c r="S136" s="1672"/>
      <c r="T136" s="1672"/>
      <c r="U136" s="1686"/>
      <c r="V136" s="1060">
        <v>1205</v>
      </c>
      <c r="W136" s="1688"/>
      <c r="X136" s="1556">
        <f t="shared" si="21"/>
        <v>1205</v>
      </c>
      <c r="Y136" s="1558">
        <f t="shared" si="22"/>
        <v>0</v>
      </c>
      <c r="Z136" s="1903"/>
      <c r="AA136" s="1671"/>
      <c r="AB136" s="785">
        <v>0</v>
      </c>
      <c r="AC136" s="785">
        <v>0</v>
      </c>
      <c r="AD136" s="743">
        <v>0</v>
      </c>
      <c r="AE136" s="1181" t="s">
        <v>742</v>
      </c>
    </row>
    <row r="137" spans="1:31" ht="24.75" customHeight="1">
      <c r="A137" s="1073" t="s">
        <v>798</v>
      </c>
      <c r="B137" s="1679" t="s">
        <v>735</v>
      </c>
      <c r="C137" s="1676"/>
      <c r="D137" s="1073"/>
      <c r="E137" s="1677"/>
      <c r="F137" s="1646" t="s">
        <v>740</v>
      </c>
      <c r="G137" s="1667"/>
      <c r="H137" s="1668"/>
      <c r="I137" s="569" t="s">
        <v>573</v>
      </c>
      <c r="J137" s="748" t="s">
        <v>33</v>
      </c>
      <c r="K137" s="1895" t="s">
        <v>741</v>
      </c>
      <c r="L137" s="1669"/>
      <c r="M137" s="1127" t="s">
        <v>256</v>
      </c>
      <c r="N137" s="1670"/>
      <c r="O137" s="1127" t="s">
        <v>256</v>
      </c>
      <c r="P137" s="1551" t="s">
        <v>32</v>
      </c>
      <c r="Q137" s="1903"/>
      <c r="R137" s="1671"/>
      <c r="S137" s="1672"/>
      <c r="T137" s="1672"/>
      <c r="U137" s="1686"/>
      <c r="V137" s="1060">
        <v>3714</v>
      </c>
      <c r="W137" s="1688"/>
      <c r="X137" s="1556">
        <f>SUM(V137-W137)</f>
        <v>3714</v>
      </c>
      <c r="Y137" s="1558">
        <f>IFERROR($W137/$V137, 0)</f>
        <v>0</v>
      </c>
      <c r="Z137" s="1903"/>
      <c r="AA137" s="1671"/>
      <c r="AB137" s="785">
        <v>0</v>
      </c>
      <c r="AC137" s="785">
        <v>0</v>
      </c>
      <c r="AD137" s="743">
        <v>0</v>
      </c>
      <c r="AE137" s="1181" t="s">
        <v>742</v>
      </c>
    </row>
    <row r="138" spans="1:31" ht="24.75" customHeight="1">
      <c r="A138" s="1073" t="s">
        <v>799</v>
      </c>
      <c r="B138" s="1676" t="s">
        <v>739</v>
      </c>
      <c r="C138" s="1682">
        <v>46310</v>
      </c>
      <c r="D138" s="1073" t="s">
        <v>278</v>
      </c>
      <c r="E138" s="1674"/>
      <c r="F138" s="1646" t="s">
        <v>740</v>
      </c>
      <c r="G138" s="1271"/>
      <c r="H138" s="1233">
        <v>0</v>
      </c>
      <c r="I138" s="569" t="s">
        <v>573</v>
      </c>
      <c r="J138" s="748" t="s">
        <v>33</v>
      </c>
      <c r="K138" s="1895" t="s">
        <v>771</v>
      </c>
      <c r="L138" s="1664"/>
      <c r="M138" s="1127" t="s">
        <v>128</v>
      </c>
      <c r="N138" s="1539"/>
      <c r="O138" s="1127" t="s">
        <v>128</v>
      </c>
      <c r="P138" s="1551"/>
      <c r="Q138" s="1901"/>
      <c r="R138" s="705"/>
      <c r="S138" s="1665"/>
      <c r="T138" s="1665"/>
      <c r="U138" s="1685"/>
      <c r="V138" s="1060">
        <v>15253</v>
      </c>
      <c r="W138" s="1687"/>
      <c r="X138" s="1275">
        <f t="shared" ref="X138:X147" si="23">SUM(V138-W138)</f>
        <v>15253</v>
      </c>
      <c r="Y138" s="1666">
        <f t="shared" ref="Y138:Y147" si="24">IFERROR($W138/$V138, 0)</f>
        <v>0</v>
      </c>
      <c r="Z138" s="1901"/>
      <c r="AA138" s="705"/>
      <c r="AB138" s="785">
        <v>0</v>
      </c>
      <c r="AC138" s="785">
        <v>0</v>
      </c>
      <c r="AD138" s="743">
        <v>0</v>
      </c>
      <c r="AE138" s="1181" t="s">
        <v>772</v>
      </c>
    </row>
    <row r="139" spans="1:31" ht="24.75" customHeight="1">
      <c r="A139" s="1073" t="s">
        <v>800</v>
      </c>
      <c r="B139" s="1676" t="s">
        <v>739</v>
      </c>
      <c r="C139" s="1682">
        <v>46290</v>
      </c>
      <c r="D139" s="1073" t="s">
        <v>801</v>
      </c>
      <c r="E139" s="1674"/>
      <c r="F139" s="1646" t="s">
        <v>740</v>
      </c>
      <c r="G139" s="1271"/>
      <c r="H139" s="1233">
        <v>0</v>
      </c>
      <c r="I139" s="569" t="s">
        <v>573</v>
      </c>
      <c r="J139" s="748" t="s">
        <v>33</v>
      </c>
      <c r="K139" s="1895" t="s">
        <v>588</v>
      </c>
      <c r="L139" s="1664"/>
      <c r="M139" s="1127" t="s">
        <v>128</v>
      </c>
      <c r="N139" s="1539"/>
      <c r="O139" s="1127" t="s">
        <v>128</v>
      </c>
      <c r="P139" s="1551" t="s">
        <v>35</v>
      </c>
      <c r="Q139" s="1901"/>
      <c r="R139" s="705"/>
      <c r="S139" s="1665"/>
      <c r="T139" s="1665"/>
      <c r="U139" s="1685"/>
      <c r="V139" s="1060">
        <v>3064</v>
      </c>
      <c r="W139" s="1687">
        <v>1284</v>
      </c>
      <c r="X139" s="1275">
        <f t="shared" si="23"/>
        <v>1780</v>
      </c>
      <c r="Y139" s="1666">
        <f t="shared" si="24"/>
        <v>0.41906005221932113</v>
      </c>
      <c r="Z139" s="1901">
        <v>46273</v>
      </c>
      <c r="AA139" s="705"/>
      <c r="AB139" s="785">
        <v>0</v>
      </c>
      <c r="AC139" s="785">
        <v>0</v>
      </c>
      <c r="AD139" s="743">
        <v>0</v>
      </c>
      <c r="AE139" s="1181"/>
    </row>
    <row r="140" spans="1:31" ht="24.75" customHeight="1">
      <c r="A140" s="1073" t="s">
        <v>802</v>
      </c>
      <c r="B140" s="1676" t="s">
        <v>739</v>
      </c>
      <c r="C140" s="1676"/>
      <c r="D140" s="1073"/>
      <c r="E140" s="1674"/>
      <c r="F140" s="1646" t="s">
        <v>740</v>
      </c>
      <c r="G140" s="1271"/>
      <c r="H140" s="1233">
        <v>0</v>
      </c>
      <c r="I140" s="569" t="s">
        <v>573</v>
      </c>
      <c r="J140" s="748" t="s">
        <v>33</v>
      </c>
      <c r="K140" s="1895" t="s">
        <v>741</v>
      </c>
      <c r="L140" s="1664"/>
      <c r="M140" s="1127" t="s">
        <v>256</v>
      </c>
      <c r="N140" s="1539"/>
      <c r="O140" s="1127" t="s">
        <v>256</v>
      </c>
      <c r="P140" s="1551" t="s">
        <v>32</v>
      </c>
      <c r="Q140" s="1901"/>
      <c r="R140" s="705"/>
      <c r="S140" s="1665"/>
      <c r="T140" s="1665"/>
      <c r="U140" s="1685"/>
      <c r="V140" s="1689">
        <v>927</v>
      </c>
      <c r="W140" s="1687"/>
      <c r="X140" s="1275">
        <f t="shared" si="23"/>
        <v>927</v>
      </c>
      <c r="Y140" s="1666">
        <f t="shared" si="24"/>
        <v>0</v>
      </c>
      <c r="Z140" s="1901"/>
      <c r="AA140" s="705"/>
      <c r="AB140" s="785">
        <v>0</v>
      </c>
      <c r="AC140" s="785">
        <v>0</v>
      </c>
      <c r="AD140" s="743">
        <v>0</v>
      </c>
      <c r="AE140" s="1181" t="s">
        <v>742</v>
      </c>
    </row>
    <row r="141" spans="1:31" ht="24.75" customHeight="1">
      <c r="A141" s="1073" t="s">
        <v>803</v>
      </c>
      <c r="B141" s="1676" t="s">
        <v>739</v>
      </c>
      <c r="C141" s="1676"/>
      <c r="D141" s="1073"/>
      <c r="E141" s="1674"/>
      <c r="F141" s="1646" t="s">
        <v>740</v>
      </c>
      <c r="G141" s="1271"/>
      <c r="H141" s="1233">
        <v>0</v>
      </c>
      <c r="I141" s="569" t="s">
        <v>573</v>
      </c>
      <c r="J141" s="748" t="s">
        <v>33</v>
      </c>
      <c r="K141" s="1895" t="s">
        <v>741</v>
      </c>
      <c r="L141" s="1664"/>
      <c r="M141" s="1127" t="s">
        <v>256</v>
      </c>
      <c r="N141" s="1539"/>
      <c r="O141" s="1127" t="s">
        <v>256</v>
      </c>
      <c r="P141" s="1551" t="s">
        <v>32</v>
      </c>
      <c r="Q141" s="1901"/>
      <c r="R141" s="705"/>
      <c r="S141" s="1665"/>
      <c r="T141" s="1665"/>
      <c r="U141" s="1685"/>
      <c r="V141" s="1060">
        <v>3803</v>
      </c>
      <c r="W141" s="1687"/>
      <c r="X141" s="1275">
        <f t="shared" si="23"/>
        <v>3803</v>
      </c>
      <c r="Y141" s="1666">
        <f t="shared" si="24"/>
        <v>0</v>
      </c>
      <c r="Z141" s="1901"/>
      <c r="AA141" s="705"/>
      <c r="AB141" s="785">
        <v>0</v>
      </c>
      <c r="AC141" s="785">
        <v>0</v>
      </c>
      <c r="AD141" s="743">
        <v>0</v>
      </c>
      <c r="AE141" s="1181" t="s">
        <v>742</v>
      </c>
    </row>
    <row r="142" spans="1:31" ht="24.75" customHeight="1">
      <c r="A142" s="1073" t="s">
        <v>804</v>
      </c>
      <c r="B142" s="1679" t="s">
        <v>735</v>
      </c>
      <c r="C142" s="1676"/>
      <c r="D142" s="1073"/>
      <c r="E142" s="1674"/>
      <c r="F142" s="1646" t="s">
        <v>740</v>
      </c>
      <c r="G142" s="1271"/>
      <c r="H142" s="1233">
        <v>0</v>
      </c>
      <c r="I142" s="569" t="s">
        <v>573</v>
      </c>
      <c r="J142" s="748" t="s">
        <v>33</v>
      </c>
      <c r="K142" s="1895" t="s">
        <v>741</v>
      </c>
      <c r="L142" s="1664"/>
      <c r="M142" s="1127" t="s">
        <v>256</v>
      </c>
      <c r="N142" s="1539"/>
      <c r="O142" s="1127" t="s">
        <v>256</v>
      </c>
      <c r="P142" s="1551" t="s">
        <v>32</v>
      </c>
      <c r="Q142" s="1901"/>
      <c r="R142" s="705"/>
      <c r="S142" s="1665"/>
      <c r="T142" s="1665"/>
      <c r="U142" s="1685"/>
      <c r="V142" s="1060">
        <v>5111</v>
      </c>
      <c r="W142" s="1687"/>
      <c r="X142" s="1275">
        <f t="shared" si="23"/>
        <v>5111</v>
      </c>
      <c r="Y142" s="1666">
        <f t="shared" si="24"/>
        <v>0</v>
      </c>
      <c r="Z142" s="1901"/>
      <c r="AA142" s="705"/>
      <c r="AB142" s="785">
        <v>0</v>
      </c>
      <c r="AC142" s="785">
        <v>0</v>
      </c>
      <c r="AD142" s="743">
        <v>0</v>
      </c>
      <c r="AE142" s="1181" t="s">
        <v>742</v>
      </c>
    </row>
    <row r="143" spans="1:31" ht="24.75" customHeight="1">
      <c r="A143" s="1073" t="s">
        <v>805</v>
      </c>
      <c r="B143" s="1679" t="s">
        <v>735</v>
      </c>
      <c r="C143" s="1682">
        <v>46322</v>
      </c>
      <c r="D143" s="1073" t="s">
        <v>780</v>
      </c>
      <c r="E143" s="1674"/>
      <c r="F143" s="1646" t="s">
        <v>740</v>
      </c>
      <c r="G143" s="1271"/>
      <c r="H143" s="1233">
        <v>0</v>
      </c>
      <c r="I143" s="569" t="s">
        <v>573</v>
      </c>
      <c r="J143" s="748" t="s">
        <v>33</v>
      </c>
      <c r="K143" s="1895" t="s">
        <v>762</v>
      </c>
      <c r="L143" s="1664"/>
      <c r="M143" s="1127" t="s">
        <v>128</v>
      </c>
      <c r="N143" s="1539"/>
      <c r="O143" s="1127" t="s">
        <v>128</v>
      </c>
      <c r="P143" s="1551"/>
      <c r="Q143" s="1901"/>
      <c r="R143" s="705"/>
      <c r="S143" s="1665"/>
      <c r="T143" s="1665"/>
      <c r="U143" s="1685"/>
      <c r="V143" s="1689">
        <v>773</v>
      </c>
      <c r="W143" s="1687"/>
      <c r="X143" s="1275">
        <f t="shared" si="23"/>
        <v>773</v>
      </c>
      <c r="Y143" s="1666">
        <f t="shared" si="24"/>
        <v>0</v>
      </c>
      <c r="Z143" s="1901"/>
      <c r="AA143" s="705"/>
      <c r="AB143" s="785">
        <v>0</v>
      </c>
      <c r="AC143" s="785">
        <v>0</v>
      </c>
      <c r="AD143" s="743">
        <v>0</v>
      </c>
      <c r="AE143" s="1181" t="s">
        <v>763</v>
      </c>
    </row>
    <row r="144" spans="1:31" ht="24.75" customHeight="1">
      <c r="A144" s="1073" t="s">
        <v>806</v>
      </c>
      <c r="B144" s="1679" t="s">
        <v>735</v>
      </c>
      <c r="C144" s="1682">
        <v>46337</v>
      </c>
      <c r="D144" s="1073" t="s">
        <v>278</v>
      </c>
      <c r="E144" s="1674"/>
      <c r="F144" s="1646" t="s">
        <v>740</v>
      </c>
      <c r="G144" s="1271"/>
      <c r="H144" s="1233">
        <v>0</v>
      </c>
      <c r="I144" s="569" t="s">
        <v>573</v>
      </c>
      <c r="J144" s="748" t="s">
        <v>33</v>
      </c>
      <c r="K144" s="1895" t="s">
        <v>771</v>
      </c>
      <c r="L144" s="1664"/>
      <c r="M144" s="1127" t="s">
        <v>128</v>
      </c>
      <c r="N144" s="1539"/>
      <c r="O144" s="1127" t="s">
        <v>128</v>
      </c>
      <c r="P144" s="1551"/>
      <c r="Q144" s="1901"/>
      <c r="R144" s="705"/>
      <c r="S144" s="1665"/>
      <c r="T144" s="1665"/>
      <c r="U144" s="1685"/>
      <c r="V144" s="1689">
        <v>708</v>
      </c>
      <c r="W144" s="1687"/>
      <c r="X144" s="1275">
        <f t="shared" si="23"/>
        <v>708</v>
      </c>
      <c r="Y144" s="1666">
        <f t="shared" si="24"/>
        <v>0</v>
      </c>
      <c r="Z144" s="1901"/>
      <c r="AA144" s="705"/>
      <c r="AB144" s="785">
        <v>0</v>
      </c>
      <c r="AC144" s="785">
        <v>0</v>
      </c>
      <c r="AD144" s="743">
        <v>0</v>
      </c>
      <c r="AE144" s="1181" t="s">
        <v>772</v>
      </c>
    </row>
    <row r="145" spans="1:31" ht="24.75" customHeight="1">
      <c r="A145" s="1073" t="s">
        <v>807</v>
      </c>
      <c r="B145" s="1679" t="s">
        <v>735</v>
      </c>
      <c r="C145" s="1676"/>
      <c r="D145" s="1073"/>
      <c r="E145" s="1674"/>
      <c r="F145" s="1646" t="s">
        <v>740</v>
      </c>
      <c r="G145" s="1271"/>
      <c r="H145" s="1233">
        <v>0</v>
      </c>
      <c r="I145" s="569" t="s">
        <v>573</v>
      </c>
      <c r="J145" s="748" t="s">
        <v>33</v>
      </c>
      <c r="K145" s="1895" t="s">
        <v>771</v>
      </c>
      <c r="L145" s="1664"/>
      <c r="M145" s="1127" t="s">
        <v>128</v>
      </c>
      <c r="N145" s="1539"/>
      <c r="O145" s="1127" t="s">
        <v>128</v>
      </c>
      <c r="P145" s="1551"/>
      <c r="Q145" s="1901"/>
      <c r="R145" s="705"/>
      <c r="S145" s="1665"/>
      <c r="T145" s="1665"/>
      <c r="U145" s="1685"/>
      <c r="V145" s="1689">
        <v>610</v>
      </c>
      <c r="W145" s="1687"/>
      <c r="X145" s="1275">
        <f t="shared" si="23"/>
        <v>610</v>
      </c>
      <c r="Y145" s="1666">
        <f t="shared" si="24"/>
        <v>0</v>
      </c>
      <c r="Z145" s="1901"/>
      <c r="AA145" s="705"/>
      <c r="AB145" s="785">
        <v>0</v>
      </c>
      <c r="AC145" s="785">
        <v>0</v>
      </c>
      <c r="AD145" s="743">
        <v>0</v>
      </c>
      <c r="AE145" s="1181" t="s">
        <v>772</v>
      </c>
    </row>
    <row r="146" spans="1:31" ht="24.75" customHeight="1">
      <c r="A146" s="1073" t="s">
        <v>808</v>
      </c>
      <c r="B146" s="1679" t="s">
        <v>735</v>
      </c>
      <c r="C146" s="1682">
        <v>46315</v>
      </c>
      <c r="D146" s="1073" t="s">
        <v>787</v>
      </c>
      <c r="E146" s="1674"/>
      <c r="F146" s="1646" t="s">
        <v>740</v>
      </c>
      <c r="G146" s="1271"/>
      <c r="H146" s="1233">
        <v>0</v>
      </c>
      <c r="I146" s="569" t="s">
        <v>573</v>
      </c>
      <c r="J146" s="748" t="s">
        <v>33</v>
      </c>
      <c r="K146" s="1895" t="s">
        <v>588</v>
      </c>
      <c r="L146" s="1664"/>
      <c r="M146" s="1127" t="s">
        <v>128</v>
      </c>
      <c r="N146" s="1539"/>
      <c r="O146" s="1127" t="s">
        <v>128</v>
      </c>
      <c r="P146" s="1551" t="s">
        <v>35</v>
      </c>
      <c r="Q146" s="1901"/>
      <c r="R146" s="705"/>
      <c r="S146" s="1665"/>
      <c r="T146" s="1665"/>
      <c r="U146" s="1685"/>
      <c r="V146" s="1060">
        <v>1352</v>
      </c>
      <c r="W146" s="1687">
        <v>935</v>
      </c>
      <c r="X146" s="1275">
        <f t="shared" si="23"/>
        <v>417</v>
      </c>
      <c r="Y146" s="1666">
        <f t="shared" si="24"/>
        <v>0.69156804733727806</v>
      </c>
      <c r="Z146" s="1901">
        <v>46281</v>
      </c>
      <c r="AA146" s="705"/>
      <c r="AB146" s="785">
        <v>0</v>
      </c>
      <c r="AC146" s="785">
        <v>0</v>
      </c>
      <c r="AD146" s="743">
        <v>0</v>
      </c>
      <c r="AE146" s="1181"/>
    </row>
    <row r="147" spans="1:31" ht="24.75" customHeight="1">
      <c r="A147" s="1073" t="s">
        <v>809</v>
      </c>
      <c r="B147" s="1679" t="s">
        <v>735</v>
      </c>
      <c r="C147" s="1682">
        <v>46310</v>
      </c>
      <c r="D147" s="1073" t="s">
        <v>780</v>
      </c>
      <c r="E147" s="1677"/>
      <c r="F147" s="1646" t="s">
        <v>740</v>
      </c>
      <c r="G147" s="1667"/>
      <c r="H147" s="1233">
        <v>0</v>
      </c>
      <c r="I147" s="569" t="s">
        <v>573</v>
      </c>
      <c r="J147" s="748" t="s">
        <v>33</v>
      </c>
      <c r="K147" s="1895" t="s">
        <v>762</v>
      </c>
      <c r="L147" s="1669"/>
      <c r="M147" s="1127" t="s">
        <v>128</v>
      </c>
      <c r="N147" s="1670"/>
      <c r="O147" s="1127" t="s">
        <v>128</v>
      </c>
      <c r="P147" s="1551" t="s">
        <v>35</v>
      </c>
      <c r="Q147" s="1903">
        <v>46278</v>
      </c>
      <c r="R147" s="1671"/>
      <c r="S147" s="1672"/>
      <c r="T147" s="1672"/>
      <c r="U147" s="1686"/>
      <c r="V147" s="1060">
        <v>1379</v>
      </c>
      <c r="W147" s="1688">
        <v>1324</v>
      </c>
      <c r="X147" s="1556">
        <f t="shared" si="23"/>
        <v>55</v>
      </c>
      <c r="Y147" s="1558">
        <f t="shared" si="24"/>
        <v>0.96011602610587388</v>
      </c>
      <c r="Z147" s="1903"/>
      <c r="AA147" s="1671"/>
      <c r="AB147" s="785">
        <v>0</v>
      </c>
      <c r="AC147" s="785">
        <v>0</v>
      </c>
      <c r="AD147" s="743">
        <v>0</v>
      </c>
      <c r="AE147" s="1181" t="s">
        <v>763</v>
      </c>
    </row>
    <row r="148" spans="1:31" ht="24.75" customHeight="1">
      <c r="A148" s="753"/>
      <c r="B148" s="348"/>
      <c r="C148" s="1681"/>
      <c r="D148" s="1684"/>
      <c r="E148" s="726"/>
      <c r="F148" s="727"/>
      <c r="G148" s="727"/>
      <c r="H148" s="728"/>
      <c r="I148" s="295"/>
      <c r="J148" s="728"/>
      <c r="K148" s="728"/>
      <c r="L148" s="730"/>
      <c r="M148" s="691"/>
      <c r="N148" s="787"/>
      <c r="O148" s="691"/>
      <c r="P148" s="907"/>
      <c r="Q148" s="705"/>
      <c r="R148" s="705"/>
      <c r="S148" s="732"/>
      <c r="T148" s="732"/>
      <c r="U148" s="732"/>
      <c r="V148" s="1690"/>
      <c r="W148" s="710"/>
      <c r="X148" s="710"/>
      <c r="Y148" s="28"/>
      <c r="Z148" s="705"/>
      <c r="AA148" s="705"/>
      <c r="AB148" s="785"/>
      <c r="AC148" s="785"/>
      <c r="AD148" s="743"/>
      <c r="AE148" s="1662"/>
    </row>
    <row r="149" spans="1:31" ht="24.75" customHeight="1">
      <c r="A149" s="727"/>
      <c r="B149" s="348"/>
      <c r="C149" s="293"/>
      <c r="D149" s="447"/>
      <c r="E149" s="726"/>
      <c r="F149" s="727"/>
      <c r="G149" s="727"/>
      <c r="H149" s="728"/>
      <c r="I149" s="298"/>
      <c r="J149" s="731"/>
      <c r="K149" s="729"/>
      <c r="L149" s="730"/>
      <c r="M149" s="731"/>
      <c r="N149" s="749"/>
      <c r="O149" s="731"/>
      <c r="P149" s="714"/>
      <c r="Q149" s="735"/>
      <c r="R149" s="732"/>
      <c r="S149" s="732"/>
      <c r="T149" s="732"/>
      <c r="U149" s="732"/>
      <c r="V149" s="710"/>
      <c r="W149" s="710"/>
      <c r="X149" s="710"/>
      <c r="Y149" s="28"/>
      <c r="Z149" s="705"/>
      <c r="AA149" s="785"/>
      <c r="AB149" s="785"/>
      <c r="AC149" s="743"/>
      <c r="AD149" s="707"/>
      <c r="AE149" s="711"/>
    </row>
    <row r="150" spans="1:31" ht="24.75" customHeight="1">
      <c r="A150" s="1017" t="s">
        <v>810</v>
      </c>
      <c r="B150" s="1017" t="s">
        <v>108</v>
      </c>
      <c r="C150" s="1017" t="s">
        <v>109</v>
      </c>
      <c r="D150" s="1017" t="s">
        <v>462</v>
      </c>
      <c r="E150" s="1017" t="s">
        <v>555</v>
      </c>
      <c r="F150" s="1017" t="s">
        <v>556</v>
      </c>
      <c r="G150" s="1017" t="s">
        <v>110</v>
      </c>
      <c r="H150" s="1017" t="s">
        <v>86</v>
      </c>
      <c r="I150" s="1017" t="s">
        <v>111</v>
      </c>
      <c r="J150" s="1017" t="s">
        <v>26</v>
      </c>
      <c r="K150" s="1017" t="s">
        <v>557</v>
      </c>
      <c r="L150" s="1017" t="s">
        <v>114</v>
      </c>
      <c r="M150" s="1017" t="s">
        <v>113</v>
      </c>
      <c r="N150" s="1018" t="s">
        <v>558</v>
      </c>
      <c r="O150" s="1017" t="s">
        <v>112</v>
      </c>
      <c r="P150" s="1021" t="s">
        <v>115</v>
      </c>
      <c r="Q150" s="1022" t="s">
        <v>116</v>
      </c>
      <c r="R150" s="1022" t="s">
        <v>559</v>
      </c>
      <c r="S150" s="1008" t="s">
        <v>560</v>
      </c>
      <c r="T150" s="1008" t="s">
        <v>561</v>
      </c>
      <c r="U150" s="1008" t="s">
        <v>562</v>
      </c>
      <c r="V150" s="1022" t="s">
        <v>87</v>
      </c>
      <c r="W150" s="1022" t="s">
        <v>563</v>
      </c>
      <c r="X150" s="1023" t="s">
        <v>564</v>
      </c>
      <c r="Y150" s="1023" t="s">
        <v>523</v>
      </c>
      <c r="Z150" s="1024" t="s">
        <v>565</v>
      </c>
      <c r="AA150" s="1024" t="s">
        <v>566</v>
      </c>
      <c r="AB150" s="1025" t="s">
        <v>567</v>
      </c>
      <c r="AC150" s="1026" t="s">
        <v>525</v>
      </c>
      <c r="AD150" s="1026" t="s">
        <v>568</v>
      </c>
      <c r="AE150" s="1027" t="s">
        <v>569</v>
      </c>
    </row>
    <row r="151" spans="1:31" ht="24.75" customHeight="1">
      <c r="A151" s="292" t="s">
        <v>811</v>
      </c>
      <c r="B151" s="348" t="s">
        <v>42</v>
      </c>
      <c r="C151" s="293">
        <v>46326</v>
      </c>
      <c r="D151" s="447" t="s">
        <v>812</v>
      </c>
      <c r="E151" s="293">
        <v>46237</v>
      </c>
      <c r="F151" s="292" t="s">
        <v>61</v>
      </c>
      <c r="G151" s="727" t="s">
        <v>813</v>
      </c>
      <c r="H151" s="733">
        <v>0</v>
      </c>
      <c r="I151" s="295" t="s">
        <v>573</v>
      </c>
      <c r="J151" s="728" t="s">
        <v>30</v>
      </c>
      <c r="K151" s="728"/>
      <c r="L151" s="293">
        <v>46237</v>
      </c>
      <c r="M151" s="731" t="s">
        <v>128</v>
      </c>
      <c r="N151" s="787">
        <v>75444.55</v>
      </c>
      <c r="O151" s="731" t="s">
        <v>128</v>
      </c>
      <c r="P151" s="724" t="s">
        <v>35</v>
      </c>
      <c r="Q151" s="958">
        <v>46237</v>
      </c>
      <c r="R151" s="958"/>
      <c r="S151" s="1028"/>
      <c r="T151" s="1028"/>
      <c r="U151" s="1028"/>
      <c r="V151" s="734">
        <v>5936</v>
      </c>
      <c r="W151" s="710">
        <v>3401</v>
      </c>
      <c r="X151" s="42">
        <f>SUM(V151-W151)</f>
        <v>2535</v>
      </c>
      <c r="Y151" s="1186">
        <f t="shared" ref="Y151:Y181" si="25">IFERROR($W151/$V151, 0)</f>
        <v>0.57294474393530992</v>
      </c>
      <c r="Z151" s="958">
        <v>46275</v>
      </c>
      <c r="AA151" s="1385"/>
      <c r="AB151" s="722">
        <v>0</v>
      </c>
      <c r="AC151" s="722">
        <v>0</v>
      </c>
      <c r="AD151" s="721">
        <v>0</v>
      </c>
      <c r="AE151" s="1187" t="s">
        <v>814</v>
      </c>
    </row>
    <row r="152" spans="1:31" ht="24.75" customHeight="1">
      <c r="A152" s="292" t="s">
        <v>815</v>
      </c>
      <c r="B152" s="348" t="s">
        <v>42</v>
      </c>
      <c r="C152" s="293">
        <v>46318</v>
      </c>
      <c r="D152" s="447"/>
      <c r="E152" s="293"/>
      <c r="F152" s="292"/>
      <c r="G152" s="727"/>
      <c r="H152" s="733">
        <v>60</v>
      </c>
      <c r="I152" s="295" t="s">
        <v>573</v>
      </c>
      <c r="J152" s="728" t="s">
        <v>30</v>
      </c>
      <c r="K152" s="728"/>
      <c r="L152" s="293"/>
      <c r="M152" s="731" t="s">
        <v>128</v>
      </c>
      <c r="N152" s="787">
        <v>82732</v>
      </c>
      <c r="O152" s="731" t="s">
        <v>128</v>
      </c>
      <c r="P152" s="724" t="s">
        <v>32</v>
      </c>
      <c r="Q152" s="958"/>
      <c r="R152" s="958"/>
      <c r="S152" s="1028"/>
      <c r="T152" s="1028"/>
      <c r="U152" s="1028"/>
      <c r="V152" s="734">
        <v>7117</v>
      </c>
      <c r="W152" s="710"/>
      <c r="X152" s="42">
        <f>SUM(V152-W152)</f>
        <v>7117</v>
      </c>
      <c r="Y152" s="1186">
        <f t="shared" si="25"/>
        <v>0</v>
      </c>
      <c r="Z152" s="959"/>
      <c r="AA152" s="1385"/>
      <c r="AB152" s="722">
        <v>0</v>
      </c>
      <c r="AC152" s="722">
        <v>0</v>
      </c>
      <c r="AD152" s="721">
        <v>0</v>
      </c>
      <c r="AE152" s="707" t="s">
        <v>816</v>
      </c>
    </row>
    <row r="153" spans="1:31" ht="24.75" customHeight="1">
      <c r="A153" s="292" t="s">
        <v>817</v>
      </c>
      <c r="B153" s="348" t="s">
        <v>42</v>
      </c>
      <c r="C153" s="293">
        <v>46318</v>
      </c>
      <c r="D153" s="447" t="s">
        <v>812</v>
      </c>
      <c r="E153" s="293">
        <v>46294</v>
      </c>
      <c r="F153" s="292" t="s">
        <v>61</v>
      </c>
      <c r="G153" s="727"/>
      <c r="H153" s="733">
        <v>83</v>
      </c>
      <c r="I153" s="295" t="s">
        <v>573</v>
      </c>
      <c r="J153" s="728" t="s">
        <v>30</v>
      </c>
      <c r="K153" s="728"/>
      <c r="L153" s="293"/>
      <c r="M153" s="731" t="s">
        <v>128</v>
      </c>
      <c r="N153" s="787">
        <v>110980</v>
      </c>
      <c r="O153" s="731" t="s">
        <v>128</v>
      </c>
      <c r="P153" s="724" t="s">
        <v>35</v>
      </c>
      <c r="Q153" s="958">
        <v>46293</v>
      </c>
      <c r="R153" s="958"/>
      <c r="S153" s="1028"/>
      <c r="T153" s="1028"/>
      <c r="U153" s="1028"/>
      <c r="V153" s="734">
        <v>9590</v>
      </c>
      <c r="W153" s="1846">
        <v>2940</v>
      </c>
      <c r="X153" s="42">
        <f>SUM(V153-W153)</f>
        <v>6650</v>
      </c>
      <c r="Y153" s="1186">
        <f t="shared" si="25"/>
        <v>0.30656934306569344</v>
      </c>
      <c r="Z153" s="958">
        <v>46289</v>
      </c>
      <c r="AA153" s="1385"/>
      <c r="AB153" s="722">
        <v>0</v>
      </c>
      <c r="AC153" s="722">
        <v>0</v>
      </c>
      <c r="AD153" s="721">
        <v>0</v>
      </c>
      <c r="AE153" s="707" t="s">
        <v>818</v>
      </c>
    </row>
    <row r="154" spans="1:31" ht="24.75" customHeight="1">
      <c r="A154" s="292" t="s">
        <v>819</v>
      </c>
      <c r="B154" s="348" t="s">
        <v>42</v>
      </c>
      <c r="C154" s="293">
        <v>46318</v>
      </c>
      <c r="D154" s="447"/>
      <c r="E154" s="293"/>
      <c r="F154" s="292"/>
      <c r="G154" s="727"/>
      <c r="H154" s="733">
        <v>84</v>
      </c>
      <c r="I154" s="295" t="s">
        <v>573</v>
      </c>
      <c r="J154" s="728" t="s">
        <v>30</v>
      </c>
      <c r="K154" s="728"/>
      <c r="L154" s="293"/>
      <c r="M154" s="731" t="s">
        <v>128</v>
      </c>
      <c r="N154" s="787">
        <v>108948</v>
      </c>
      <c r="O154" s="731" t="s">
        <v>128</v>
      </c>
      <c r="P154" s="724" t="s">
        <v>29</v>
      </c>
      <c r="Q154" s="958">
        <v>46268</v>
      </c>
      <c r="R154" s="958"/>
      <c r="S154" s="1028"/>
      <c r="T154" s="1028"/>
      <c r="U154" s="1028"/>
      <c r="V154" s="734">
        <v>9329</v>
      </c>
      <c r="W154" s="710">
        <v>1850</v>
      </c>
      <c r="X154" s="42">
        <f>SUM(V154-W154)</f>
        <v>7479</v>
      </c>
      <c r="Y154" s="1186">
        <f t="shared" si="25"/>
        <v>0.19830635652267123</v>
      </c>
      <c r="Z154" s="958">
        <v>46287</v>
      </c>
      <c r="AA154" s="1385"/>
      <c r="AB154" s="722">
        <v>0</v>
      </c>
      <c r="AC154" s="722">
        <v>0</v>
      </c>
      <c r="AD154" s="721">
        <v>0</v>
      </c>
      <c r="AE154" s="707" t="s">
        <v>820</v>
      </c>
    </row>
    <row r="155" spans="1:31" ht="24.75" customHeight="1">
      <c r="A155" s="292" t="s">
        <v>821</v>
      </c>
      <c r="B155" s="348" t="s">
        <v>42</v>
      </c>
      <c r="C155" s="293">
        <v>46318</v>
      </c>
      <c r="D155" s="447"/>
      <c r="E155" s="293"/>
      <c r="F155" s="292"/>
      <c r="G155" s="727"/>
      <c r="H155" s="733">
        <v>89</v>
      </c>
      <c r="I155" s="295" t="s">
        <v>573</v>
      </c>
      <c r="J155" s="728" t="s">
        <v>30</v>
      </c>
      <c r="K155" s="728"/>
      <c r="L155" s="293"/>
      <c r="M155" s="731" t="s">
        <v>128</v>
      </c>
      <c r="N155" s="787">
        <v>116114</v>
      </c>
      <c r="O155" s="731" t="s">
        <v>128</v>
      </c>
      <c r="P155" s="724" t="s">
        <v>32</v>
      </c>
      <c r="Q155" s="958"/>
      <c r="R155" s="958"/>
      <c r="S155" s="1028"/>
      <c r="T155" s="1028"/>
      <c r="U155" s="1028"/>
      <c r="V155" s="734">
        <v>9709</v>
      </c>
      <c r="W155" s="710">
        <v>505</v>
      </c>
      <c r="X155" s="42">
        <f>SUM(V155-W155)</f>
        <v>9204</v>
      </c>
      <c r="Y155" s="1186">
        <f t="shared" si="25"/>
        <v>5.2013595632917908E-2</v>
      </c>
      <c r="Z155" s="958">
        <v>46287</v>
      </c>
      <c r="AA155" s="1385"/>
      <c r="AB155" s="722">
        <v>0</v>
      </c>
      <c r="AC155" s="722">
        <v>0</v>
      </c>
      <c r="AD155" s="721">
        <v>0</v>
      </c>
      <c r="AE155" s="707" t="s">
        <v>820</v>
      </c>
    </row>
    <row r="156" spans="1:31" ht="24.75" customHeight="1">
      <c r="A156" s="292" t="s">
        <v>822</v>
      </c>
      <c r="B156" s="348" t="s">
        <v>42</v>
      </c>
      <c r="C156" s="293">
        <v>46318</v>
      </c>
      <c r="D156" s="447" t="s">
        <v>812</v>
      </c>
      <c r="E156" s="293">
        <v>46269</v>
      </c>
      <c r="F156" s="292" t="s">
        <v>61</v>
      </c>
      <c r="G156" s="727"/>
      <c r="H156" s="733">
        <v>79</v>
      </c>
      <c r="I156" s="295" t="s">
        <v>573</v>
      </c>
      <c r="J156" s="728" t="s">
        <v>30</v>
      </c>
      <c r="K156" s="728"/>
      <c r="L156" s="293"/>
      <c r="M156" s="731" t="s">
        <v>128</v>
      </c>
      <c r="N156" s="787">
        <v>108665</v>
      </c>
      <c r="O156" s="731" t="s">
        <v>128</v>
      </c>
      <c r="P156" s="724" t="s">
        <v>29</v>
      </c>
      <c r="Q156" s="958">
        <v>46251</v>
      </c>
      <c r="R156" s="958"/>
      <c r="S156" s="1028"/>
      <c r="T156" s="1028"/>
      <c r="U156" s="1028"/>
      <c r="V156" s="734">
        <v>9263</v>
      </c>
      <c r="W156" s="710">
        <v>2040</v>
      </c>
      <c r="X156" s="42">
        <f>SUM(V156-W156)</f>
        <v>7223</v>
      </c>
      <c r="Y156" s="1186">
        <f t="shared" si="25"/>
        <v>0.22023102666522726</v>
      </c>
      <c r="Z156" s="958">
        <v>46261</v>
      </c>
      <c r="AA156" s="1385"/>
      <c r="AB156" s="722">
        <v>0</v>
      </c>
      <c r="AC156" s="722">
        <v>0</v>
      </c>
      <c r="AD156" s="721">
        <v>0</v>
      </c>
      <c r="AE156" s="707" t="s">
        <v>823</v>
      </c>
    </row>
    <row r="157" spans="1:31" ht="24.75" customHeight="1">
      <c r="A157" s="292" t="s">
        <v>824</v>
      </c>
      <c r="B157" s="348" t="s">
        <v>42</v>
      </c>
      <c r="C157" s="293">
        <v>46318</v>
      </c>
      <c r="D157" s="447"/>
      <c r="E157" s="293"/>
      <c r="F157" s="292"/>
      <c r="G157" s="727"/>
      <c r="H157" s="733">
        <v>87</v>
      </c>
      <c r="I157" s="295" t="s">
        <v>573</v>
      </c>
      <c r="J157" s="728" t="s">
        <v>30</v>
      </c>
      <c r="K157" s="728"/>
      <c r="L157" s="293"/>
      <c r="M157" s="731" t="s">
        <v>128</v>
      </c>
      <c r="N157" s="787">
        <v>120731</v>
      </c>
      <c r="O157" s="731" t="s">
        <v>128</v>
      </c>
      <c r="P157" s="724" t="s">
        <v>32</v>
      </c>
      <c r="Q157" s="958"/>
      <c r="R157" s="958"/>
      <c r="S157" s="1028"/>
      <c r="T157" s="1028"/>
      <c r="U157" s="1028"/>
      <c r="V157" s="734">
        <v>10385</v>
      </c>
      <c r="W157" s="710"/>
      <c r="X157" s="42">
        <f>SUM(V157-W157)</f>
        <v>10385</v>
      </c>
      <c r="Y157" s="1186">
        <f t="shared" si="25"/>
        <v>0</v>
      </c>
      <c r="Z157" s="959"/>
      <c r="AA157" s="1385"/>
      <c r="AB157" s="722">
        <v>0</v>
      </c>
      <c r="AC157" s="722">
        <v>0</v>
      </c>
      <c r="AD157" s="721">
        <v>0</v>
      </c>
      <c r="AE157" s="707" t="s">
        <v>825</v>
      </c>
    </row>
    <row r="158" spans="1:31" ht="24.75" customHeight="1">
      <c r="A158" s="292" t="s">
        <v>826</v>
      </c>
      <c r="B158" s="348" t="s">
        <v>42</v>
      </c>
      <c r="C158" s="293">
        <v>46351</v>
      </c>
      <c r="D158" s="447"/>
      <c r="E158" s="293"/>
      <c r="F158" s="292"/>
      <c r="G158" s="727"/>
      <c r="H158" s="733">
        <v>86</v>
      </c>
      <c r="I158" s="295" t="s">
        <v>573</v>
      </c>
      <c r="J158" s="728" t="s">
        <v>30</v>
      </c>
      <c r="K158" s="728"/>
      <c r="L158" s="293"/>
      <c r="M158" s="731" t="s">
        <v>128</v>
      </c>
      <c r="N158" s="787">
        <v>111864</v>
      </c>
      <c r="O158" s="731" t="s">
        <v>128</v>
      </c>
      <c r="P158" s="724" t="s">
        <v>32</v>
      </c>
      <c r="Q158" s="958"/>
      <c r="R158" s="958"/>
      <c r="S158" s="1028"/>
      <c r="T158" s="1028"/>
      <c r="U158" s="1028"/>
      <c r="V158" s="734">
        <v>9398</v>
      </c>
      <c r="W158" s="710"/>
      <c r="X158" s="42">
        <f>SUM(V158-W158)</f>
        <v>9398</v>
      </c>
      <c r="Y158" s="1186">
        <f t="shared" si="25"/>
        <v>0</v>
      </c>
      <c r="Z158" s="959"/>
      <c r="AA158" s="1385"/>
      <c r="AB158" s="722">
        <v>0</v>
      </c>
      <c r="AC158" s="722">
        <v>0</v>
      </c>
      <c r="AD158" s="721">
        <v>0</v>
      </c>
      <c r="AE158" s="707" t="s">
        <v>827</v>
      </c>
    </row>
    <row r="159" spans="1:31" ht="24.75" customHeight="1">
      <c r="A159" s="292" t="s">
        <v>828</v>
      </c>
      <c r="B159" s="348" t="s">
        <v>42</v>
      </c>
      <c r="C159" s="293">
        <v>46351</v>
      </c>
      <c r="D159" s="447"/>
      <c r="E159" s="293"/>
      <c r="F159" s="292"/>
      <c r="G159" s="727"/>
      <c r="H159" s="733">
        <v>63</v>
      </c>
      <c r="I159" s="295" t="s">
        <v>573</v>
      </c>
      <c r="J159" s="728" t="s">
        <v>33</v>
      </c>
      <c r="K159" s="728" t="s">
        <v>553</v>
      </c>
      <c r="L159" s="293"/>
      <c r="M159" s="731" t="s">
        <v>128</v>
      </c>
      <c r="N159" s="787">
        <v>88533.5</v>
      </c>
      <c r="O159" s="731" t="s">
        <v>128</v>
      </c>
      <c r="P159" s="724" t="s">
        <v>32</v>
      </c>
      <c r="Q159" s="958"/>
      <c r="R159" s="958"/>
      <c r="S159" s="1028"/>
      <c r="T159" s="1028"/>
      <c r="U159" s="1028"/>
      <c r="V159" s="734">
        <v>7517</v>
      </c>
      <c r="W159" s="710"/>
      <c r="X159" s="42">
        <f>SUM(V159-W159)</f>
        <v>7517</v>
      </c>
      <c r="Y159" s="1186">
        <f t="shared" si="25"/>
        <v>0</v>
      </c>
      <c r="Z159" s="959"/>
      <c r="AA159" s="1385"/>
      <c r="AB159" s="722">
        <v>0</v>
      </c>
      <c r="AC159" s="722">
        <v>0</v>
      </c>
      <c r="AD159" s="721">
        <v>0</v>
      </c>
      <c r="AE159" s="707" t="s">
        <v>816</v>
      </c>
    </row>
    <row r="160" spans="1:31" ht="24.75" customHeight="1">
      <c r="A160" s="292" t="s">
        <v>829</v>
      </c>
      <c r="B160" s="348" t="s">
        <v>42</v>
      </c>
      <c r="C160" s="293">
        <v>46379</v>
      </c>
      <c r="D160" s="447"/>
      <c r="E160" s="293"/>
      <c r="F160" s="292"/>
      <c r="G160" s="727"/>
      <c r="H160" s="733">
        <v>78</v>
      </c>
      <c r="I160" s="295" t="s">
        <v>573</v>
      </c>
      <c r="J160" s="728" t="s">
        <v>30</v>
      </c>
      <c r="K160" s="728"/>
      <c r="L160" s="293"/>
      <c r="M160" s="731" t="s">
        <v>128</v>
      </c>
      <c r="N160" s="787">
        <v>75143.5</v>
      </c>
      <c r="O160" s="731" t="s">
        <v>128</v>
      </c>
      <c r="P160" s="724" t="s">
        <v>32</v>
      </c>
      <c r="Q160" s="958"/>
      <c r="R160" s="958"/>
      <c r="S160" s="1028"/>
      <c r="T160" s="1028"/>
      <c r="U160" s="1028"/>
      <c r="V160" s="734">
        <v>5920</v>
      </c>
      <c r="W160" s="710"/>
      <c r="X160" s="42">
        <f>SUM(V160-W160)</f>
        <v>5920</v>
      </c>
      <c r="Y160" s="1186">
        <f t="shared" si="25"/>
        <v>0</v>
      </c>
      <c r="Z160" s="959"/>
      <c r="AA160" s="1385"/>
      <c r="AB160" s="722">
        <v>0</v>
      </c>
      <c r="AC160" s="722">
        <v>0</v>
      </c>
      <c r="AD160" s="721">
        <v>0</v>
      </c>
      <c r="AE160" s="707" t="s">
        <v>830</v>
      </c>
    </row>
    <row r="161" spans="1:31" ht="24.75" customHeight="1">
      <c r="A161" s="292" t="s">
        <v>831</v>
      </c>
      <c r="B161" s="348" t="s">
        <v>42</v>
      </c>
      <c r="C161" s="293">
        <v>46487</v>
      </c>
      <c r="D161" s="447"/>
      <c r="E161" s="293"/>
      <c r="F161" s="292"/>
      <c r="G161" s="727"/>
      <c r="H161" s="733">
        <v>60</v>
      </c>
      <c r="I161" s="295" t="s">
        <v>573</v>
      </c>
      <c r="J161" s="728" t="s">
        <v>33</v>
      </c>
      <c r="K161" s="728" t="s">
        <v>553</v>
      </c>
      <c r="L161" s="293"/>
      <c r="M161" s="731" t="s">
        <v>128</v>
      </c>
      <c r="N161" s="787">
        <v>66890</v>
      </c>
      <c r="O161" s="731" t="s">
        <v>128</v>
      </c>
      <c r="P161" s="724" t="s">
        <v>32</v>
      </c>
      <c r="Q161" s="958"/>
      <c r="R161" s="958"/>
      <c r="S161" s="1028"/>
      <c r="T161" s="1028"/>
      <c r="U161" s="1028"/>
      <c r="V161" s="734">
        <v>5589</v>
      </c>
      <c r="W161" s="710"/>
      <c r="X161" s="42">
        <f>SUM(V161-W161)</f>
        <v>5589</v>
      </c>
      <c r="Y161" s="1186">
        <f t="shared" si="25"/>
        <v>0</v>
      </c>
      <c r="Z161" s="959"/>
      <c r="AA161" s="1385"/>
      <c r="AB161" s="722">
        <v>0</v>
      </c>
      <c r="AC161" s="722">
        <v>0</v>
      </c>
      <c r="AD161" s="721">
        <v>0</v>
      </c>
      <c r="AE161" s="707" t="s">
        <v>816</v>
      </c>
    </row>
    <row r="162" spans="1:31" ht="24.75" customHeight="1">
      <c r="A162" s="292" t="s">
        <v>832</v>
      </c>
      <c r="B162" s="348" t="s">
        <v>42</v>
      </c>
      <c r="C162" s="293">
        <v>46310</v>
      </c>
      <c r="D162" s="447"/>
      <c r="E162" s="293"/>
      <c r="F162" s="292"/>
      <c r="G162" s="727"/>
      <c r="H162" s="733">
        <v>60</v>
      </c>
      <c r="I162" s="295" t="s">
        <v>573</v>
      </c>
      <c r="J162" s="728" t="s">
        <v>33</v>
      </c>
      <c r="K162" s="728" t="s">
        <v>553</v>
      </c>
      <c r="L162" s="293"/>
      <c r="M162" s="731" t="s">
        <v>128</v>
      </c>
      <c r="N162" s="787">
        <v>65974</v>
      </c>
      <c r="O162" s="731" t="s">
        <v>128</v>
      </c>
      <c r="P162" s="724" t="s">
        <v>32</v>
      </c>
      <c r="Q162" s="958"/>
      <c r="R162" s="958"/>
      <c r="S162" s="1028"/>
      <c r="T162" s="1028"/>
      <c r="U162" s="1028"/>
      <c r="V162" s="734">
        <v>5515</v>
      </c>
      <c r="W162" s="710"/>
      <c r="X162" s="42">
        <f>SUM(V162-W162)</f>
        <v>5515</v>
      </c>
      <c r="Y162" s="1186">
        <f t="shared" si="25"/>
        <v>0</v>
      </c>
      <c r="Z162" s="959"/>
      <c r="AA162" s="1385"/>
      <c r="AB162" s="722">
        <v>0</v>
      </c>
      <c r="AC162" s="722">
        <v>0</v>
      </c>
      <c r="AD162" s="721">
        <v>0</v>
      </c>
      <c r="AE162" s="707" t="s">
        <v>816</v>
      </c>
    </row>
    <row r="163" spans="1:31" ht="24.75" customHeight="1">
      <c r="A163" s="292" t="s">
        <v>833</v>
      </c>
      <c r="B163" s="348" t="s">
        <v>42</v>
      </c>
      <c r="C163" s="293">
        <v>46492</v>
      </c>
      <c r="D163" s="447"/>
      <c r="E163" s="293"/>
      <c r="F163" s="292"/>
      <c r="G163" s="727"/>
      <c r="H163" s="733">
        <v>62</v>
      </c>
      <c r="I163" s="295" t="s">
        <v>573</v>
      </c>
      <c r="J163" s="728" t="s">
        <v>33</v>
      </c>
      <c r="K163" s="728" t="s">
        <v>553</v>
      </c>
      <c r="L163" s="293"/>
      <c r="M163" s="731" t="s">
        <v>128</v>
      </c>
      <c r="N163" s="787">
        <v>63989.5</v>
      </c>
      <c r="O163" s="731" t="s">
        <v>128</v>
      </c>
      <c r="P163" s="724" t="s">
        <v>32</v>
      </c>
      <c r="Q163" s="958"/>
      <c r="R163" s="958"/>
      <c r="S163" s="1028"/>
      <c r="T163" s="1028"/>
      <c r="U163" s="1028"/>
      <c r="V163" s="734">
        <v>5191</v>
      </c>
      <c r="W163" s="710"/>
      <c r="X163" s="42">
        <f>SUM(V163-W163)</f>
        <v>5191</v>
      </c>
      <c r="Y163" s="1186">
        <f t="shared" si="25"/>
        <v>0</v>
      </c>
      <c r="Z163" s="959"/>
      <c r="AA163" s="1385"/>
      <c r="AB163" s="722">
        <v>0</v>
      </c>
      <c r="AC163" s="722">
        <v>0</v>
      </c>
      <c r="AD163" s="721">
        <v>0</v>
      </c>
      <c r="AE163" s="707" t="s">
        <v>816</v>
      </c>
    </row>
    <row r="164" spans="1:31" ht="24.75" customHeight="1">
      <c r="A164" s="292" t="s">
        <v>834</v>
      </c>
      <c r="B164" s="348" t="s">
        <v>42</v>
      </c>
      <c r="C164" s="293">
        <v>46487</v>
      </c>
      <c r="D164" s="447"/>
      <c r="E164" s="293"/>
      <c r="F164" s="292"/>
      <c r="G164" s="727"/>
      <c r="H164" s="733">
        <v>60</v>
      </c>
      <c r="I164" s="295" t="s">
        <v>573</v>
      </c>
      <c r="J164" s="728" t="s">
        <v>33</v>
      </c>
      <c r="K164" s="728" t="s">
        <v>553</v>
      </c>
      <c r="L164" s="293"/>
      <c r="M164" s="731" t="s">
        <v>128</v>
      </c>
      <c r="N164" s="787">
        <v>67355.5</v>
      </c>
      <c r="O164" s="731" t="s">
        <v>128</v>
      </c>
      <c r="P164" s="724" t="s">
        <v>32</v>
      </c>
      <c r="Q164" s="958"/>
      <c r="R164" s="958"/>
      <c r="S164" s="1028"/>
      <c r="T164" s="1028"/>
      <c r="U164" s="1028"/>
      <c r="V164" s="734">
        <v>5620</v>
      </c>
      <c r="W164" s="710"/>
      <c r="X164" s="42">
        <f>SUM(V164-W164)</f>
        <v>5620</v>
      </c>
      <c r="Y164" s="1186">
        <f t="shared" si="25"/>
        <v>0</v>
      </c>
      <c r="Z164" s="959"/>
      <c r="AA164" s="1385"/>
      <c r="AB164" s="722">
        <v>0</v>
      </c>
      <c r="AC164" s="722">
        <v>0</v>
      </c>
      <c r="AD164" s="721">
        <v>0</v>
      </c>
      <c r="AE164" s="707" t="s">
        <v>816</v>
      </c>
    </row>
    <row r="165" spans="1:31" ht="24.75" customHeight="1">
      <c r="A165" s="292" t="s">
        <v>835</v>
      </c>
      <c r="B165" s="348" t="s">
        <v>42</v>
      </c>
      <c r="C165" s="293">
        <v>46379</v>
      </c>
      <c r="D165" s="447"/>
      <c r="E165" s="293"/>
      <c r="F165" s="292"/>
      <c r="G165" s="727"/>
      <c r="H165" s="733">
        <v>86</v>
      </c>
      <c r="I165" s="295" t="s">
        <v>573</v>
      </c>
      <c r="J165" s="728" t="s">
        <v>33</v>
      </c>
      <c r="K165" s="728" t="s">
        <v>553</v>
      </c>
      <c r="L165" s="293"/>
      <c r="M165" s="731" t="s">
        <v>128</v>
      </c>
      <c r="N165" s="787">
        <v>86438.5</v>
      </c>
      <c r="O165" s="731" t="s">
        <v>128</v>
      </c>
      <c r="P165" s="724" t="s">
        <v>32</v>
      </c>
      <c r="Q165" s="958"/>
      <c r="R165" s="958"/>
      <c r="S165" s="1028"/>
      <c r="T165" s="1028"/>
      <c r="U165" s="1028"/>
      <c r="V165" s="734">
        <v>6864</v>
      </c>
      <c r="W165" s="710"/>
      <c r="X165" s="42">
        <f>SUM(V165-W165)</f>
        <v>6864</v>
      </c>
      <c r="Y165" s="1186">
        <f t="shared" si="25"/>
        <v>0</v>
      </c>
      <c r="Z165" s="959"/>
      <c r="AA165" s="1385"/>
      <c r="AB165" s="722">
        <v>0</v>
      </c>
      <c r="AC165" s="722">
        <v>0</v>
      </c>
      <c r="AD165" s="721">
        <v>0</v>
      </c>
      <c r="AE165" s="707" t="s">
        <v>816</v>
      </c>
    </row>
    <row r="166" spans="1:31" ht="24.75" customHeight="1">
      <c r="A166" s="292" t="s">
        <v>836</v>
      </c>
      <c r="B166" s="348" t="s">
        <v>42</v>
      </c>
      <c r="C166" s="293">
        <v>46487</v>
      </c>
      <c r="D166" s="447"/>
      <c r="E166" s="293"/>
      <c r="F166" s="292"/>
      <c r="G166" s="727"/>
      <c r="H166" s="733">
        <v>89</v>
      </c>
      <c r="I166" s="295" t="s">
        <v>573</v>
      </c>
      <c r="J166" s="728" t="s">
        <v>33</v>
      </c>
      <c r="K166" s="728" t="s">
        <v>553</v>
      </c>
      <c r="L166" s="293"/>
      <c r="M166" s="731" t="s">
        <v>128</v>
      </c>
      <c r="N166" s="787">
        <v>88748.5</v>
      </c>
      <c r="O166" s="731" t="s">
        <v>128</v>
      </c>
      <c r="P166" s="724" t="s">
        <v>32</v>
      </c>
      <c r="Q166" s="958"/>
      <c r="R166" s="958"/>
      <c r="S166" s="1028"/>
      <c r="T166" s="1028"/>
      <c r="U166" s="1028"/>
      <c r="V166" s="734">
        <v>6461</v>
      </c>
      <c r="W166" s="710"/>
      <c r="X166" s="42">
        <f>SUM(V166-W166)</f>
        <v>6461</v>
      </c>
      <c r="Y166" s="1186">
        <f t="shared" si="25"/>
        <v>0</v>
      </c>
      <c r="Z166" s="959"/>
      <c r="AA166" s="1385"/>
      <c r="AB166" s="722">
        <v>0</v>
      </c>
      <c r="AC166" s="722">
        <v>0</v>
      </c>
      <c r="AD166" s="721">
        <v>0</v>
      </c>
      <c r="AE166" s="707" t="s">
        <v>816</v>
      </c>
    </row>
    <row r="167" spans="1:31" ht="24.75" customHeight="1">
      <c r="A167" s="292" t="s">
        <v>837</v>
      </c>
      <c r="B167" s="348" t="s">
        <v>42</v>
      </c>
      <c r="C167" s="293">
        <v>46351</v>
      </c>
      <c r="D167" s="447"/>
      <c r="E167" s="293"/>
      <c r="F167" s="292"/>
      <c r="G167" s="727"/>
      <c r="H167" s="733">
        <v>25</v>
      </c>
      <c r="I167" s="295" t="s">
        <v>573</v>
      </c>
      <c r="J167" s="728" t="s">
        <v>33</v>
      </c>
      <c r="K167" s="728" t="s">
        <v>553</v>
      </c>
      <c r="L167" s="293"/>
      <c r="M167" s="731" t="s">
        <v>128</v>
      </c>
      <c r="N167" s="787">
        <v>33288</v>
      </c>
      <c r="O167" s="731" t="s">
        <v>128</v>
      </c>
      <c r="P167" s="724" t="s">
        <v>32</v>
      </c>
      <c r="Q167" s="958"/>
      <c r="R167" s="958"/>
      <c r="S167" s="1028"/>
      <c r="T167" s="1028"/>
      <c r="U167" s="1028"/>
      <c r="V167" s="734">
        <v>2790</v>
      </c>
      <c r="W167" s="710"/>
      <c r="X167" s="42">
        <f>SUM(V167-W167)</f>
        <v>2790</v>
      </c>
      <c r="Y167" s="1186">
        <f t="shared" si="25"/>
        <v>0</v>
      </c>
      <c r="Z167" s="959"/>
      <c r="AA167" s="1385"/>
      <c r="AB167" s="722">
        <v>0</v>
      </c>
      <c r="AC167" s="722">
        <v>0</v>
      </c>
      <c r="AD167" s="721">
        <v>0</v>
      </c>
      <c r="AE167" s="707" t="s">
        <v>816</v>
      </c>
    </row>
    <row r="168" spans="1:31" ht="24.75" customHeight="1">
      <c r="A168" s="292" t="s">
        <v>838</v>
      </c>
      <c r="B168" s="348" t="s">
        <v>42</v>
      </c>
      <c r="C168" s="293">
        <v>46351</v>
      </c>
      <c r="D168" s="447"/>
      <c r="E168" s="293"/>
      <c r="F168" s="292"/>
      <c r="G168" s="727"/>
      <c r="H168" s="733">
        <v>79</v>
      </c>
      <c r="I168" s="295" t="s">
        <v>573</v>
      </c>
      <c r="J168" s="728" t="s">
        <v>33</v>
      </c>
      <c r="K168" s="728" t="s">
        <v>553</v>
      </c>
      <c r="L168" s="293"/>
      <c r="M168" s="731" t="s">
        <v>128</v>
      </c>
      <c r="N168" s="787">
        <v>89875.5</v>
      </c>
      <c r="O168" s="731" t="s">
        <v>128</v>
      </c>
      <c r="P168" s="724" t="s">
        <v>32</v>
      </c>
      <c r="Q168" s="958"/>
      <c r="R168" s="958"/>
      <c r="S168" s="1028"/>
      <c r="T168" s="1028"/>
      <c r="U168" s="1028"/>
      <c r="V168" s="734">
        <v>7368</v>
      </c>
      <c r="W168" s="710"/>
      <c r="X168" s="42">
        <f>SUM(V168-W168)</f>
        <v>7368</v>
      </c>
      <c r="Y168" s="1186">
        <f t="shared" si="25"/>
        <v>0</v>
      </c>
      <c r="Z168" s="959"/>
      <c r="AA168" s="1385"/>
      <c r="AB168" s="722">
        <v>0</v>
      </c>
      <c r="AC168" s="722">
        <v>0</v>
      </c>
      <c r="AD168" s="721">
        <v>0</v>
      </c>
      <c r="AE168" s="707" t="s">
        <v>816</v>
      </c>
    </row>
    <row r="169" spans="1:31" ht="24.75" customHeight="1">
      <c r="A169" s="292" t="s">
        <v>839</v>
      </c>
      <c r="B169" s="348" t="s">
        <v>42</v>
      </c>
      <c r="C169" s="293">
        <v>46318</v>
      </c>
      <c r="D169" s="447"/>
      <c r="E169" s="293"/>
      <c r="F169" s="292"/>
      <c r="G169" s="727"/>
      <c r="H169" s="733">
        <v>84</v>
      </c>
      <c r="I169" s="295" t="s">
        <v>573</v>
      </c>
      <c r="J169" s="728" t="s">
        <v>33</v>
      </c>
      <c r="K169" s="728" t="s">
        <v>553</v>
      </c>
      <c r="L169" s="293"/>
      <c r="M169" s="731" t="s">
        <v>128</v>
      </c>
      <c r="N169" s="787">
        <v>95052.5</v>
      </c>
      <c r="O169" s="731" t="s">
        <v>128</v>
      </c>
      <c r="P169" s="724" t="s">
        <v>32</v>
      </c>
      <c r="Q169" s="958"/>
      <c r="R169" s="958"/>
      <c r="S169" s="1028"/>
      <c r="T169" s="1028"/>
      <c r="U169" s="1028"/>
      <c r="V169" s="734">
        <v>7844</v>
      </c>
      <c r="W169" s="710"/>
      <c r="X169" s="42">
        <f>SUM(V169-W169)</f>
        <v>7844</v>
      </c>
      <c r="Y169" s="1186">
        <f t="shared" si="25"/>
        <v>0</v>
      </c>
      <c r="Z169" s="959"/>
      <c r="AA169" s="1385"/>
      <c r="AB169" s="722">
        <v>0</v>
      </c>
      <c r="AC169" s="722">
        <v>0</v>
      </c>
      <c r="AD169" s="721">
        <v>0</v>
      </c>
      <c r="AE169" s="707" t="s">
        <v>816</v>
      </c>
    </row>
    <row r="170" spans="1:31" ht="24.75" customHeight="1">
      <c r="A170" s="292" t="s">
        <v>840</v>
      </c>
      <c r="B170" s="348" t="s">
        <v>42</v>
      </c>
      <c r="C170" s="293">
        <v>46318</v>
      </c>
      <c r="D170" s="447" t="s">
        <v>812</v>
      </c>
      <c r="E170" s="293">
        <v>46268</v>
      </c>
      <c r="F170" s="292" t="s">
        <v>61</v>
      </c>
      <c r="G170" s="727"/>
      <c r="H170" s="733">
        <v>88</v>
      </c>
      <c r="I170" s="295" t="s">
        <v>573</v>
      </c>
      <c r="J170" s="728" t="s">
        <v>30</v>
      </c>
      <c r="K170" s="728"/>
      <c r="L170" s="293">
        <v>46268</v>
      </c>
      <c r="M170" s="731" t="s">
        <v>128</v>
      </c>
      <c r="N170" s="787">
        <v>102476</v>
      </c>
      <c r="O170" s="731" t="s">
        <v>128</v>
      </c>
      <c r="P170" s="724" t="s">
        <v>29</v>
      </c>
      <c r="Q170" s="958"/>
      <c r="R170" s="958"/>
      <c r="S170" s="1028"/>
      <c r="T170" s="1028"/>
      <c r="U170" s="1028"/>
      <c r="V170" s="734">
        <v>8148</v>
      </c>
      <c r="W170" s="710">
        <v>3931</v>
      </c>
      <c r="X170" s="42">
        <f>SUM(V170-W170)</f>
        <v>4217</v>
      </c>
      <c r="Y170" s="1186">
        <f t="shared" si="25"/>
        <v>0.48244968090328916</v>
      </c>
      <c r="Z170" s="958">
        <v>46274</v>
      </c>
      <c r="AA170" s="1385"/>
      <c r="AB170" s="722">
        <v>0</v>
      </c>
      <c r="AC170" s="722">
        <v>0</v>
      </c>
      <c r="AD170" s="721">
        <v>0</v>
      </c>
      <c r="AE170" s="707" t="s">
        <v>841</v>
      </c>
    </row>
    <row r="171" spans="1:31" ht="24.75" customHeight="1">
      <c r="A171" s="292" t="s">
        <v>842</v>
      </c>
      <c r="B171" s="348" t="s">
        <v>42</v>
      </c>
      <c r="C171" s="293">
        <v>46318</v>
      </c>
      <c r="D171" s="447"/>
      <c r="E171" s="293"/>
      <c r="F171" s="292"/>
      <c r="G171" s="727"/>
      <c r="H171" s="733">
        <v>60</v>
      </c>
      <c r="I171" s="295" t="s">
        <v>573</v>
      </c>
      <c r="J171" s="728" t="s">
        <v>30</v>
      </c>
      <c r="K171" s="728"/>
      <c r="L171" s="293"/>
      <c r="M171" s="731" t="s">
        <v>128</v>
      </c>
      <c r="N171" s="787">
        <v>80344</v>
      </c>
      <c r="O171" s="731" t="s">
        <v>128</v>
      </c>
      <c r="P171" s="724" t="s">
        <v>32</v>
      </c>
      <c r="Q171" s="958"/>
      <c r="R171" s="958"/>
      <c r="S171" s="1028"/>
      <c r="T171" s="1028"/>
      <c r="U171" s="1028"/>
      <c r="V171" s="734">
        <v>6829</v>
      </c>
      <c r="W171" s="710"/>
      <c r="X171" s="42">
        <f>SUM(V171-W171)</f>
        <v>6829</v>
      </c>
      <c r="Y171" s="1186">
        <f t="shared" si="25"/>
        <v>0</v>
      </c>
      <c r="Z171" s="959"/>
      <c r="AA171" s="1385"/>
      <c r="AB171" s="722">
        <v>0</v>
      </c>
      <c r="AC171" s="722">
        <v>0</v>
      </c>
      <c r="AD171" s="721">
        <v>0</v>
      </c>
      <c r="AE171" s="707" t="s">
        <v>830</v>
      </c>
    </row>
    <row r="172" spans="1:31" ht="24.75" customHeight="1">
      <c r="A172" s="292" t="s">
        <v>843</v>
      </c>
      <c r="B172" s="348" t="s">
        <v>42</v>
      </c>
      <c r="C172" s="293">
        <v>46318</v>
      </c>
      <c r="D172" s="447"/>
      <c r="E172" s="293"/>
      <c r="F172" s="292"/>
      <c r="G172" s="727"/>
      <c r="H172" s="733">
        <v>61</v>
      </c>
      <c r="I172" s="295" t="s">
        <v>573</v>
      </c>
      <c r="J172" s="728" t="s">
        <v>33</v>
      </c>
      <c r="K172" s="728" t="s">
        <v>553</v>
      </c>
      <c r="L172" s="293"/>
      <c r="M172" s="731" t="s">
        <v>128</v>
      </c>
      <c r="N172" s="787">
        <v>73166</v>
      </c>
      <c r="O172" s="731" t="s">
        <v>128</v>
      </c>
      <c r="P172" s="724" t="s">
        <v>32</v>
      </c>
      <c r="Q172" s="958"/>
      <c r="R172" s="958"/>
      <c r="S172" s="1028"/>
      <c r="T172" s="1028"/>
      <c r="U172" s="1028"/>
      <c r="V172" s="734">
        <v>6157</v>
      </c>
      <c r="W172" s="710"/>
      <c r="X172" s="42">
        <f>SUM(V172-W172)</f>
        <v>6157</v>
      </c>
      <c r="Y172" s="1186">
        <f t="shared" si="25"/>
        <v>0</v>
      </c>
      <c r="Z172" s="959"/>
      <c r="AA172" s="1385"/>
      <c r="AB172" s="722">
        <v>0</v>
      </c>
      <c r="AC172" s="722">
        <v>0</v>
      </c>
      <c r="AD172" s="721">
        <v>0</v>
      </c>
      <c r="AE172" s="707" t="s">
        <v>816</v>
      </c>
    </row>
    <row r="173" spans="1:31" ht="24.75" customHeight="1">
      <c r="A173" s="292" t="s">
        <v>844</v>
      </c>
      <c r="B173" s="348" t="s">
        <v>42</v>
      </c>
      <c r="C173" s="293">
        <v>46318</v>
      </c>
      <c r="D173" s="447"/>
      <c r="E173" s="293"/>
      <c r="F173" s="292"/>
      <c r="G173" s="727"/>
      <c r="H173" s="733">
        <v>89</v>
      </c>
      <c r="I173" s="295" t="s">
        <v>573</v>
      </c>
      <c r="J173" s="728" t="s">
        <v>33</v>
      </c>
      <c r="K173" s="728" t="s">
        <v>553</v>
      </c>
      <c r="L173" s="293"/>
      <c r="M173" s="731" t="s">
        <v>128</v>
      </c>
      <c r="N173" s="787">
        <v>114642</v>
      </c>
      <c r="O173" s="731" t="s">
        <v>128</v>
      </c>
      <c r="P173" s="724" t="s">
        <v>32</v>
      </c>
      <c r="Q173" s="958"/>
      <c r="R173" s="958"/>
      <c r="S173" s="1028"/>
      <c r="T173" s="1028"/>
      <c r="U173" s="1028"/>
      <c r="V173" s="734">
        <v>9537</v>
      </c>
      <c r="W173" s="710"/>
      <c r="X173" s="42">
        <f>SUM(V173-W173)</f>
        <v>9537</v>
      </c>
      <c r="Y173" s="1186">
        <f t="shared" si="25"/>
        <v>0</v>
      </c>
      <c r="Z173" s="959"/>
      <c r="AA173" s="1385"/>
      <c r="AB173" s="722">
        <v>0</v>
      </c>
      <c r="AC173" s="722">
        <v>0</v>
      </c>
      <c r="AD173" s="721">
        <v>0</v>
      </c>
      <c r="AE173" s="707" t="s">
        <v>816</v>
      </c>
    </row>
    <row r="174" spans="1:31" ht="24.75" customHeight="1">
      <c r="A174" s="292" t="s">
        <v>845</v>
      </c>
      <c r="B174" s="348" t="s">
        <v>42</v>
      </c>
      <c r="C174" s="293">
        <v>46415</v>
      </c>
      <c r="D174" s="447"/>
      <c r="E174" s="293"/>
      <c r="F174" s="292"/>
      <c r="G174" s="727"/>
      <c r="H174" s="733">
        <v>87</v>
      </c>
      <c r="I174" s="295" t="s">
        <v>573</v>
      </c>
      <c r="J174" s="728" t="s">
        <v>33</v>
      </c>
      <c r="K174" s="728" t="s">
        <v>553</v>
      </c>
      <c r="L174" s="293"/>
      <c r="M174" s="731" t="s">
        <v>128</v>
      </c>
      <c r="N174" s="787">
        <v>85589.5</v>
      </c>
      <c r="O174" s="731" t="s">
        <v>128</v>
      </c>
      <c r="P174" s="724" t="s">
        <v>32</v>
      </c>
      <c r="Q174" s="958"/>
      <c r="R174" s="958"/>
      <c r="S174" s="1028"/>
      <c r="T174" s="1028"/>
      <c r="U174" s="1028"/>
      <c r="V174" s="734">
        <v>6796</v>
      </c>
      <c r="W174" s="710"/>
      <c r="X174" s="42">
        <f>SUM(V174-W174)</f>
        <v>6796</v>
      </c>
      <c r="Y174" s="1186">
        <f t="shared" si="25"/>
        <v>0</v>
      </c>
      <c r="Z174" s="959"/>
      <c r="AA174" s="1385"/>
      <c r="AB174" s="722">
        <v>0</v>
      </c>
      <c r="AC174" s="722">
        <v>0</v>
      </c>
      <c r="AD174" s="721">
        <v>0</v>
      </c>
      <c r="AE174" s="707" t="s">
        <v>816</v>
      </c>
    </row>
    <row r="175" spans="1:31" ht="24.75" customHeight="1">
      <c r="A175" s="292" t="s">
        <v>846</v>
      </c>
      <c r="B175" s="348" t="s">
        <v>42</v>
      </c>
      <c r="C175" s="293">
        <v>46415</v>
      </c>
      <c r="D175" s="447"/>
      <c r="E175" s="293"/>
      <c r="F175" s="292"/>
      <c r="G175" s="727"/>
      <c r="H175" s="733">
        <v>76</v>
      </c>
      <c r="I175" s="295" t="s">
        <v>573</v>
      </c>
      <c r="J175" s="728" t="s">
        <v>33</v>
      </c>
      <c r="K175" s="728" t="s">
        <v>553</v>
      </c>
      <c r="L175" s="293"/>
      <c r="M175" s="731" t="s">
        <v>128</v>
      </c>
      <c r="N175" s="787">
        <v>76640</v>
      </c>
      <c r="O175" s="731" t="s">
        <v>128</v>
      </c>
      <c r="P175" s="724" t="s">
        <v>32</v>
      </c>
      <c r="Q175" s="958"/>
      <c r="R175" s="958"/>
      <c r="S175" s="1028"/>
      <c r="T175" s="1028"/>
      <c r="U175" s="1028"/>
      <c r="V175" s="734">
        <v>6149</v>
      </c>
      <c r="W175" s="710"/>
      <c r="X175" s="42">
        <f>SUM(V175-W175)</f>
        <v>6149</v>
      </c>
      <c r="Y175" s="1186">
        <f t="shared" si="25"/>
        <v>0</v>
      </c>
      <c r="Z175" s="959"/>
      <c r="AA175" s="1385"/>
      <c r="AB175" s="722">
        <v>0</v>
      </c>
      <c r="AC175" s="722">
        <v>0</v>
      </c>
      <c r="AD175" s="721">
        <v>0</v>
      </c>
      <c r="AE175" s="707" t="s">
        <v>816</v>
      </c>
    </row>
    <row r="176" spans="1:31" ht="24.75" customHeight="1">
      <c r="A176" s="292" t="s">
        <v>847</v>
      </c>
      <c r="B176" s="348" t="s">
        <v>42</v>
      </c>
      <c r="C176" s="293">
        <v>46367</v>
      </c>
      <c r="D176" s="447"/>
      <c r="E176" s="293"/>
      <c r="F176" s="292"/>
      <c r="G176" s="727"/>
      <c r="H176" s="733">
        <v>89</v>
      </c>
      <c r="I176" s="295" t="s">
        <v>573</v>
      </c>
      <c r="J176" s="728" t="s">
        <v>33</v>
      </c>
      <c r="K176" s="728" t="s">
        <v>553</v>
      </c>
      <c r="L176" s="293"/>
      <c r="M176" s="731" t="s">
        <v>128</v>
      </c>
      <c r="N176" s="787">
        <v>80780</v>
      </c>
      <c r="O176" s="731" t="s">
        <v>128</v>
      </c>
      <c r="P176" s="724" t="s">
        <v>32</v>
      </c>
      <c r="Q176" s="958"/>
      <c r="R176" s="958"/>
      <c r="S176" s="1028"/>
      <c r="T176" s="1028"/>
      <c r="U176" s="1028"/>
      <c r="V176" s="734">
        <v>6284</v>
      </c>
      <c r="W176" s="710"/>
      <c r="X176" s="42">
        <f>SUM(V176-W176)</f>
        <v>6284</v>
      </c>
      <c r="Y176" s="1186">
        <f t="shared" si="25"/>
        <v>0</v>
      </c>
      <c r="Z176" s="959"/>
      <c r="AA176" s="1385"/>
      <c r="AB176" s="722">
        <v>0</v>
      </c>
      <c r="AC176" s="722">
        <v>0</v>
      </c>
      <c r="AD176" s="721">
        <v>0</v>
      </c>
      <c r="AE176" s="707" t="s">
        <v>848</v>
      </c>
    </row>
    <row r="177" spans="1:31" ht="24.75" customHeight="1">
      <c r="A177" s="292" t="s">
        <v>849</v>
      </c>
      <c r="B177" s="348" t="s">
        <v>42</v>
      </c>
      <c r="C177" s="293">
        <v>46367</v>
      </c>
      <c r="D177" s="447"/>
      <c r="E177" s="293"/>
      <c r="F177" s="292"/>
      <c r="G177" s="727"/>
      <c r="H177" s="733">
        <v>85</v>
      </c>
      <c r="I177" s="295" t="s">
        <v>573</v>
      </c>
      <c r="J177" s="728" t="s">
        <v>33</v>
      </c>
      <c r="K177" s="728" t="s">
        <v>553</v>
      </c>
      <c r="L177" s="293"/>
      <c r="M177" s="731" t="s">
        <v>128</v>
      </c>
      <c r="N177" s="787">
        <v>95244</v>
      </c>
      <c r="O177" s="731" t="s">
        <v>128</v>
      </c>
      <c r="P177" s="724" t="s">
        <v>32</v>
      </c>
      <c r="Q177" s="958"/>
      <c r="R177" s="958"/>
      <c r="S177" s="1028"/>
      <c r="T177" s="1028"/>
      <c r="U177" s="1028"/>
      <c r="V177" s="734">
        <v>7743</v>
      </c>
      <c r="W177" s="710"/>
      <c r="X177" s="42">
        <f>SUM(V177-W177)</f>
        <v>7743</v>
      </c>
      <c r="Y177" s="1186">
        <f t="shared" si="25"/>
        <v>0</v>
      </c>
      <c r="Z177" s="959"/>
      <c r="AA177" s="1385"/>
      <c r="AB177" s="722">
        <v>0</v>
      </c>
      <c r="AC177" s="722">
        <v>0</v>
      </c>
      <c r="AD177" s="721">
        <v>0</v>
      </c>
      <c r="AE177" s="707" t="s">
        <v>816</v>
      </c>
    </row>
    <row r="178" spans="1:31" ht="24.75" customHeight="1">
      <c r="A178" s="292" t="s">
        <v>850</v>
      </c>
      <c r="B178" s="348" t="s">
        <v>42</v>
      </c>
      <c r="C178" s="293">
        <v>46415</v>
      </c>
      <c r="D178" s="447"/>
      <c r="E178" s="293"/>
      <c r="F178" s="292"/>
      <c r="G178" s="727"/>
      <c r="H178" s="733">
        <v>87</v>
      </c>
      <c r="I178" s="295" t="s">
        <v>573</v>
      </c>
      <c r="J178" s="728" t="s">
        <v>33</v>
      </c>
      <c r="K178" s="728" t="s">
        <v>553</v>
      </c>
      <c r="L178" s="293"/>
      <c r="M178" s="731" t="s">
        <v>128</v>
      </c>
      <c r="N178" s="787">
        <v>86888</v>
      </c>
      <c r="O178" s="731" t="s">
        <v>128</v>
      </c>
      <c r="P178" s="724" t="s">
        <v>32</v>
      </c>
      <c r="Q178" s="958"/>
      <c r="R178" s="958"/>
      <c r="S178" s="1028"/>
      <c r="T178" s="1028"/>
      <c r="U178" s="1028"/>
      <c r="V178" s="734">
        <v>6932</v>
      </c>
      <c r="W178" s="710"/>
      <c r="X178" s="42">
        <f>SUM(V178-W178)</f>
        <v>6932</v>
      </c>
      <c r="Y178" s="1186">
        <f t="shared" si="25"/>
        <v>0</v>
      </c>
      <c r="Z178" s="959"/>
      <c r="AA178" s="1385"/>
      <c r="AB178" s="722">
        <v>0</v>
      </c>
      <c r="AC178" s="722">
        <v>0</v>
      </c>
      <c r="AD178" s="721">
        <v>0</v>
      </c>
      <c r="AE178" s="707" t="s">
        <v>816</v>
      </c>
    </row>
    <row r="179" spans="1:31" ht="24.75" customHeight="1">
      <c r="A179" s="292" t="s">
        <v>851</v>
      </c>
      <c r="B179" s="348" t="s">
        <v>42</v>
      </c>
      <c r="C179" s="293">
        <v>46487</v>
      </c>
      <c r="D179" s="447"/>
      <c r="E179" s="293"/>
      <c r="F179" s="292"/>
      <c r="G179" s="727"/>
      <c r="H179" s="733">
        <v>87</v>
      </c>
      <c r="I179" s="295" t="s">
        <v>573</v>
      </c>
      <c r="J179" s="728" t="s">
        <v>33</v>
      </c>
      <c r="K179" s="728" t="s">
        <v>553</v>
      </c>
      <c r="L179" s="293"/>
      <c r="M179" s="731" t="s">
        <v>128</v>
      </c>
      <c r="N179" s="787">
        <v>75700</v>
      </c>
      <c r="O179" s="731" t="s">
        <v>128</v>
      </c>
      <c r="P179" s="724" t="s">
        <v>32</v>
      </c>
      <c r="Q179" s="958"/>
      <c r="R179" s="958"/>
      <c r="S179" s="1028"/>
      <c r="T179" s="1028"/>
      <c r="U179" s="1028"/>
      <c r="V179" s="734">
        <v>6213</v>
      </c>
      <c r="W179" s="710"/>
      <c r="X179" s="42">
        <f>SUM(V179-W179)</f>
        <v>6213</v>
      </c>
      <c r="Y179" s="1186">
        <f t="shared" si="25"/>
        <v>0</v>
      </c>
      <c r="Z179" s="959"/>
      <c r="AA179" s="1385"/>
      <c r="AB179" s="722">
        <v>0</v>
      </c>
      <c r="AC179" s="722">
        <v>0</v>
      </c>
      <c r="AD179" s="721">
        <v>0</v>
      </c>
      <c r="AE179" s="707" t="s">
        <v>816</v>
      </c>
    </row>
    <row r="180" spans="1:31" ht="24.75" customHeight="1">
      <c r="A180" s="292" t="s">
        <v>852</v>
      </c>
      <c r="B180" s="348" t="s">
        <v>42</v>
      </c>
      <c r="C180" s="293">
        <v>46487</v>
      </c>
      <c r="D180" s="447"/>
      <c r="E180" s="293"/>
      <c r="F180" s="292"/>
      <c r="G180" s="727"/>
      <c r="H180" s="733">
        <v>52</v>
      </c>
      <c r="I180" s="295" t="s">
        <v>573</v>
      </c>
      <c r="J180" s="728" t="s">
        <v>33</v>
      </c>
      <c r="K180" s="728" t="s">
        <v>553</v>
      </c>
      <c r="L180" s="293"/>
      <c r="M180" s="731" t="s">
        <v>128</v>
      </c>
      <c r="N180" s="787">
        <v>53698</v>
      </c>
      <c r="O180" s="731" t="s">
        <v>128</v>
      </c>
      <c r="P180" s="724" t="s">
        <v>32</v>
      </c>
      <c r="Q180" s="958"/>
      <c r="R180" s="958"/>
      <c r="S180" s="1028"/>
      <c r="T180" s="1028"/>
      <c r="U180" s="1028"/>
      <c r="V180" s="734">
        <v>4339</v>
      </c>
      <c r="W180" s="710"/>
      <c r="X180" s="42">
        <f>SUM(V180-W180)</f>
        <v>4339</v>
      </c>
      <c r="Y180" s="1186">
        <f t="shared" si="25"/>
        <v>0</v>
      </c>
      <c r="Z180" s="959"/>
      <c r="AA180" s="1385"/>
      <c r="AB180" s="722">
        <v>0</v>
      </c>
      <c r="AC180" s="722">
        <v>0</v>
      </c>
      <c r="AD180" s="721">
        <v>0</v>
      </c>
      <c r="AE180" s="707" t="s">
        <v>816</v>
      </c>
    </row>
    <row r="181" spans="1:31" ht="24.75" customHeight="1">
      <c r="A181" s="292" t="s">
        <v>853</v>
      </c>
      <c r="B181" s="348" t="s">
        <v>42</v>
      </c>
      <c r="C181" s="293">
        <v>46487</v>
      </c>
      <c r="D181" s="447"/>
      <c r="E181" s="293"/>
      <c r="F181" s="292"/>
      <c r="G181" s="727"/>
      <c r="H181" s="733">
        <v>48</v>
      </c>
      <c r="I181" s="295" t="s">
        <v>573</v>
      </c>
      <c r="J181" s="728" t="s">
        <v>33</v>
      </c>
      <c r="K181" s="728" t="s">
        <v>553</v>
      </c>
      <c r="L181" s="293"/>
      <c r="M181" s="731" t="s">
        <v>128</v>
      </c>
      <c r="N181" s="787">
        <v>48883</v>
      </c>
      <c r="O181" s="731" t="s">
        <v>128</v>
      </c>
      <c r="P181" s="724" t="s">
        <v>32</v>
      </c>
      <c r="Q181" s="958"/>
      <c r="R181" s="958"/>
      <c r="S181" s="1028"/>
      <c r="T181" s="1028"/>
      <c r="U181" s="1028"/>
      <c r="V181" s="734">
        <v>3940</v>
      </c>
      <c r="W181" s="710"/>
      <c r="X181" s="42">
        <f>SUM(V181-W181)</f>
        <v>3940</v>
      </c>
      <c r="Y181" s="1186">
        <f t="shared" si="25"/>
        <v>0</v>
      </c>
      <c r="Z181" s="959"/>
      <c r="AA181" s="1385"/>
      <c r="AB181" s="722">
        <v>0</v>
      </c>
      <c r="AC181" s="722">
        <v>0</v>
      </c>
      <c r="AD181" s="721">
        <v>0</v>
      </c>
      <c r="AE181" s="707" t="s">
        <v>816</v>
      </c>
    </row>
    <row r="182" spans="1:31" ht="24.75" customHeight="1">
      <c r="A182" s="292" t="s">
        <v>854</v>
      </c>
      <c r="B182" s="348" t="s">
        <v>42</v>
      </c>
      <c r="C182" s="293">
        <v>46379</v>
      </c>
      <c r="D182" s="447"/>
      <c r="E182" s="293"/>
      <c r="F182" s="292"/>
      <c r="G182" s="727"/>
      <c r="H182" s="733">
        <v>88</v>
      </c>
      <c r="I182" s="295" t="s">
        <v>573</v>
      </c>
      <c r="J182" s="728" t="s">
        <v>33</v>
      </c>
      <c r="K182" s="728" t="s">
        <v>553</v>
      </c>
      <c r="L182" s="293"/>
      <c r="M182" s="731" t="s">
        <v>128</v>
      </c>
      <c r="N182" s="787">
        <v>83382</v>
      </c>
      <c r="O182" s="731" t="s">
        <v>128</v>
      </c>
      <c r="P182" s="724" t="s">
        <v>32</v>
      </c>
      <c r="Q182" s="958"/>
      <c r="R182" s="958"/>
      <c r="S182" s="1028"/>
      <c r="T182" s="1028"/>
      <c r="U182" s="1028"/>
      <c r="V182" s="734">
        <v>6855</v>
      </c>
      <c r="W182" s="710"/>
      <c r="X182" s="42">
        <f>SUM(V182-W182)</f>
        <v>6855</v>
      </c>
      <c r="Y182" s="1186">
        <f t="shared" ref="Y182:Y206" si="26">IFERROR($W182/$V182, 0)</f>
        <v>0</v>
      </c>
      <c r="Z182" s="959"/>
      <c r="AA182" s="1385"/>
      <c r="AB182" s="722">
        <v>0</v>
      </c>
      <c r="AC182" s="722">
        <v>0</v>
      </c>
      <c r="AD182" s="721">
        <v>0</v>
      </c>
      <c r="AE182" s="707" t="s">
        <v>816</v>
      </c>
    </row>
    <row r="183" spans="1:31" ht="24.75" customHeight="1">
      <c r="A183" s="292" t="s">
        <v>855</v>
      </c>
      <c r="B183" s="348" t="s">
        <v>42</v>
      </c>
      <c r="C183" s="293">
        <v>46415</v>
      </c>
      <c r="D183" s="447"/>
      <c r="E183" s="293"/>
      <c r="F183" s="292"/>
      <c r="G183" s="727"/>
      <c r="H183" s="733">
        <v>90</v>
      </c>
      <c r="I183" s="295" t="s">
        <v>573</v>
      </c>
      <c r="J183" s="728" t="s">
        <v>33</v>
      </c>
      <c r="K183" s="728" t="s">
        <v>553</v>
      </c>
      <c r="L183" s="293"/>
      <c r="M183" s="731" t="s">
        <v>128</v>
      </c>
      <c r="N183" s="787">
        <v>88834</v>
      </c>
      <c r="O183" s="731" t="s">
        <v>128</v>
      </c>
      <c r="P183" s="724" t="s">
        <v>32</v>
      </c>
      <c r="Q183" s="958"/>
      <c r="R183" s="958"/>
      <c r="S183" s="1028"/>
      <c r="T183" s="1028"/>
      <c r="U183" s="1028"/>
      <c r="V183" s="734">
        <v>7147</v>
      </c>
      <c r="W183" s="710"/>
      <c r="X183" s="42">
        <f>SUM(V183-W183)</f>
        <v>7147</v>
      </c>
      <c r="Y183" s="1186">
        <f t="shared" si="26"/>
        <v>0</v>
      </c>
      <c r="Z183" s="959"/>
      <c r="AA183" s="1385"/>
      <c r="AB183" s="722">
        <v>0</v>
      </c>
      <c r="AC183" s="722">
        <v>0</v>
      </c>
      <c r="AD183" s="721">
        <v>0</v>
      </c>
      <c r="AE183" s="707" t="s">
        <v>816</v>
      </c>
    </row>
    <row r="184" spans="1:31" ht="24.75" customHeight="1">
      <c r="A184" s="292" t="s">
        <v>856</v>
      </c>
      <c r="B184" s="348" t="s">
        <v>42</v>
      </c>
      <c r="C184" s="293">
        <v>46487</v>
      </c>
      <c r="D184" s="447"/>
      <c r="E184" s="293"/>
      <c r="F184" s="292"/>
      <c r="G184" s="727"/>
      <c r="H184" s="733">
        <v>83</v>
      </c>
      <c r="I184" s="295" t="s">
        <v>573</v>
      </c>
      <c r="J184" s="728" t="s">
        <v>33</v>
      </c>
      <c r="K184" s="728" t="s">
        <v>553</v>
      </c>
      <c r="L184" s="293"/>
      <c r="M184" s="731" t="s">
        <v>128</v>
      </c>
      <c r="N184" s="787">
        <v>81027.5</v>
      </c>
      <c r="O184" s="731" t="s">
        <v>128</v>
      </c>
      <c r="P184" s="724" t="s">
        <v>32</v>
      </c>
      <c r="Q184" s="958"/>
      <c r="R184" s="958"/>
      <c r="S184" s="1028"/>
      <c r="T184" s="1028"/>
      <c r="U184" s="1028"/>
      <c r="V184" s="734">
        <v>6376</v>
      </c>
      <c r="W184" s="710"/>
      <c r="X184" s="42">
        <f>SUM(V184-W184)</f>
        <v>6376</v>
      </c>
      <c r="Y184" s="1186">
        <f t="shared" si="26"/>
        <v>0</v>
      </c>
      <c r="Z184" s="959"/>
      <c r="AA184" s="1385"/>
      <c r="AB184" s="722">
        <v>0</v>
      </c>
      <c r="AC184" s="722">
        <v>0</v>
      </c>
      <c r="AD184" s="721">
        <v>0</v>
      </c>
      <c r="AE184" s="707" t="s">
        <v>816</v>
      </c>
    </row>
    <row r="185" spans="1:31" ht="24.75" customHeight="1">
      <c r="A185" s="292" t="s">
        <v>857</v>
      </c>
      <c r="B185" s="348" t="s">
        <v>42</v>
      </c>
      <c r="C185" s="293">
        <v>46415</v>
      </c>
      <c r="D185" s="447"/>
      <c r="E185" s="293"/>
      <c r="F185" s="292"/>
      <c r="G185" s="727"/>
      <c r="H185" s="733">
        <v>63</v>
      </c>
      <c r="I185" s="295" t="s">
        <v>573</v>
      </c>
      <c r="J185" s="728" t="s">
        <v>33</v>
      </c>
      <c r="K185" s="728" t="s">
        <v>553</v>
      </c>
      <c r="L185" s="293"/>
      <c r="M185" s="731" t="s">
        <v>128</v>
      </c>
      <c r="N185" s="787">
        <v>60264</v>
      </c>
      <c r="O185" s="731" t="s">
        <v>128</v>
      </c>
      <c r="P185" s="724" t="s">
        <v>32</v>
      </c>
      <c r="Q185" s="958"/>
      <c r="R185" s="958"/>
      <c r="S185" s="1028"/>
      <c r="T185" s="1028"/>
      <c r="U185" s="1028"/>
      <c r="V185" s="734">
        <v>4784</v>
      </c>
      <c r="W185" s="710"/>
      <c r="X185" s="42">
        <f>SUM(V185-W185)</f>
        <v>4784</v>
      </c>
      <c r="Y185" s="1186">
        <f t="shared" si="26"/>
        <v>0</v>
      </c>
      <c r="Z185" s="959"/>
      <c r="AA185" s="1385"/>
      <c r="AB185" s="722">
        <v>0</v>
      </c>
      <c r="AC185" s="722">
        <v>0</v>
      </c>
      <c r="AD185" s="721">
        <v>0</v>
      </c>
      <c r="AE185" s="707" t="s">
        <v>816</v>
      </c>
    </row>
    <row r="186" spans="1:31" ht="24.75" customHeight="1">
      <c r="A186" s="292" t="s">
        <v>858</v>
      </c>
      <c r="B186" s="348" t="s">
        <v>42</v>
      </c>
      <c r="C186" s="293">
        <v>46367</v>
      </c>
      <c r="D186" s="447"/>
      <c r="E186" s="293"/>
      <c r="F186" s="292"/>
      <c r="G186" s="727"/>
      <c r="H186" s="733">
        <v>86</v>
      </c>
      <c r="I186" s="295" t="s">
        <v>573</v>
      </c>
      <c r="J186" s="728" t="s">
        <v>33</v>
      </c>
      <c r="K186" s="728" t="s">
        <v>553</v>
      </c>
      <c r="L186" s="293"/>
      <c r="M186" s="731" t="s">
        <v>128</v>
      </c>
      <c r="N186" s="787">
        <v>81096</v>
      </c>
      <c r="O186" s="731" t="s">
        <v>128</v>
      </c>
      <c r="P186" s="724" t="s">
        <v>32</v>
      </c>
      <c r="Q186" s="958"/>
      <c r="R186" s="958"/>
      <c r="S186" s="1028"/>
      <c r="T186" s="1028"/>
      <c r="U186" s="1028"/>
      <c r="V186" s="734">
        <v>6387</v>
      </c>
      <c r="W186" s="710"/>
      <c r="X186" s="42">
        <f>SUM(V186-W186)</f>
        <v>6387</v>
      </c>
      <c r="Y186" s="1186">
        <f t="shared" si="26"/>
        <v>0</v>
      </c>
      <c r="Z186" s="959"/>
      <c r="AA186" s="1385"/>
      <c r="AB186" s="722">
        <v>0</v>
      </c>
      <c r="AC186" s="722">
        <v>0</v>
      </c>
      <c r="AD186" s="721">
        <v>0</v>
      </c>
      <c r="AE186" s="707" t="s">
        <v>816</v>
      </c>
    </row>
    <row r="187" spans="1:31" ht="24.75" customHeight="1">
      <c r="A187" s="292" t="s">
        <v>859</v>
      </c>
      <c r="B187" s="348" t="s">
        <v>42</v>
      </c>
      <c r="C187" s="293">
        <v>46367</v>
      </c>
      <c r="D187" s="447"/>
      <c r="E187" s="293"/>
      <c r="F187" s="292"/>
      <c r="G187" s="727"/>
      <c r="H187" s="733">
        <v>81</v>
      </c>
      <c r="I187" s="295" t="s">
        <v>573</v>
      </c>
      <c r="J187" s="728" t="s">
        <v>33</v>
      </c>
      <c r="K187" s="728" t="s">
        <v>553</v>
      </c>
      <c r="L187" s="293"/>
      <c r="M187" s="731" t="s">
        <v>128</v>
      </c>
      <c r="N187" s="787">
        <v>79796</v>
      </c>
      <c r="O187" s="731" t="s">
        <v>128</v>
      </c>
      <c r="P187" s="724" t="s">
        <v>32</v>
      </c>
      <c r="Q187" s="958"/>
      <c r="R187" s="958"/>
      <c r="S187" s="1028"/>
      <c r="T187" s="1028"/>
      <c r="U187" s="1028"/>
      <c r="V187" s="734">
        <v>6372</v>
      </c>
      <c r="W187" s="710"/>
      <c r="X187" s="42">
        <f>SUM(V187-W187)</f>
        <v>6372</v>
      </c>
      <c r="Y187" s="1186">
        <f t="shared" si="26"/>
        <v>0</v>
      </c>
      <c r="Z187" s="959"/>
      <c r="AA187" s="1385"/>
      <c r="AB187" s="722">
        <v>0</v>
      </c>
      <c r="AC187" s="722">
        <v>0</v>
      </c>
      <c r="AD187" s="721">
        <v>0</v>
      </c>
      <c r="AE187" s="707" t="s">
        <v>816</v>
      </c>
    </row>
    <row r="188" spans="1:31" ht="24.75" customHeight="1">
      <c r="A188" s="292" t="s">
        <v>860</v>
      </c>
      <c r="B188" s="348" t="s">
        <v>42</v>
      </c>
      <c r="C188" s="293">
        <v>46379</v>
      </c>
      <c r="D188" s="447"/>
      <c r="E188" s="293"/>
      <c r="F188" s="292"/>
      <c r="G188" s="727"/>
      <c r="H188" s="733">
        <v>77</v>
      </c>
      <c r="I188" s="295" t="s">
        <v>573</v>
      </c>
      <c r="J188" s="728" t="s">
        <v>33</v>
      </c>
      <c r="K188" s="728" t="s">
        <v>553</v>
      </c>
      <c r="L188" s="293"/>
      <c r="M188" s="731" t="s">
        <v>128</v>
      </c>
      <c r="N188" s="787">
        <v>69082</v>
      </c>
      <c r="O188" s="731" t="s">
        <v>128</v>
      </c>
      <c r="P188" s="724" t="s">
        <v>32</v>
      </c>
      <c r="Q188" s="958"/>
      <c r="R188" s="958"/>
      <c r="S188" s="1028"/>
      <c r="T188" s="1028"/>
      <c r="U188" s="1028"/>
      <c r="V188" s="734">
        <v>5363</v>
      </c>
      <c r="W188" s="710"/>
      <c r="X188" s="42">
        <f>SUM(V188-W188)</f>
        <v>5363</v>
      </c>
      <c r="Y188" s="1186">
        <f t="shared" si="26"/>
        <v>0</v>
      </c>
      <c r="Z188" s="959"/>
      <c r="AA188" s="1385"/>
      <c r="AB188" s="722">
        <v>0</v>
      </c>
      <c r="AC188" s="722">
        <v>0</v>
      </c>
      <c r="AD188" s="721">
        <v>0</v>
      </c>
      <c r="AE188" s="707" t="s">
        <v>816</v>
      </c>
    </row>
    <row r="189" spans="1:31" ht="24.75" customHeight="1">
      <c r="A189" s="292" t="s">
        <v>861</v>
      </c>
      <c r="B189" s="348" t="s">
        <v>42</v>
      </c>
      <c r="C189" s="293">
        <v>46379</v>
      </c>
      <c r="D189" s="447"/>
      <c r="E189" s="293"/>
      <c r="F189" s="292"/>
      <c r="G189" s="727"/>
      <c r="H189" s="733">
        <v>67</v>
      </c>
      <c r="I189" s="295" t="s">
        <v>573</v>
      </c>
      <c r="J189" s="728" t="s">
        <v>33</v>
      </c>
      <c r="K189" s="728" t="s">
        <v>553</v>
      </c>
      <c r="L189" s="293"/>
      <c r="M189" s="731" t="s">
        <v>128</v>
      </c>
      <c r="N189" s="787">
        <v>65448</v>
      </c>
      <c r="O189" s="731" t="s">
        <v>128</v>
      </c>
      <c r="P189" s="724" t="s">
        <v>32</v>
      </c>
      <c r="Q189" s="958"/>
      <c r="R189" s="958"/>
      <c r="S189" s="1028"/>
      <c r="T189" s="1028"/>
      <c r="U189" s="1028"/>
      <c r="V189" s="734">
        <v>5199</v>
      </c>
      <c r="W189" s="710"/>
      <c r="X189" s="42">
        <f>SUM(V189-W189)</f>
        <v>5199</v>
      </c>
      <c r="Y189" s="1186">
        <f t="shared" si="26"/>
        <v>0</v>
      </c>
      <c r="Z189" s="959"/>
      <c r="AA189" s="1385"/>
      <c r="AB189" s="722">
        <v>0</v>
      </c>
      <c r="AC189" s="722">
        <v>0</v>
      </c>
      <c r="AD189" s="721">
        <v>0</v>
      </c>
      <c r="AE189" s="707" t="s">
        <v>816</v>
      </c>
    </row>
    <row r="190" spans="1:31" ht="24.75" customHeight="1">
      <c r="A190" s="292" t="s">
        <v>862</v>
      </c>
      <c r="B190" s="348" t="s">
        <v>42</v>
      </c>
      <c r="C190" s="293">
        <v>46379</v>
      </c>
      <c r="D190" s="447"/>
      <c r="E190" s="293"/>
      <c r="F190" s="292"/>
      <c r="G190" s="727"/>
      <c r="H190" s="733">
        <v>90</v>
      </c>
      <c r="I190" s="295" t="s">
        <v>573</v>
      </c>
      <c r="J190" s="728" t="s">
        <v>33</v>
      </c>
      <c r="K190" s="728" t="s">
        <v>553</v>
      </c>
      <c r="L190" s="293"/>
      <c r="M190" s="731" t="s">
        <v>128</v>
      </c>
      <c r="N190" s="787">
        <v>116020.5</v>
      </c>
      <c r="O190" s="731" t="s">
        <v>128</v>
      </c>
      <c r="P190" s="724" t="s">
        <v>32</v>
      </c>
      <c r="Q190" s="958"/>
      <c r="R190" s="958"/>
      <c r="S190" s="1028"/>
      <c r="T190" s="1028"/>
      <c r="U190" s="1028"/>
      <c r="V190" s="734">
        <v>9771</v>
      </c>
      <c r="W190" s="710"/>
      <c r="X190" s="42">
        <f>SUM(V190-W190)</f>
        <v>9771</v>
      </c>
      <c r="Y190" s="1186">
        <f t="shared" si="26"/>
        <v>0</v>
      </c>
      <c r="Z190" s="959"/>
      <c r="AA190" s="1385"/>
      <c r="AB190" s="722">
        <v>0</v>
      </c>
      <c r="AC190" s="722">
        <v>0</v>
      </c>
      <c r="AD190" s="721">
        <v>0</v>
      </c>
      <c r="AE190" s="707" t="s">
        <v>816</v>
      </c>
    </row>
    <row r="191" spans="1:31" ht="24.75" customHeight="1">
      <c r="A191" s="292" t="s">
        <v>863</v>
      </c>
      <c r="B191" s="348" t="s">
        <v>42</v>
      </c>
      <c r="C191" s="293">
        <v>46379</v>
      </c>
      <c r="D191" s="447"/>
      <c r="E191" s="293"/>
      <c r="F191" s="292"/>
      <c r="G191" s="727"/>
      <c r="H191" s="733">
        <v>90</v>
      </c>
      <c r="I191" s="295" t="s">
        <v>573</v>
      </c>
      <c r="J191" s="728" t="s">
        <v>33</v>
      </c>
      <c r="K191" s="728" t="s">
        <v>553</v>
      </c>
      <c r="L191" s="293"/>
      <c r="M191" s="731" t="s">
        <v>128</v>
      </c>
      <c r="N191" s="787">
        <v>114306</v>
      </c>
      <c r="O191" s="731" t="s">
        <v>128</v>
      </c>
      <c r="P191" s="724" t="s">
        <v>32</v>
      </c>
      <c r="Q191" s="958"/>
      <c r="R191" s="958"/>
      <c r="S191" s="1028"/>
      <c r="T191" s="1028"/>
      <c r="U191" s="1028"/>
      <c r="V191" s="734">
        <v>9562</v>
      </c>
      <c r="W191" s="710"/>
      <c r="X191" s="42">
        <f>SUM(V191-W191)</f>
        <v>9562</v>
      </c>
      <c r="Y191" s="1186">
        <f t="shared" si="26"/>
        <v>0</v>
      </c>
      <c r="Z191" s="959"/>
      <c r="AA191" s="1385"/>
      <c r="AB191" s="722">
        <v>0</v>
      </c>
      <c r="AC191" s="722">
        <v>0</v>
      </c>
      <c r="AD191" s="721">
        <v>0</v>
      </c>
      <c r="AE191" s="707" t="s">
        <v>816</v>
      </c>
    </row>
    <row r="192" spans="1:31" ht="24.75" customHeight="1">
      <c r="A192" s="292" t="s">
        <v>864</v>
      </c>
      <c r="B192" s="348" t="s">
        <v>42</v>
      </c>
      <c r="C192" s="293">
        <v>46351</v>
      </c>
      <c r="D192" s="447"/>
      <c r="E192" s="293"/>
      <c r="F192" s="292"/>
      <c r="G192" s="727"/>
      <c r="H192" s="733">
        <v>87</v>
      </c>
      <c r="I192" s="295" t="s">
        <v>573</v>
      </c>
      <c r="J192" s="728" t="s">
        <v>33</v>
      </c>
      <c r="K192" s="728" t="s">
        <v>553</v>
      </c>
      <c r="L192" s="293"/>
      <c r="M192" s="731" t="s">
        <v>128</v>
      </c>
      <c r="N192" s="787">
        <v>80784</v>
      </c>
      <c r="O192" s="731" t="s">
        <v>128</v>
      </c>
      <c r="P192" s="724" t="s">
        <v>32</v>
      </c>
      <c r="Q192" s="958"/>
      <c r="R192" s="958"/>
      <c r="S192" s="1028"/>
      <c r="T192" s="1028"/>
      <c r="U192" s="1028"/>
      <c r="V192" s="734">
        <v>6309</v>
      </c>
      <c r="W192" s="710"/>
      <c r="X192" s="42">
        <f>SUM(V192-W192)</f>
        <v>6309</v>
      </c>
      <c r="Y192" s="1186">
        <f t="shared" si="26"/>
        <v>0</v>
      </c>
      <c r="Z192" s="959"/>
      <c r="AA192" s="1385"/>
      <c r="AB192" s="722">
        <v>0</v>
      </c>
      <c r="AC192" s="722">
        <v>0</v>
      </c>
      <c r="AD192" s="721">
        <v>0</v>
      </c>
      <c r="AE192" s="707" t="s">
        <v>816</v>
      </c>
    </row>
    <row r="193" spans="1:31" ht="24.75" customHeight="1">
      <c r="A193" s="292" t="s">
        <v>865</v>
      </c>
      <c r="B193" s="348" t="s">
        <v>42</v>
      </c>
      <c r="C193" s="293">
        <v>46379</v>
      </c>
      <c r="D193" s="447"/>
      <c r="E193" s="293"/>
      <c r="F193" s="292"/>
      <c r="G193" s="727"/>
      <c r="H193" s="733">
        <v>90</v>
      </c>
      <c r="I193" s="295" t="s">
        <v>573</v>
      </c>
      <c r="J193" s="728" t="s">
        <v>33</v>
      </c>
      <c r="K193" s="728" t="s">
        <v>553</v>
      </c>
      <c r="L193" s="293"/>
      <c r="M193" s="731" t="s">
        <v>128</v>
      </c>
      <c r="N193" s="787">
        <v>125540.85</v>
      </c>
      <c r="O193" s="731" t="s">
        <v>128</v>
      </c>
      <c r="P193" s="724" t="s">
        <v>32</v>
      </c>
      <c r="Q193" s="958"/>
      <c r="R193" s="958"/>
      <c r="S193" s="1028"/>
      <c r="T193" s="1028"/>
      <c r="U193" s="1028"/>
      <c r="V193" s="734">
        <v>10260</v>
      </c>
      <c r="W193" s="710"/>
      <c r="X193" s="42">
        <f>SUM(V193-W193)</f>
        <v>10260</v>
      </c>
      <c r="Y193" s="1186">
        <f t="shared" si="26"/>
        <v>0</v>
      </c>
      <c r="Z193" s="959"/>
      <c r="AA193" s="1385"/>
      <c r="AB193" s="722">
        <v>0</v>
      </c>
      <c r="AC193" s="722">
        <v>0</v>
      </c>
      <c r="AD193" s="721">
        <v>0</v>
      </c>
      <c r="AE193" s="707" t="s">
        <v>816</v>
      </c>
    </row>
    <row r="194" spans="1:31" ht="24.75" customHeight="1">
      <c r="A194" s="292" t="s">
        <v>866</v>
      </c>
      <c r="B194" s="348" t="s">
        <v>42</v>
      </c>
      <c r="C194" s="293">
        <v>46487</v>
      </c>
      <c r="D194" s="447"/>
      <c r="E194" s="293"/>
      <c r="F194" s="292"/>
      <c r="G194" s="727"/>
      <c r="H194" s="733">
        <v>89</v>
      </c>
      <c r="I194" s="295" t="s">
        <v>573</v>
      </c>
      <c r="J194" s="728" t="s">
        <v>33</v>
      </c>
      <c r="K194" s="728" t="s">
        <v>553</v>
      </c>
      <c r="L194" s="293"/>
      <c r="M194" s="731" t="s">
        <v>128</v>
      </c>
      <c r="N194" s="787">
        <v>119327</v>
      </c>
      <c r="O194" s="731" t="s">
        <v>128</v>
      </c>
      <c r="P194" s="724" t="s">
        <v>32</v>
      </c>
      <c r="Q194" s="958"/>
      <c r="R194" s="958"/>
      <c r="S194" s="1028"/>
      <c r="T194" s="1028"/>
      <c r="U194" s="1028"/>
      <c r="V194" s="734">
        <v>10080</v>
      </c>
      <c r="W194" s="710"/>
      <c r="X194" s="42">
        <f>SUM(V194-W194)</f>
        <v>10080</v>
      </c>
      <c r="Y194" s="1186">
        <f t="shared" si="26"/>
        <v>0</v>
      </c>
      <c r="Z194" s="959"/>
      <c r="AA194" s="1385"/>
      <c r="AB194" s="722">
        <v>0</v>
      </c>
      <c r="AC194" s="722">
        <v>0</v>
      </c>
      <c r="AD194" s="721">
        <v>0</v>
      </c>
      <c r="AE194" s="707" t="s">
        <v>816</v>
      </c>
    </row>
    <row r="195" spans="1:31" ht="24.75" customHeight="1">
      <c r="A195" s="292" t="s">
        <v>867</v>
      </c>
      <c r="B195" s="348" t="s">
        <v>42</v>
      </c>
      <c r="C195" s="293">
        <v>46340</v>
      </c>
      <c r="D195" s="447"/>
      <c r="E195" s="293"/>
      <c r="F195" s="292"/>
      <c r="G195" s="727"/>
      <c r="H195" s="733">
        <v>76</v>
      </c>
      <c r="I195" s="295" t="s">
        <v>573</v>
      </c>
      <c r="J195" s="728" t="s">
        <v>33</v>
      </c>
      <c r="K195" s="728" t="s">
        <v>553</v>
      </c>
      <c r="L195" s="293"/>
      <c r="M195" s="731" t="s">
        <v>128</v>
      </c>
      <c r="N195" s="787">
        <v>85720</v>
      </c>
      <c r="O195" s="731" t="s">
        <v>128</v>
      </c>
      <c r="P195" s="724" t="s">
        <v>32</v>
      </c>
      <c r="Q195" s="958"/>
      <c r="R195" s="958"/>
      <c r="S195" s="1028"/>
      <c r="T195" s="1028"/>
      <c r="U195" s="1028"/>
      <c r="V195" s="734">
        <v>6859</v>
      </c>
      <c r="W195" s="710"/>
      <c r="X195" s="42">
        <f>SUM(V195-W195)</f>
        <v>6859</v>
      </c>
      <c r="Y195" s="1186">
        <f t="shared" si="26"/>
        <v>0</v>
      </c>
      <c r="Z195" s="959"/>
      <c r="AA195" s="1385"/>
      <c r="AB195" s="722">
        <v>0</v>
      </c>
      <c r="AC195" s="722">
        <v>0</v>
      </c>
      <c r="AD195" s="721">
        <v>0</v>
      </c>
      <c r="AE195" s="707" t="s">
        <v>816</v>
      </c>
    </row>
    <row r="196" spans="1:31" ht="24.75" customHeight="1">
      <c r="A196" s="292" t="s">
        <v>868</v>
      </c>
      <c r="B196" s="348" t="s">
        <v>42</v>
      </c>
      <c r="C196" s="293">
        <v>46340</v>
      </c>
      <c r="D196" s="447"/>
      <c r="E196" s="293"/>
      <c r="F196" s="292"/>
      <c r="G196" s="727"/>
      <c r="H196" s="733">
        <v>84</v>
      </c>
      <c r="I196" s="295" t="s">
        <v>573</v>
      </c>
      <c r="J196" s="728" t="s">
        <v>33</v>
      </c>
      <c r="K196" s="728" t="s">
        <v>553</v>
      </c>
      <c r="L196" s="293"/>
      <c r="M196" s="731" t="s">
        <v>128</v>
      </c>
      <c r="N196" s="787">
        <v>75682</v>
      </c>
      <c r="O196" s="731" t="s">
        <v>128</v>
      </c>
      <c r="P196" s="724" t="s">
        <v>32</v>
      </c>
      <c r="Q196" s="958"/>
      <c r="R196" s="958"/>
      <c r="S196" s="1028"/>
      <c r="T196" s="1028"/>
      <c r="U196" s="1028"/>
      <c r="V196" s="734">
        <v>5873</v>
      </c>
      <c r="W196" s="710"/>
      <c r="X196" s="42">
        <f>SUM(V196-W196)</f>
        <v>5873</v>
      </c>
      <c r="Y196" s="1186">
        <f t="shared" si="26"/>
        <v>0</v>
      </c>
      <c r="Z196" s="959"/>
      <c r="AA196" s="1385"/>
      <c r="AB196" s="722">
        <v>0</v>
      </c>
      <c r="AC196" s="722">
        <v>0</v>
      </c>
      <c r="AD196" s="721">
        <v>0</v>
      </c>
      <c r="AE196" s="707" t="s">
        <v>816</v>
      </c>
    </row>
    <row r="197" spans="1:31" ht="24.75" customHeight="1">
      <c r="A197" s="292" t="s">
        <v>869</v>
      </c>
      <c r="B197" s="348" t="s">
        <v>42</v>
      </c>
      <c r="C197" s="293">
        <v>46340</v>
      </c>
      <c r="D197" s="447"/>
      <c r="E197" s="293"/>
      <c r="F197" s="292"/>
      <c r="G197" s="727"/>
      <c r="H197" s="733">
        <v>55</v>
      </c>
      <c r="I197" s="295" t="s">
        <v>573</v>
      </c>
      <c r="J197" s="728" t="s">
        <v>33</v>
      </c>
      <c r="K197" s="728" t="s">
        <v>553</v>
      </c>
      <c r="L197" s="293"/>
      <c r="M197" s="731" t="s">
        <v>128</v>
      </c>
      <c r="N197" s="787">
        <v>60784</v>
      </c>
      <c r="O197" s="731" t="s">
        <v>128</v>
      </c>
      <c r="P197" s="724" t="s">
        <v>32</v>
      </c>
      <c r="Q197" s="958"/>
      <c r="R197" s="958"/>
      <c r="S197" s="1028"/>
      <c r="T197" s="1028"/>
      <c r="U197" s="1028"/>
      <c r="V197" s="734">
        <v>4945</v>
      </c>
      <c r="W197" s="710"/>
      <c r="X197" s="42">
        <f>SUM(V197-W197)</f>
        <v>4945</v>
      </c>
      <c r="Y197" s="1186">
        <f t="shared" si="26"/>
        <v>0</v>
      </c>
      <c r="Z197" s="959"/>
      <c r="AA197" s="1385"/>
      <c r="AB197" s="722">
        <v>0</v>
      </c>
      <c r="AC197" s="722">
        <v>0</v>
      </c>
      <c r="AD197" s="721">
        <v>0</v>
      </c>
      <c r="AE197" s="707" t="s">
        <v>816</v>
      </c>
    </row>
    <row r="198" spans="1:31" ht="24.75" customHeight="1">
      <c r="A198" s="292" t="s">
        <v>870</v>
      </c>
      <c r="B198" s="348" t="s">
        <v>42</v>
      </c>
      <c r="C198" s="293">
        <v>46367</v>
      </c>
      <c r="D198" s="447"/>
      <c r="E198" s="293"/>
      <c r="F198" s="292"/>
      <c r="G198" s="727"/>
      <c r="H198" s="733">
        <v>54</v>
      </c>
      <c r="I198" s="295" t="s">
        <v>573</v>
      </c>
      <c r="J198" s="728" t="s">
        <v>33</v>
      </c>
      <c r="K198" s="728" t="s">
        <v>553</v>
      </c>
      <c r="L198" s="293"/>
      <c r="M198" s="731" t="s">
        <v>128</v>
      </c>
      <c r="N198" s="787">
        <v>52670</v>
      </c>
      <c r="O198" s="731" t="s">
        <v>128</v>
      </c>
      <c r="P198" s="724" t="s">
        <v>32</v>
      </c>
      <c r="Q198" s="958"/>
      <c r="R198" s="958"/>
      <c r="S198" s="1028"/>
      <c r="T198" s="1028"/>
      <c r="U198" s="1028"/>
      <c r="V198" s="734">
        <v>4275</v>
      </c>
      <c r="W198" s="710"/>
      <c r="X198" s="42">
        <f>SUM(V198-W198)</f>
        <v>4275</v>
      </c>
      <c r="Y198" s="1186">
        <f t="shared" si="26"/>
        <v>0</v>
      </c>
      <c r="Z198" s="959"/>
      <c r="AA198" s="1385"/>
      <c r="AB198" s="722">
        <v>0</v>
      </c>
      <c r="AC198" s="722">
        <v>0</v>
      </c>
      <c r="AD198" s="721">
        <v>0</v>
      </c>
      <c r="AE198" s="707" t="s">
        <v>816</v>
      </c>
    </row>
    <row r="199" spans="1:31" ht="24.75" customHeight="1">
      <c r="A199" s="292" t="s">
        <v>871</v>
      </c>
      <c r="B199" s="348" t="s">
        <v>42</v>
      </c>
      <c r="C199" s="293">
        <v>46379</v>
      </c>
      <c r="D199" s="447"/>
      <c r="E199" s="293"/>
      <c r="F199" s="292"/>
      <c r="G199" s="727"/>
      <c r="H199" s="733">
        <v>88</v>
      </c>
      <c r="I199" s="295" t="s">
        <v>573</v>
      </c>
      <c r="J199" s="728" t="s">
        <v>30</v>
      </c>
      <c r="K199" s="728"/>
      <c r="L199" s="293"/>
      <c r="M199" s="731" t="s">
        <v>128</v>
      </c>
      <c r="N199" s="787">
        <v>86455.5</v>
      </c>
      <c r="O199" s="731" t="s">
        <v>256</v>
      </c>
      <c r="P199" s="724" t="s">
        <v>32</v>
      </c>
      <c r="Q199" s="958"/>
      <c r="R199" s="958"/>
      <c r="S199" s="1028"/>
      <c r="T199" s="1028"/>
      <c r="U199" s="1028"/>
      <c r="V199" s="734">
        <v>6378</v>
      </c>
      <c r="W199" s="710"/>
      <c r="X199" s="42">
        <f>SUM(V199-W199)</f>
        <v>6378</v>
      </c>
      <c r="Y199" s="1186">
        <f t="shared" si="26"/>
        <v>0</v>
      </c>
      <c r="Z199" s="959"/>
      <c r="AA199" s="1385"/>
      <c r="AB199" s="722">
        <v>0</v>
      </c>
      <c r="AC199" s="722">
        <v>0</v>
      </c>
      <c r="AD199" s="721">
        <v>0</v>
      </c>
      <c r="AE199" s="1187" t="s">
        <v>872</v>
      </c>
    </row>
    <row r="200" spans="1:31" ht="24.75" customHeight="1">
      <c r="A200" s="292" t="s">
        <v>873</v>
      </c>
      <c r="B200" s="348" t="s">
        <v>42</v>
      </c>
      <c r="C200" s="293">
        <v>46318</v>
      </c>
      <c r="D200" s="447"/>
      <c r="E200" s="293"/>
      <c r="F200" s="292"/>
      <c r="G200" s="727"/>
      <c r="H200" s="733">
        <v>0</v>
      </c>
      <c r="I200" s="295" t="s">
        <v>573</v>
      </c>
      <c r="J200" s="728" t="s">
        <v>30</v>
      </c>
      <c r="K200" s="728"/>
      <c r="L200" s="293"/>
      <c r="M200" s="731" t="s">
        <v>128</v>
      </c>
      <c r="N200" s="787">
        <v>94474.5</v>
      </c>
      <c r="O200" s="731" t="s">
        <v>256</v>
      </c>
      <c r="P200" s="724" t="s">
        <v>32</v>
      </c>
      <c r="Q200" s="958"/>
      <c r="R200" s="958"/>
      <c r="S200" s="1028"/>
      <c r="T200" s="1028"/>
      <c r="U200" s="1028"/>
      <c r="V200" s="734">
        <v>7373</v>
      </c>
      <c r="W200" s="710"/>
      <c r="X200" s="42">
        <f>SUM(V200-W200)</f>
        <v>7373</v>
      </c>
      <c r="Y200" s="1186">
        <f t="shared" si="26"/>
        <v>0</v>
      </c>
      <c r="Z200" s="959"/>
      <c r="AA200" s="1385"/>
      <c r="AB200" s="722">
        <v>0</v>
      </c>
      <c r="AC200" s="722">
        <v>0</v>
      </c>
      <c r="AD200" s="721">
        <v>0</v>
      </c>
      <c r="AE200" s="1187" t="s">
        <v>872</v>
      </c>
    </row>
    <row r="201" spans="1:31" ht="24.75" customHeight="1">
      <c r="A201" s="292" t="s">
        <v>874</v>
      </c>
      <c r="B201" s="348" t="s">
        <v>42</v>
      </c>
      <c r="C201" s="293">
        <v>46318</v>
      </c>
      <c r="D201" s="447"/>
      <c r="E201" s="293"/>
      <c r="F201" s="292" t="s">
        <v>61</v>
      </c>
      <c r="G201" s="727"/>
      <c r="H201" s="733">
        <v>0</v>
      </c>
      <c r="I201" s="295" t="s">
        <v>573</v>
      </c>
      <c r="J201" s="728" t="s">
        <v>33</v>
      </c>
      <c r="K201" s="728" t="s">
        <v>553</v>
      </c>
      <c r="L201" s="293"/>
      <c r="M201" s="731" t="s">
        <v>128</v>
      </c>
      <c r="N201" s="787">
        <v>74145.850000000006</v>
      </c>
      <c r="O201" s="731" t="s">
        <v>128</v>
      </c>
      <c r="P201" s="724" t="s">
        <v>32</v>
      </c>
      <c r="Q201" s="958"/>
      <c r="R201" s="958"/>
      <c r="S201" s="1028"/>
      <c r="T201" s="1028"/>
      <c r="U201" s="1028"/>
      <c r="V201" s="734">
        <v>5781</v>
      </c>
      <c r="W201" s="710"/>
      <c r="X201" s="42">
        <f>SUM(V201-W201)</f>
        <v>5781</v>
      </c>
      <c r="Y201" s="1186">
        <f t="shared" si="26"/>
        <v>0</v>
      </c>
      <c r="Z201" s="959"/>
      <c r="AA201" s="1385"/>
      <c r="AB201" s="722">
        <v>0</v>
      </c>
      <c r="AC201" s="722">
        <v>0</v>
      </c>
      <c r="AD201" s="721">
        <v>0</v>
      </c>
      <c r="AE201" s="1187" t="s">
        <v>690</v>
      </c>
    </row>
    <row r="202" spans="1:31" ht="24.75" customHeight="1">
      <c r="A202" s="1193" t="s">
        <v>875</v>
      </c>
      <c r="B202" s="348" t="s">
        <v>42</v>
      </c>
      <c r="C202" s="293">
        <v>46318</v>
      </c>
      <c r="D202" s="447"/>
      <c r="E202" s="293"/>
      <c r="F202" s="292"/>
      <c r="G202" s="727"/>
      <c r="H202" s="733">
        <v>0</v>
      </c>
      <c r="I202" s="295" t="s">
        <v>573</v>
      </c>
      <c r="J202" s="728" t="s">
        <v>30</v>
      </c>
      <c r="K202" s="728"/>
      <c r="L202" s="293"/>
      <c r="M202" s="731" t="s">
        <v>256</v>
      </c>
      <c r="N202" s="787"/>
      <c r="O202" s="731" t="s">
        <v>256</v>
      </c>
      <c r="P202" s="724" t="s">
        <v>32</v>
      </c>
      <c r="Q202" s="958"/>
      <c r="R202" s="958"/>
      <c r="S202" s="1028"/>
      <c r="T202" s="1028"/>
      <c r="U202" s="1028"/>
      <c r="V202" s="734">
        <v>9051</v>
      </c>
      <c r="W202" s="710"/>
      <c r="X202" s="42">
        <f>SUM(V202-W202)</f>
        <v>9051</v>
      </c>
      <c r="Y202" s="1186">
        <f t="shared" si="26"/>
        <v>0</v>
      </c>
      <c r="Z202" s="959"/>
      <c r="AA202" s="1385"/>
      <c r="AB202" s="722">
        <v>0</v>
      </c>
      <c r="AC202" s="722">
        <v>0</v>
      </c>
      <c r="AD202" s="721">
        <v>0</v>
      </c>
      <c r="AE202" s="707" t="s">
        <v>876</v>
      </c>
    </row>
    <row r="203" spans="1:31" ht="24.75" customHeight="1">
      <c r="A203" s="292" t="s">
        <v>877</v>
      </c>
      <c r="B203" s="348" t="s">
        <v>42</v>
      </c>
      <c r="C203" s="293">
        <v>46367</v>
      </c>
      <c r="D203" s="447" t="s">
        <v>812</v>
      </c>
      <c r="E203" s="293">
        <v>46238</v>
      </c>
      <c r="F203" s="292" t="s">
        <v>61</v>
      </c>
      <c r="G203" s="727" t="s">
        <v>878</v>
      </c>
      <c r="H203" s="733">
        <v>0</v>
      </c>
      <c r="I203" s="295" t="s">
        <v>573</v>
      </c>
      <c r="J203" s="728" t="s">
        <v>30</v>
      </c>
      <c r="K203" s="728"/>
      <c r="L203" s="293">
        <v>46239</v>
      </c>
      <c r="M203" s="731" t="s">
        <v>128</v>
      </c>
      <c r="N203" s="787">
        <v>126441.9</v>
      </c>
      <c r="O203" s="731" t="s">
        <v>128</v>
      </c>
      <c r="P203" s="724" t="s">
        <v>35</v>
      </c>
      <c r="Q203" s="958">
        <v>46240</v>
      </c>
      <c r="R203" s="958"/>
      <c r="S203" s="1028"/>
      <c r="T203" s="1028"/>
      <c r="U203" s="1028"/>
      <c r="V203" s="734">
        <v>9638</v>
      </c>
      <c r="W203" s="710"/>
      <c r="X203" s="42">
        <f>SUM(V203-W203)</f>
        <v>9638</v>
      </c>
      <c r="Y203" s="1186">
        <f t="shared" si="26"/>
        <v>0</v>
      </c>
      <c r="Z203" s="959"/>
      <c r="AA203" s="1385"/>
      <c r="AB203" s="722">
        <v>0</v>
      </c>
      <c r="AC203" s="722">
        <v>0</v>
      </c>
      <c r="AD203" s="721">
        <v>0</v>
      </c>
      <c r="AE203" s="707" t="s">
        <v>879</v>
      </c>
    </row>
    <row r="204" spans="1:31" ht="24.75" customHeight="1">
      <c r="A204" s="292" t="s">
        <v>880</v>
      </c>
      <c r="B204" s="348" t="s">
        <v>42</v>
      </c>
      <c r="C204" s="293">
        <v>46318</v>
      </c>
      <c r="D204" s="447"/>
      <c r="E204" s="293"/>
      <c r="F204" s="292"/>
      <c r="G204" s="727"/>
      <c r="H204" s="733">
        <v>0</v>
      </c>
      <c r="I204" s="295" t="s">
        <v>573</v>
      </c>
      <c r="J204" s="728" t="s">
        <v>30</v>
      </c>
      <c r="K204" s="728"/>
      <c r="L204" s="293"/>
      <c r="M204" s="731" t="s">
        <v>128</v>
      </c>
      <c r="N204" s="787">
        <v>111398.8</v>
      </c>
      <c r="O204" s="731" t="s">
        <v>128</v>
      </c>
      <c r="P204" s="724" t="s">
        <v>32</v>
      </c>
      <c r="Q204" s="958"/>
      <c r="R204" s="958"/>
      <c r="S204" s="1028"/>
      <c r="T204" s="1028"/>
      <c r="U204" s="1028"/>
      <c r="V204" s="734">
        <v>8746</v>
      </c>
      <c r="W204" s="710"/>
      <c r="X204" s="42">
        <f>SUM(V204-W204)</f>
        <v>8746</v>
      </c>
      <c r="Y204" s="1186">
        <f t="shared" si="26"/>
        <v>0</v>
      </c>
      <c r="Z204" s="959"/>
      <c r="AA204" s="1385"/>
      <c r="AB204" s="722">
        <v>0</v>
      </c>
      <c r="AC204" s="722">
        <v>0</v>
      </c>
      <c r="AD204" s="721">
        <v>0</v>
      </c>
      <c r="AE204" s="707" t="s">
        <v>881</v>
      </c>
    </row>
    <row r="205" spans="1:31" ht="24.75" customHeight="1">
      <c r="A205" s="292"/>
      <c r="B205" s="348"/>
      <c r="C205" s="293"/>
      <c r="D205" s="447"/>
      <c r="E205" s="293"/>
      <c r="F205" s="292"/>
      <c r="G205" s="727"/>
      <c r="H205" s="1029"/>
      <c r="I205" s="295"/>
      <c r="J205" s="1029"/>
      <c r="K205" s="1030"/>
      <c r="L205" s="293"/>
      <c r="M205" s="1029"/>
      <c r="N205" s="1031"/>
      <c r="O205" s="1029"/>
      <c r="P205" s="1032"/>
      <c r="Q205" s="958"/>
      <c r="R205" s="958"/>
      <c r="S205" s="1028"/>
      <c r="T205" s="1028"/>
      <c r="U205" s="1028"/>
      <c r="V205" s="1033"/>
      <c r="W205" s="710"/>
      <c r="X205" s="1033"/>
      <c r="Y205" s="1016">
        <f t="shared" si="26"/>
        <v>0</v>
      </c>
      <c r="Z205" s="959"/>
      <c r="AA205" s="1385"/>
      <c r="AB205" s="960"/>
      <c r="AC205" s="960"/>
      <c r="AD205" s="1034"/>
      <c r="AE205" s="707"/>
    </row>
    <row r="206" spans="1:31" ht="24.75" customHeight="1">
      <c r="A206" s="292"/>
      <c r="B206" s="348"/>
      <c r="C206" s="293"/>
      <c r="D206" s="447"/>
      <c r="E206" s="293"/>
      <c r="F206" s="292"/>
      <c r="G206" s="727"/>
      <c r="H206" s="1029"/>
      <c r="I206" s="295"/>
      <c r="J206" s="1029"/>
      <c r="K206" s="1030"/>
      <c r="L206" s="293"/>
      <c r="M206" s="1029"/>
      <c r="N206" s="1031"/>
      <c r="O206" s="1029"/>
      <c r="P206" s="1032"/>
      <c r="Q206" s="958"/>
      <c r="R206" s="958"/>
      <c r="S206" s="1028"/>
      <c r="T206" s="1028"/>
      <c r="U206" s="1028"/>
      <c r="V206" s="1033"/>
      <c r="W206" s="710"/>
      <c r="X206" s="1033"/>
      <c r="Y206" s="1016">
        <f t="shared" si="26"/>
        <v>0</v>
      </c>
      <c r="Z206" s="959"/>
      <c r="AA206" s="1385"/>
      <c r="AB206" s="960"/>
      <c r="AC206" s="960"/>
      <c r="AD206" s="1034"/>
      <c r="AE206" s="707"/>
    </row>
    <row r="207" spans="1:31" ht="24.75" customHeight="1">
      <c r="A207" s="1017" t="s">
        <v>882</v>
      </c>
      <c r="B207" s="1017" t="s">
        <v>108</v>
      </c>
      <c r="C207" s="1017" t="s">
        <v>109</v>
      </c>
      <c r="D207" s="1017" t="s">
        <v>462</v>
      </c>
      <c r="E207" s="1017" t="s">
        <v>555</v>
      </c>
      <c r="F207" s="1017" t="s">
        <v>556</v>
      </c>
      <c r="G207" s="1017" t="s">
        <v>110</v>
      </c>
      <c r="H207" s="1017" t="s">
        <v>86</v>
      </c>
      <c r="I207" s="1017" t="s">
        <v>111</v>
      </c>
      <c r="J207" s="1017" t="s">
        <v>26</v>
      </c>
      <c r="K207" s="1017" t="s">
        <v>557</v>
      </c>
      <c r="L207" s="1017" t="s">
        <v>114</v>
      </c>
      <c r="M207" s="1017" t="s">
        <v>113</v>
      </c>
      <c r="N207" s="1018" t="s">
        <v>558</v>
      </c>
      <c r="O207" s="1017" t="s">
        <v>112</v>
      </c>
      <c r="P207" s="1035" t="s">
        <v>115</v>
      </c>
      <c r="Q207" s="1036" t="s">
        <v>116</v>
      </c>
      <c r="R207" s="1008" t="s">
        <v>559</v>
      </c>
      <c r="S207" s="1008" t="s">
        <v>560</v>
      </c>
      <c r="T207" s="1008" t="s">
        <v>561</v>
      </c>
      <c r="U207" s="1008" t="s">
        <v>562</v>
      </c>
      <c r="V207" s="1036" t="s">
        <v>87</v>
      </c>
      <c r="W207" s="1036" t="s">
        <v>563</v>
      </c>
      <c r="X207" s="1036" t="s">
        <v>564</v>
      </c>
      <c r="Y207" s="1036" t="s">
        <v>523</v>
      </c>
      <c r="Z207" s="1036" t="s">
        <v>565</v>
      </c>
      <c r="AA207" s="1387" t="s">
        <v>566</v>
      </c>
      <c r="AB207" s="1037" t="s">
        <v>567</v>
      </c>
      <c r="AC207" s="1036" t="s">
        <v>525</v>
      </c>
      <c r="AD207" s="1036" t="s">
        <v>568</v>
      </c>
      <c r="AE207" s="1038" t="s">
        <v>569</v>
      </c>
    </row>
    <row r="208" spans="1:31" ht="24.75" customHeight="1">
      <c r="A208" s="292" t="s">
        <v>883</v>
      </c>
      <c r="B208" s="348" t="s">
        <v>43</v>
      </c>
      <c r="C208" s="726">
        <v>46387</v>
      </c>
      <c r="D208" s="447" t="s">
        <v>62</v>
      </c>
      <c r="E208" s="726">
        <v>46029</v>
      </c>
      <c r="F208" s="727" t="s">
        <v>884</v>
      </c>
      <c r="G208" s="727"/>
      <c r="H208" s="728">
        <v>81</v>
      </c>
      <c r="I208" s="295" t="s">
        <v>573</v>
      </c>
      <c r="J208" s="728" t="s">
        <v>30</v>
      </c>
      <c r="K208" s="728"/>
      <c r="L208" s="293">
        <v>46275</v>
      </c>
      <c r="M208" s="731" t="s">
        <v>128</v>
      </c>
      <c r="N208" s="749">
        <v>105892.05</v>
      </c>
      <c r="O208" s="731" t="s">
        <v>128</v>
      </c>
      <c r="P208" s="714" t="s">
        <v>35</v>
      </c>
      <c r="Q208" s="958">
        <v>46277</v>
      </c>
      <c r="R208" s="958"/>
      <c r="S208" s="1028"/>
      <c r="T208" s="1028"/>
      <c r="U208" s="1028"/>
      <c r="V208" s="710">
        <v>8711</v>
      </c>
      <c r="W208" s="956">
        <v>8894</v>
      </c>
      <c r="X208" s="1563">
        <f t="shared" ref="X208:X209" si="27">SUM(V208-W208)</f>
        <v>-183</v>
      </c>
      <c r="Y208" s="28">
        <f t="shared" ref="Y208:Y209" si="28">IFERROR($W208/$V208, 0)</f>
        <v>1.0210079210194007</v>
      </c>
      <c r="Z208" s="57">
        <v>46276</v>
      </c>
      <c r="AA208" s="1386"/>
      <c r="AB208" s="722">
        <v>1</v>
      </c>
      <c r="AC208" s="722">
        <v>1</v>
      </c>
      <c r="AD208" s="1138">
        <v>1</v>
      </c>
      <c r="AE208" s="707" t="s">
        <v>885</v>
      </c>
    </row>
    <row r="209" spans="1:31" ht="24.75" customHeight="1">
      <c r="A209" s="292" t="s">
        <v>886</v>
      </c>
      <c r="B209" s="348" t="s">
        <v>43</v>
      </c>
      <c r="C209" s="726">
        <v>46387</v>
      </c>
      <c r="D209" s="447" t="s">
        <v>62</v>
      </c>
      <c r="E209" s="726">
        <v>46029</v>
      </c>
      <c r="F209" s="727" t="s">
        <v>884</v>
      </c>
      <c r="G209" s="727"/>
      <c r="H209" s="728">
        <v>79</v>
      </c>
      <c r="I209" s="295" t="s">
        <v>573</v>
      </c>
      <c r="J209" s="728" t="s">
        <v>30</v>
      </c>
      <c r="K209" s="728"/>
      <c r="L209" s="293">
        <v>46290</v>
      </c>
      <c r="M209" s="731" t="s">
        <v>128</v>
      </c>
      <c r="N209" s="749">
        <v>88420</v>
      </c>
      <c r="O209" s="731" t="s">
        <v>128</v>
      </c>
      <c r="P209" s="714" t="s">
        <v>35</v>
      </c>
      <c r="Q209" s="961">
        <v>46277</v>
      </c>
      <c r="R209" s="961"/>
      <c r="S209" s="1039"/>
      <c r="T209" s="1039"/>
      <c r="U209" s="1039"/>
      <c r="V209" s="744">
        <v>7502</v>
      </c>
      <c r="W209" s="1849">
        <v>4739</v>
      </c>
      <c r="X209" s="1563">
        <f t="shared" si="27"/>
        <v>2763</v>
      </c>
      <c r="Y209" s="1040">
        <f t="shared" si="28"/>
        <v>0.63169821380965074</v>
      </c>
      <c r="Z209" s="266">
        <v>46296</v>
      </c>
      <c r="AA209" s="1386"/>
      <c r="AB209" s="722">
        <v>0</v>
      </c>
      <c r="AC209" s="722">
        <v>0</v>
      </c>
      <c r="AD209" s="721">
        <v>0</v>
      </c>
      <c r="AE209" s="707" t="s">
        <v>885</v>
      </c>
    </row>
  </sheetData>
  <sortState xmlns:xlrd2="http://schemas.microsoft.com/office/spreadsheetml/2017/richdata2" ref="A2:AD51">
    <sortCondition descending="1" ref="B2:B51"/>
  </sortState>
  <dataValidations count="9">
    <dataValidation allowBlank="1" showInputMessage="1" showErrorMessage="1" sqref="D94 X17:X20 D149 Q50:U50 L50 Q210:U1048576 Q45:U45 L47:L48 Q47:V48 V148 X41:X42 V118 X27:X39 Q208:V209 D208:D209 L208:L1048576 X25 L98:L149 Q98:U149 D151:D206 L2:L7 Q2:V7 Q10:V44 L10:L45 L60:L94 Q60:U94 V52:V92" xr:uid="{1D31F93E-3D68-4310-94BF-578ADAD65882}"/>
    <dataValidation type="list" allowBlank="1" showInputMessage="1" showErrorMessage="1" sqref="J50 J6:J7 J45 J73 J96:J117 J47:J48 J78 J119:J149 J208:J209 J52:J61 J63:J71 J84 J151:J206 J10:J43 J89:J94" xr:uid="{5598570D-D2DE-4A6E-ABB1-14F4B3480632}">
      <formula1>"Received, Pending, Not Required"</formula1>
    </dataValidation>
    <dataValidation type="list" allowBlank="1" showInputMessage="1" showErrorMessage="1" sqref="I63 I50 I7 I45 I88 I73 I67:I71 I48 I91:I94 I119:I149 I208:I1048576 I52:I61 I96:I117 I65 I78 I151:I204" xr:uid="{BDA55F74-4FDA-49CF-8062-F3046665EBCB}">
      <formula1>"On Track, In Jeopardy, Completed on Track, Completed, Completed -Missed TSD"</formula1>
    </dataValidation>
    <dataValidation type="list" allowBlank="1" showInputMessage="1" showErrorMessage="1" sqref="I72 I47 I62 I118 I66 I64 I2:I6 I10:I43 I74:I77 I89:I90 I79:I87" xr:uid="{B676ED09-FB47-4D85-B41D-60012AA8BA0B}">
      <formula1>"On Track, In Jeopardy, Completed on Track, Completed, Completed -Missed TSD, On Hold Per Tillman"</formula1>
    </dataValidation>
    <dataValidation type="list" allowBlank="1" showInputMessage="1" showErrorMessage="1" sqref="K50 K47:K48 K98:K108 K110:K111 K148:K149 K116 K120:K121 K124:K125 K127:K128 K130 K134:K137 K139:K142 K146 K118 K208:K1048576 K151:K204 K2:K7 K10:K45 K60:K94" xr:uid="{E79CFDF7-5B00-4092-B572-9E33744A1925}">
      <formula1>"Pending Locates,Permits, SOW Pending, NTP Pending, Materials, Reassigned, Door Tags"</formula1>
    </dataValidation>
    <dataValidation type="list" allowBlank="1" showInputMessage="1" showErrorMessage="1" sqref="P47:P50 P208:P1048576 P96:P149 P151:P204 P2:P7 P10:P45 P52:P94" xr:uid="{3B607733-28FE-460F-9B65-BA430C00FE23}">
      <formula1>"Not Started, In Process, Completed, Locates Called"</formula1>
    </dataValidation>
    <dataValidation type="list" allowBlank="1" showInputMessage="1" showErrorMessage="1" sqref="K109" xr:uid="{95849455-73A2-468F-B1BB-8C8CABC2A4E6}">
      <formula1>"Pending Walkout,Pending Locates,Permits, SOW Pending, NTP Pending, Materials, Reassigned, Door Tags"</formula1>
    </dataValidation>
    <dataValidation type="list" allowBlank="1" showInputMessage="1" showErrorMessage="1" sqref="K122:K123 K131:K133 K143 K147 K112:K115" xr:uid="{4E60AC3A-492B-4178-B46D-FA328E652706}">
      <formula1>"Pending Locates,Permits, SOW Pending, NTP Pending, Materials, Reassigned, Door Tags, Pending Re-Design"</formula1>
    </dataValidation>
    <dataValidation type="list" allowBlank="1" showInputMessage="1" showErrorMessage="1" sqref="K144:K145 K126 K129 K138 K117 K119" xr:uid="{9A890A2C-B65D-4593-A748-44B95EB975CB}">
      <formula1>"Pending Locates,Permits, SOW Pending, NTP Pending, Materials, Reassigned, Door Tags, Pending Re-Design, On Hold"</formula1>
    </dataValidation>
  </dataValidations>
  <printOptions horizontalCentered="1" verticalCentered="1"/>
  <pageMargins left="0.25" right="0.25" top="0.75" bottom="0.75" header="0.3" footer="0.3"/>
  <pageSetup paperSize="3" scale="45" fitToHeight="0" orientation="landscape" r:id="rId1"/>
  <legacyDrawing r:id="rId2"/>
  <tableParts count="7">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B2B3-DD84-453E-9118-7EDD7539E189}">
  <sheetPr codeName="Sheet3">
    <pageSetUpPr fitToPage="1"/>
  </sheetPr>
  <dimension ref="A1:AF139"/>
  <sheetViews>
    <sheetView zoomScale="70" zoomScaleNormal="70" workbookViewId="0">
      <pane xSplit="1" topLeftCell="U1" activePane="topRight" state="frozen"/>
      <selection pane="topRight" activeCell="A31" sqref="A31"/>
    </sheetView>
  </sheetViews>
  <sheetFormatPr defaultRowHeight="15"/>
  <cols>
    <col min="1" max="1" width="37" bestFit="1" customWidth="1"/>
    <col min="2" max="2" width="13.28515625" bestFit="1" customWidth="1"/>
    <col min="3" max="3" width="16.42578125" bestFit="1" customWidth="1"/>
    <col min="4" max="4" width="51" bestFit="1" customWidth="1"/>
    <col min="5" max="5" width="16.140625" bestFit="1" customWidth="1"/>
    <col min="6" max="6" width="24.140625" customWidth="1"/>
    <col min="7" max="7" width="16.28515625" customWidth="1"/>
    <col min="8" max="8" width="11.42578125" customWidth="1"/>
    <col min="9" max="9" width="25.7109375" customWidth="1"/>
    <col min="10" max="10" width="15.5703125" bestFit="1" customWidth="1"/>
    <col min="11" max="11" width="18" customWidth="1"/>
    <col min="12" max="12" width="18.140625" customWidth="1"/>
    <col min="13" max="13" width="18.7109375" customWidth="1"/>
    <col min="14" max="14" width="24" customWidth="1"/>
    <col min="15" max="15" width="17.85546875" customWidth="1"/>
    <col min="16" max="16" width="22.42578125" customWidth="1"/>
    <col min="17" max="17" width="16.5703125" customWidth="1"/>
    <col min="18" max="18" width="24.42578125" bestFit="1" customWidth="1"/>
    <col min="19" max="19" width="22.28515625" customWidth="1"/>
    <col min="20" max="21" width="28.42578125" bestFit="1" customWidth="1"/>
    <col min="22" max="22" width="15.7109375" customWidth="1"/>
    <col min="23" max="23" width="39.28515625" customWidth="1"/>
    <col min="24" max="24" width="23" customWidth="1"/>
    <col min="25" max="25" width="27.140625" customWidth="1"/>
    <col min="26" max="26" width="30.28515625" customWidth="1"/>
    <col min="27" max="27" width="44" bestFit="1" customWidth="1"/>
    <col min="28" max="28" width="24" customWidth="1"/>
    <col min="29" max="29" width="32.7109375" customWidth="1"/>
    <col min="30" max="30" width="40.7109375" customWidth="1"/>
    <col min="31" max="31" width="255.7109375" bestFit="1" customWidth="1"/>
    <col min="32" max="32" width="65.140625" customWidth="1"/>
  </cols>
  <sheetData>
    <row r="1" spans="1:32" ht="39.75" customHeight="1">
      <c r="A1" s="383" t="s">
        <v>85</v>
      </c>
      <c r="B1" s="383" t="s">
        <v>108</v>
      </c>
      <c r="C1" s="383" t="s">
        <v>109</v>
      </c>
      <c r="D1" s="383" t="s">
        <v>462</v>
      </c>
      <c r="E1" s="383" t="s">
        <v>555</v>
      </c>
      <c r="F1" s="383" t="s">
        <v>556</v>
      </c>
      <c r="G1" s="383" t="s">
        <v>110</v>
      </c>
      <c r="H1" s="383" t="s">
        <v>86</v>
      </c>
      <c r="I1" s="383" t="s">
        <v>111</v>
      </c>
      <c r="J1" s="383" t="s">
        <v>26</v>
      </c>
      <c r="K1" s="383" t="s">
        <v>557</v>
      </c>
      <c r="L1" s="383" t="s">
        <v>114</v>
      </c>
      <c r="M1" s="383" t="s">
        <v>113</v>
      </c>
      <c r="N1" s="410" t="s">
        <v>558</v>
      </c>
      <c r="O1" s="383" t="s">
        <v>112</v>
      </c>
      <c r="P1" s="383" t="s">
        <v>115</v>
      </c>
      <c r="Q1" s="335" t="s">
        <v>116</v>
      </c>
      <c r="R1" s="335" t="s">
        <v>559</v>
      </c>
      <c r="S1" s="335" t="s">
        <v>560</v>
      </c>
      <c r="T1" s="1008" t="s">
        <v>561</v>
      </c>
      <c r="U1" s="1008" t="s">
        <v>562</v>
      </c>
      <c r="V1" s="335" t="s">
        <v>87</v>
      </c>
      <c r="W1" s="335" t="s">
        <v>563</v>
      </c>
      <c r="X1" s="335" t="s">
        <v>564</v>
      </c>
      <c r="Y1" s="335" t="s">
        <v>523</v>
      </c>
      <c r="Z1" s="335" t="s">
        <v>565</v>
      </c>
      <c r="AA1" s="335" t="s">
        <v>566</v>
      </c>
      <c r="AB1" s="384" t="s">
        <v>567</v>
      </c>
      <c r="AC1" s="335" t="s">
        <v>525</v>
      </c>
      <c r="AD1" s="335" t="s">
        <v>568</v>
      </c>
      <c r="AE1" s="407" t="s">
        <v>569</v>
      </c>
      <c r="AF1" s="766" t="s">
        <v>887</v>
      </c>
    </row>
    <row r="2" spans="1:32" ht="39.75" hidden="1" customHeight="1">
      <c r="A2" s="605" t="s">
        <v>888</v>
      </c>
      <c r="B2" s="370" t="s">
        <v>34</v>
      </c>
      <c r="C2" s="1243">
        <v>46172</v>
      </c>
      <c r="D2" s="351" t="s">
        <v>52</v>
      </c>
      <c r="E2" s="353">
        <v>46077</v>
      </c>
      <c r="F2" s="351" t="s">
        <v>582</v>
      </c>
      <c r="G2" s="680" t="s">
        <v>889</v>
      </c>
      <c r="H2" s="681">
        <v>0</v>
      </c>
      <c r="I2" s="1011" t="s">
        <v>890</v>
      </c>
      <c r="J2" s="681" t="s">
        <v>30</v>
      </c>
      <c r="K2" s="945"/>
      <c r="L2" s="353" t="s">
        <v>639</v>
      </c>
      <c r="M2" s="681" t="s">
        <v>128</v>
      </c>
      <c r="N2" s="946">
        <v>49846.95</v>
      </c>
      <c r="O2" s="681" t="s">
        <v>128</v>
      </c>
      <c r="P2" s="1327" t="s">
        <v>38</v>
      </c>
      <c r="Q2" s="947">
        <v>46093</v>
      </c>
      <c r="R2" s="692" t="s">
        <v>128</v>
      </c>
      <c r="S2" s="356">
        <v>46182</v>
      </c>
      <c r="T2" s="366" t="s">
        <v>891</v>
      </c>
      <c r="U2" s="356">
        <v>46182</v>
      </c>
      <c r="V2" s="948">
        <v>3109</v>
      </c>
      <c r="W2" s="1189">
        <v>3128</v>
      </c>
      <c r="X2" s="948">
        <f>SUM(V2-W2)</f>
        <v>-19</v>
      </c>
      <c r="Y2" s="376">
        <f>IFERROR($W2/$V2, 0)</f>
        <v>1.0061112898037954</v>
      </c>
      <c r="Z2" s="947">
        <v>46132</v>
      </c>
      <c r="AA2" s="1406">
        <v>46150</v>
      </c>
      <c r="AB2" s="1277">
        <v>1</v>
      </c>
      <c r="AC2" s="1388">
        <v>1</v>
      </c>
      <c r="AD2" s="1139">
        <v>1</v>
      </c>
      <c r="AE2" s="688" t="s">
        <v>892</v>
      </c>
      <c r="AF2" t="s">
        <v>893</v>
      </c>
    </row>
    <row r="3" spans="1:32" ht="39.75" hidden="1" customHeight="1">
      <c r="A3" s="605" t="s">
        <v>894</v>
      </c>
      <c r="B3" s="1401" t="s">
        <v>34</v>
      </c>
      <c r="C3" s="353">
        <v>46295</v>
      </c>
      <c r="D3" s="351" t="s">
        <v>56</v>
      </c>
      <c r="E3" s="353">
        <v>46231</v>
      </c>
      <c r="F3" s="1216" t="s">
        <v>55</v>
      </c>
      <c r="G3" s="1216" t="s">
        <v>895</v>
      </c>
      <c r="H3" s="355">
        <v>0</v>
      </c>
      <c r="I3" s="1206" t="s">
        <v>890</v>
      </c>
      <c r="J3" s="1207" t="s">
        <v>30</v>
      </c>
      <c r="K3" s="945"/>
      <c r="L3" s="353" t="s">
        <v>639</v>
      </c>
      <c r="M3" s="1127" t="s">
        <v>128</v>
      </c>
      <c r="N3" s="1514">
        <v>18856.2</v>
      </c>
      <c r="O3" s="1128" t="s">
        <v>128</v>
      </c>
      <c r="P3" s="1190" t="s">
        <v>38</v>
      </c>
      <c r="Q3" s="356">
        <v>46234</v>
      </c>
      <c r="R3" s="692" t="s">
        <v>128</v>
      </c>
      <c r="S3" s="356">
        <v>46279</v>
      </c>
      <c r="T3" s="356">
        <v>46283</v>
      </c>
      <c r="U3" s="356">
        <v>46283</v>
      </c>
      <c r="V3" s="357">
        <v>1412</v>
      </c>
      <c r="W3" s="477">
        <v>1406</v>
      </c>
      <c r="X3" s="357">
        <f>SUM(V3-W3)</f>
        <v>6</v>
      </c>
      <c r="Y3" s="1218">
        <f>IFERROR($W3/$V3, 0)</f>
        <v>0.99575070821529743</v>
      </c>
      <c r="Z3" s="356">
        <v>46252</v>
      </c>
      <c r="AA3" s="356">
        <v>46253</v>
      </c>
      <c r="AB3" s="1139">
        <v>1</v>
      </c>
      <c r="AC3" s="1139">
        <v>0</v>
      </c>
      <c r="AD3" s="1203">
        <v>0</v>
      </c>
      <c r="AE3" s="1187" t="s">
        <v>896</v>
      </c>
      <c r="AF3" t="s">
        <v>897</v>
      </c>
    </row>
    <row r="4" spans="1:32" ht="39.75" hidden="1" customHeight="1">
      <c r="A4" s="1408" t="s">
        <v>898</v>
      </c>
      <c r="B4" s="1605" t="s">
        <v>34</v>
      </c>
      <c r="C4" s="1607">
        <v>46295</v>
      </c>
      <c r="D4" s="1216" t="s">
        <v>56</v>
      </c>
      <c r="E4" s="1198">
        <v>46258</v>
      </c>
      <c r="F4" s="1216" t="s">
        <v>663</v>
      </c>
      <c r="G4" s="1216" t="s">
        <v>899</v>
      </c>
      <c r="H4" s="1167">
        <v>86</v>
      </c>
      <c r="I4" s="1206" t="s">
        <v>890</v>
      </c>
      <c r="J4" s="1207" t="s">
        <v>30</v>
      </c>
      <c r="K4" s="945"/>
      <c r="L4" s="1198">
        <v>46265</v>
      </c>
      <c r="M4" s="1127" t="s">
        <v>128</v>
      </c>
      <c r="N4" s="1514">
        <v>52728</v>
      </c>
      <c r="O4" s="1128" t="s">
        <v>128</v>
      </c>
      <c r="P4" s="1328" t="s">
        <v>38</v>
      </c>
      <c r="Q4" s="1219">
        <v>46261</v>
      </c>
      <c r="R4" s="692" t="s">
        <v>128</v>
      </c>
      <c r="S4" s="356">
        <v>46294</v>
      </c>
      <c r="T4" s="356">
        <v>46296</v>
      </c>
      <c r="U4" s="356">
        <v>46296</v>
      </c>
      <c r="V4" s="1170">
        <v>3508</v>
      </c>
      <c r="W4" s="1383">
        <v>3492</v>
      </c>
      <c r="X4" s="1170">
        <f>SUM(V4-W4)</f>
        <v>16</v>
      </c>
      <c r="Y4" s="1218">
        <f>IFERROR($W4/$V4, 0)</f>
        <v>0.99543899657924739</v>
      </c>
      <c r="Z4" s="1219">
        <v>46280</v>
      </c>
      <c r="AA4" s="356">
        <v>46289</v>
      </c>
      <c r="AB4" s="1277">
        <v>1</v>
      </c>
      <c r="AC4" s="1388">
        <v>1</v>
      </c>
      <c r="AD4" s="1139">
        <v>1</v>
      </c>
      <c r="AE4" s="1187" t="s">
        <v>900</v>
      </c>
      <c r="AF4" t="s">
        <v>901</v>
      </c>
    </row>
    <row r="5" spans="1:32" ht="39.75" hidden="1" customHeight="1">
      <c r="A5" s="1359" t="s">
        <v>902</v>
      </c>
      <c r="B5" s="1605" t="s">
        <v>34</v>
      </c>
      <c r="C5" s="1607">
        <v>46295</v>
      </c>
      <c r="D5" s="1577" t="s">
        <v>56</v>
      </c>
      <c r="E5" s="1243">
        <v>46251</v>
      </c>
      <c r="F5" s="1577" t="s">
        <v>663</v>
      </c>
      <c r="G5" s="1216" t="s">
        <v>903</v>
      </c>
      <c r="H5" s="1560">
        <v>62</v>
      </c>
      <c r="I5" s="1206" t="s">
        <v>890</v>
      </c>
      <c r="J5" s="1207" t="s">
        <v>30</v>
      </c>
      <c r="K5" s="945"/>
      <c r="L5" s="353" t="s">
        <v>639</v>
      </c>
      <c r="M5" s="1127" t="s">
        <v>128</v>
      </c>
      <c r="N5" s="1514">
        <v>42744</v>
      </c>
      <c r="O5" s="1128" t="s">
        <v>128</v>
      </c>
      <c r="P5" s="1328" t="s">
        <v>38</v>
      </c>
      <c r="Q5" s="1567">
        <v>46255</v>
      </c>
      <c r="R5" s="692" t="s">
        <v>128</v>
      </c>
      <c r="S5" s="356">
        <v>46294</v>
      </c>
      <c r="T5" s="356">
        <v>46296</v>
      </c>
      <c r="U5" s="356">
        <v>46296</v>
      </c>
      <c r="V5" s="1563">
        <v>3148</v>
      </c>
      <c r="W5" s="1572">
        <v>3199</v>
      </c>
      <c r="X5" s="1563">
        <f>SUM(V5-W5)</f>
        <v>-51</v>
      </c>
      <c r="Y5" s="1218">
        <f>IFERROR($W5/$V5, 0)</f>
        <v>1.0162007623888183</v>
      </c>
      <c r="Z5" s="1567">
        <v>46259</v>
      </c>
      <c r="AA5" s="1567">
        <v>46261</v>
      </c>
      <c r="AB5" s="1277">
        <v>1</v>
      </c>
      <c r="AC5" s="1388">
        <v>1</v>
      </c>
      <c r="AD5" s="1139">
        <v>1</v>
      </c>
      <c r="AE5" s="1187" t="s">
        <v>713</v>
      </c>
      <c r="AF5" t="s">
        <v>904</v>
      </c>
    </row>
    <row r="6" spans="1:32" ht="39.75" hidden="1" customHeight="1">
      <c r="A6" s="1359" t="s">
        <v>905</v>
      </c>
      <c r="B6" s="1605" t="s">
        <v>34</v>
      </c>
      <c r="C6" s="1607">
        <v>46295</v>
      </c>
      <c r="D6" s="1577" t="s">
        <v>56</v>
      </c>
      <c r="E6" s="1243">
        <v>46251</v>
      </c>
      <c r="F6" s="1577" t="s">
        <v>663</v>
      </c>
      <c r="G6" s="1216" t="s">
        <v>906</v>
      </c>
      <c r="H6" s="1560">
        <v>81</v>
      </c>
      <c r="I6" s="1206" t="s">
        <v>890</v>
      </c>
      <c r="J6" s="1207" t="s">
        <v>30</v>
      </c>
      <c r="K6" s="945"/>
      <c r="L6" s="353" t="s">
        <v>639</v>
      </c>
      <c r="M6" s="1127" t="s">
        <v>128</v>
      </c>
      <c r="N6" s="1514">
        <v>52593.599999999999</v>
      </c>
      <c r="O6" s="1128" t="s">
        <v>128</v>
      </c>
      <c r="P6" s="1328" t="s">
        <v>38</v>
      </c>
      <c r="Q6" s="356">
        <v>46255</v>
      </c>
      <c r="R6" s="692" t="s">
        <v>128</v>
      </c>
      <c r="S6" s="356">
        <v>46293</v>
      </c>
      <c r="T6" s="356">
        <v>46293</v>
      </c>
      <c r="U6" s="356">
        <v>46293</v>
      </c>
      <c r="V6" s="357">
        <v>4065</v>
      </c>
      <c r="W6" s="477">
        <v>4167</v>
      </c>
      <c r="X6" s="357">
        <f>SUM(V6-W6)</f>
        <v>-102</v>
      </c>
      <c r="Y6" s="1218">
        <f>IFERROR($W6/$V6, 0)</f>
        <v>1.0250922509225093</v>
      </c>
      <c r="Z6" s="356">
        <v>46268</v>
      </c>
      <c r="AA6" s="356">
        <v>46281</v>
      </c>
      <c r="AB6" s="1139">
        <v>1</v>
      </c>
      <c r="AC6" s="1139">
        <v>1</v>
      </c>
      <c r="AD6" s="1171">
        <v>0</v>
      </c>
      <c r="AE6" s="1187" t="s">
        <v>713</v>
      </c>
      <c r="AF6" t="s">
        <v>901</v>
      </c>
    </row>
    <row r="7" spans="1:32" ht="39.75" hidden="1" customHeight="1">
      <c r="A7" s="755" t="s">
        <v>907</v>
      </c>
      <c r="B7" s="305" t="s">
        <v>34</v>
      </c>
      <c r="C7" s="756">
        <v>46107</v>
      </c>
      <c r="D7" s="689" t="s">
        <v>54</v>
      </c>
      <c r="E7" s="689">
        <v>46118</v>
      </c>
      <c r="F7" s="690" t="s">
        <v>55</v>
      </c>
      <c r="G7" s="689" t="s">
        <v>908</v>
      </c>
      <c r="H7" s="691">
        <v>20</v>
      </c>
      <c r="I7" s="365" t="s">
        <v>890</v>
      </c>
      <c r="J7" s="1013" t="s">
        <v>30</v>
      </c>
      <c r="K7" s="681"/>
      <c r="L7" s="689">
        <v>46120</v>
      </c>
      <c r="M7" s="365" t="s">
        <v>128</v>
      </c>
      <c r="N7" s="695">
        <v>23501</v>
      </c>
      <c r="O7" s="365" t="s">
        <v>128</v>
      </c>
      <c r="P7" s="716" t="s">
        <v>38</v>
      </c>
      <c r="Q7" s="692">
        <v>46118</v>
      </c>
      <c r="R7" s="692" t="s">
        <v>128</v>
      </c>
      <c r="S7" s="356">
        <v>46171</v>
      </c>
      <c r="T7" s="366" t="s">
        <v>909</v>
      </c>
      <c r="U7" s="356">
        <v>46178</v>
      </c>
      <c r="V7" s="685">
        <v>1322</v>
      </c>
      <c r="W7" s="717">
        <v>1322</v>
      </c>
      <c r="X7" s="685">
        <f>SUM(V7-W7)</f>
        <v>0</v>
      </c>
      <c r="Y7" s="358">
        <f>IFERROR($W7/$V7, 0)</f>
        <v>1</v>
      </c>
      <c r="Z7" s="692">
        <v>46148</v>
      </c>
      <c r="AA7" s="1390">
        <v>46149</v>
      </c>
      <c r="AB7" s="785">
        <v>1</v>
      </c>
      <c r="AC7" s="1389">
        <v>1</v>
      </c>
      <c r="AD7" s="687">
        <v>1</v>
      </c>
      <c r="AE7" s="1187" t="s">
        <v>910</v>
      </c>
      <c r="AF7" t="s">
        <v>911</v>
      </c>
    </row>
    <row r="8" spans="1:32" ht="39.75" hidden="1" customHeight="1">
      <c r="A8" s="1549" t="s">
        <v>912</v>
      </c>
      <c r="B8" s="1014" t="s">
        <v>34</v>
      </c>
      <c r="C8" s="1243">
        <v>46181</v>
      </c>
      <c r="D8" s="1184" t="s">
        <v>56</v>
      </c>
      <c r="E8" s="1184">
        <v>46171</v>
      </c>
      <c r="F8" s="1183" t="s">
        <v>663</v>
      </c>
      <c r="G8" s="1199"/>
      <c r="H8" s="1559">
        <v>85</v>
      </c>
      <c r="I8" s="365" t="s">
        <v>890</v>
      </c>
      <c r="J8" s="1013" t="s">
        <v>30</v>
      </c>
      <c r="K8" s="681"/>
      <c r="L8" s="353" t="s">
        <v>639</v>
      </c>
      <c r="M8" s="365" t="s">
        <v>128</v>
      </c>
      <c r="N8" s="950">
        <v>60062</v>
      </c>
      <c r="O8" s="365" t="s">
        <v>128</v>
      </c>
      <c r="P8" s="716" t="s">
        <v>38</v>
      </c>
      <c r="Q8" s="1168">
        <v>46174</v>
      </c>
      <c r="R8" s="692" t="s">
        <v>256</v>
      </c>
      <c r="S8" s="356" t="s">
        <v>913</v>
      </c>
      <c r="T8" s="366" t="s">
        <v>914</v>
      </c>
      <c r="U8" s="366" t="s">
        <v>914</v>
      </c>
      <c r="V8" s="1171">
        <v>4380</v>
      </c>
      <c r="W8" s="1383">
        <v>4475</v>
      </c>
      <c r="X8" s="1170">
        <f>SUM(V8-W8)</f>
        <v>-95</v>
      </c>
      <c r="Y8" s="1186">
        <f>IFERROR($W8/$V8, 0)</f>
        <v>1.0216894977168949</v>
      </c>
      <c r="Z8" s="1168">
        <v>46227</v>
      </c>
      <c r="AA8" s="1168">
        <v>46240</v>
      </c>
      <c r="AB8" s="1277">
        <v>1</v>
      </c>
      <c r="AC8" s="1388">
        <v>1</v>
      </c>
      <c r="AD8" s="1139">
        <v>1</v>
      </c>
      <c r="AE8" s="1187" t="s">
        <v>915</v>
      </c>
      <c r="AF8" t="s">
        <v>916</v>
      </c>
    </row>
    <row r="9" spans="1:32" ht="39.75" hidden="1" customHeight="1">
      <c r="A9" s="1405" t="s">
        <v>917</v>
      </c>
      <c r="B9" s="1014" t="s">
        <v>34</v>
      </c>
      <c r="C9" s="1243">
        <v>46191</v>
      </c>
      <c r="D9" s="1184" t="s">
        <v>56</v>
      </c>
      <c r="E9" s="1184">
        <v>46171</v>
      </c>
      <c r="F9" s="1216" t="s">
        <v>663</v>
      </c>
      <c r="G9" s="1199"/>
      <c r="H9" s="1559">
        <v>87</v>
      </c>
      <c r="I9" s="365" t="s">
        <v>890</v>
      </c>
      <c r="J9" s="1013" t="s">
        <v>30</v>
      </c>
      <c r="K9" s="681"/>
      <c r="L9" s="353" t="s">
        <v>639</v>
      </c>
      <c r="M9" s="365" t="s">
        <v>128</v>
      </c>
      <c r="N9" s="950">
        <v>64040</v>
      </c>
      <c r="O9" s="365" t="s">
        <v>128</v>
      </c>
      <c r="P9" s="716" t="s">
        <v>38</v>
      </c>
      <c r="Q9" s="1561">
        <v>46174</v>
      </c>
      <c r="R9" s="692" t="s">
        <v>256</v>
      </c>
      <c r="S9" s="356" t="s">
        <v>913</v>
      </c>
      <c r="T9" s="366" t="s">
        <v>914</v>
      </c>
      <c r="U9" s="366" t="s">
        <v>914</v>
      </c>
      <c r="V9" s="1562">
        <v>4888</v>
      </c>
      <c r="W9" s="1572">
        <v>5016</v>
      </c>
      <c r="X9" s="1563">
        <f>SUM(V9-W9)</f>
        <v>-128</v>
      </c>
      <c r="Y9" s="1186">
        <f>IFERROR($W9/$V9, 0)</f>
        <v>1.0261865793780687</v>
      </c>
      <c r="Z9" s="1561">
        <v>46237</v>
      </c>
      <c r="AA9" s="1561">
        <v>46241</v>
      </c>
      <c r="AB9" s="1277">
        <v>1</v>
      </c>
      <c r="AC9" s="1277">
        <v>1</v>
      </c>
      <c r="AD9" s="1277">
        <v>1</v>
      </c>
      <c r="AE9" s="1187" t="s">
        <v>915</v>
      </c>
      <c r="AF9" t="s">
        <v>916</v>
      </c>
    </row>
    <row r="10" spans="1:32" ht="39.75" hidden="1" customHeight="1">
      <c r="A10" s="1286" t="s">
        <v>148</v>
      </c>
      <c r="B10" s="370" t="s">
        <v>34</v>
      </c>
      <c r="C10" s="679">
        <v>46040</v>
      </c>
      <c r="D10" s="1185" t="s">
        <v>918</v>
      </c>
      <c r="E10" s="689">
        <v>45867</v>
      </c>
      <c r="F10" s="690" t="s">
        <v>55</v>
      </c>
      <c r="G10" s="1185" t="s">
        <v>919</v>
      </c>
      <c r="H10" s="691">
        <v>0</v>
      </c>
      <c r="I10" s="365" t="s">
        <v>890</v>
      </c>
      <c r="J10" s="1127" t="s">
        <v>30</v>
      </c>
      <c r="K10" s="355"/>
      <c r="L10" s="353" t="s">
        <v>639</v>
      </c>
      <c r="M10" s="1127" t="s">
        <v>128</v>
      </c>
      <c r="N10" s="695">
        <v>144972.5</v>
      </c>
      <c r="O10" s="1127" t="s">
        <v>128</v>
      </c>
      <c r="P10" s="1426" t="s">
        <v>38</v>
      </c>
      <c r="Q10" s="1168">
        <v>45867</v>
      </c>
      <c r="R10" s="692" t="s">
        <v>128</v>
      </c>
      <c r="S10" s="356">
        <v>46190</v>
      </c>
      <c r="T10" s="356">
        <v>46192</v>
      </c>
      <c r="U10" s="356">
        <v>46192</v>
      </c>
      <c r="V10" s="1169">
        <v>9840</v>
      </c>
      <c r="W10" s="1440">
        <v>9806</v>
      </c>
      <c r="X10" s="1170">
        <f>SUM(V10-W10)</f>
        <v>34</v>
      </c>
      <c r="Y10" s="358">
        <f>IFERROR($W10/$V10, 0)</f>
        <v>0.99654471544715451</v>
      </c>
      <c r="Z10" s="1168">
        <v>45884</v>
      </c>
      <c r="AA10" s="1390">
        <v>46062</v>
      </c>
      <c r="AB10" s="768">
        <v>1</v>
      </c>
      <c r="AC10" s="1418">
        <v>1</v>
      </c>
      <c r="AD10" s="1171">
        <v>0</v>
      </c>
      <c r="AE10" s="1187" t="s">
        <v>920</v>
      </c>
      <c r="AF10" t="s">
        <v>921</v>
      </c>
    </row>
    <row r="11" spans="1:32" ht="39.75" hidden="1" customHeight="1">
      <c r="A11" s="605" t="s">
        <v>922</v>
      </c>
      <c r="B11" s="1401" t="s">
        <v>34</v>
      </c>
      <c r="C11" s="353">
        <v>46295</v>
      </c>
      <c r="D11" s="360" t="s">
        <v>923</v>
      </c>
      <c r="E11" s="360">
        <v>46225</v>
      </c>
      <c r="F11" s="1216" t="s">
        <v>663</v>
      </c>
      <c r="G11" s="1199" t="s">
        <v>924</v>
      </c>
      <c r="H11" s="691">
        <v>0</v>
      </c>
      <c r="I11" s="365" t="s">
        <v>890</v>
      </c>
      <c r="J11" s="1127" t="s">
        <v>30</v>
      </c>
      <c r="K11" s="355"/>
      <c r="L11" s="353" t="s">
        <v>639</v>
      </c>
      <c r="M11" s="1127" t="s">
        <v>128</v>
      </c>
      <c r="N11" s="409">
        <v>36166.65</v>
      </c>
      <c r="O11" s="1128" t="s">
        <v>128</v>
      </c>
      <c r="P11" s="1328" t="s">
        <v>38</v>
      </c>
      <c r="Q11" s="363">
        <v>46226</v>
      </c>
      <c r="R11" s="692" t="s">
        <v>256</v>
      </c>
      <c r="S11" s="356" t="s">
        <v>913</v>
      </c>
      <c r="T11" s="366" t="s">
        <v>914</v>
      </c>
      <c r="U11" s="366" t="s">
        <v>914</v>
      </c>
      <c r="V11" s="9">
        <v>3036</v>
      </c>
      <c r="W11" s="477">
        <v>3056</v>
      </c>
      <c r="X11" s="357">
        <f>SUM(V11-W11)</f>
        <v>-20</v>
      </c>
      <c r="Y11" s="1186">
        <f>IFERROR($W11/$V11, 0)</f>
        <v>1.0065876152832676</v>
      </c>
      <c r="Z11" s="363">
        <v>46239</v>
      </c>
      <c r="AA11" s="363">
        <v>46254</v>
      </c>
      <c r="AB11" s="1418">
        <v>1</v>
      </c>
      <c r="AC11" s="1418">
        <v>1</v>
      </c>
      <c r="AD11" s="1418">
        <v>1</v>
      </c>
      <c r="AE11" s="1187" t="s">
        <v>925</v>
      </c>
      <c r="AF11" t="s">
        <v>926</v>
      </c>
    </row>
    <row r="12" spans="1:32" ht="39.75" hidden="1" customHeight="1">
      <c r="A12" s="605" t="s">
        <v>927</v>
      </c>
      <c r="B12" s="370" t="s">
        <v>34</v>
      </c>
      <c r="C12" s="1243">
        <v>46295</v>
      </c>
      <c r="D12" s="359" t="s">
        <v>52</v>
      </c>
      <c r="E12" s="360">
        <v>46232</v>
      </c>
      <c r="F12" s="1216" t="s">
        <v>663</v>
      </c>
      <c r="G12" s="1185" t="s">
        <v>928</v>
      </c>
      <c r="H12" s="362">
        <v>0</v>
      </c>
      <c r="I12" s="1206" t="s">
        <v>890</v>
      </c>
      <c r="J12" s="1127" t="s">
        <v>30</v>
      </c>
      <c r="K12" s="681"/>
      <c r="L12" s="353" t="s">
        <v>639</v>
      </c>
      <c r="M12" s="1127" t="s">
        <v>128</v>
      </c>
      <c r="N12" s="1514">
        <v>3232.9</v>
      </c>
      <c r="O12" s="1128" t="s">
        <v>128</v>
      </c>
      <c r="P12" s="1328" t="s">
        <v>38</v>
      </c>
      <c r="Q12" s="363">
        <v>46233</v>
      </c>
      <c r="R12" s="692" t="s">
        <v>128</v>
      </c>
      <c r="S12" s="356">
        <v>46283</v>
      </c>
      <c r="T12" s="356">
        <v>46283</v>
      </c>
      <c r="U12" s="356">
        <v>46283</v>
      </c>
      <c r="V12" s="357">
        <v>194</v>
      </c>
      <c r="W12" s="477">
        <v>200</v>
      </c>
      <c r="X12" s="357">
        <f>SUM(V12-W12)</f>
        <v>-6</v>
      </c>
      <c r="Y12" s="1186">
        <f>IFERROR($W12/$V12, 0)</f>
        <v>1.0309278350515463</v>
      </c>
      <c r="Z12" s="363">
        <v>46251</v>
      </c>
      <c r="AA12" s="20">
        <v>46251</v>
      </c>
      <c r="AB12" s="1277">
        <v>1</v>
      </c>
      <c r="AC12" s="1277">
        <v>1</v>
      </c>
      <c r="AD12" s="1171">
        <v>0</v>
      </c>
      <c r="AE12" s="1187" t="s">
        <v>929</v>
      </c>
      <c r="AF12" t="s">
        <v>930</v>
      </c>
    </row>
    <row r="13" spans="1:32" ht="39.75" hidden="1" customHeight="1">
      <c r="A13" s="1289" t="s">
        <v>931</v>
      </c>
      <c r="B13" s="1197" t="s">
        <v>571</v>
      </c>
      <c r="C13" s="1243">
        <v>46325</v>
      </c>
      <c r="D13" s="351" t="s">
        <v>52</v>
      </c>
      <c r="E13" s="1184">
        <v>46143</v>
      </c>
      <c r="F13" s="1183" t="s">
        <v>576</v>
      </c>
      <c r="G13" s="1185" t="s">
        <v>932</v>
      </c>
      <c r="H13" s="1559">
        <v>46</v>
      </c>
      <c r="I13" s="365" t="s">
        <v>890</v>
      </c>
      <c r="J13" s="1013" t="s">
        <v>30</v>
      </c>
      <c r="K13" s="681"/>
      <c r="L13" s="1184">
        <v>46147</v>
      </c>
      <c r="M13" s="365" t="s">
        <v>128</v>
      </c>
      <c r="N13" s="950">
        <v>71754.5</v>
      </c>
      <c r="O13" s="365" t="s">
        <v>128</v>
      </c>
      <c r="P13" s="716" t="s">
        <v>38</v>
      </c>
      <c r="Q13" s="1168">
        <v>46147</v>
      </c>
      <c r="R13" s="692" t="s">
        <v>256</v>
      </c>
      <c r="S13" s="356" t="s">
        <v>913</v>
      </c>
      <c r="T13" s="366" t="s">
        <v>914</v>
      </c>
      <c r="U13" s="366" t="s">
        <v>914</v>
      </c>
      <c r="V13" s="1171">
        <v>5649</v>
      </c>
      <c r="W13" s="1383">
        <v>5893</v>
      </c>
      <c r="X13" s="1170">
        <f>SUM(V13-W13)</f>
        <v>-244</v>
      </c>
      <c r="Y13" s="1186">
        <f>IFERROR($W13/$V13, 0)</f>
        <v>1.0431934855726677</v>
      </c>
      <c r="Z13" s="1168">
        <v>46169</v>
      </c>
      <c r="AA13" s="1168">
        <v>46211</v>
      </c>
      <c r="AB13" s="1139">
        <v>0</v>
      </c>
      <c r="AC13" s="1139">
        <v>0</v>
      </c>
      <c r="AD13" s="1203">
        <v>0</v>
      </c>
      <c r="AE13" s="999" t="s">
        <v>933</v>
      </c>
      <c r="AF13" t="s">
        <v>934</v>
      </c>
    </row>
    <row r="14" spans="1:32" ht="39.75" hidden="1" customHeight="1">
      <c r="A14" s="1289" t="s">
        <v>935</v>
      </c>
      <c r="B14" s="1197" t="s">
        <v>571</v>
      </c>
      <c r="C14" s="1243">
        <v>46325</v>
      </c>
      <c r="D14" s="353" t="s">
        <v>52</v>
      </c>
      <c r="E14" s="1184">
        <v>46161</v>
      </c>
      <c r="F14" s="1183" t="s">
        <v>936</v>
      </c>
      <c r="G14" s="1185" t="s">
        <v>937</v>
      </c>
      <c r="H14" s="1559">
        <v>94</v>
      </c>
      <c r="I14" s="365" t="s">
        <v>890</v>
      </c>
      <c r="J14" s="1013" t="s">
        <v>30</v>
      </c>
      <c r="K14" s="681"/>
      <c r="L14" s="353" t="s">
        <v>639</v>
      </c>
      <c r="M14" s="365" t="s">
        <v>128</v>
      </c>
      <c r="N14" s="950">
        <v>94021.5</v>
      </c>
      <c r="O14" s="365" t="s">
        <v>128</v>
      </c>
      <c r="P14" s="716" t="s">
        <v>38</v>
      </c>
      <c r="Q14" s="363">
        <v>46162</v>
      </c>
      <c r="R14" s="692" t="s">
        <v>256</v>
      </c>
      <c r="S14" s="356" t="s">
        <v>913</v>
      </c>
      <c r="T14" s="366" t="s">
        <v>914</v>
      </c>
      <c r="U14" s="366" t="s">
        <v>914</v>
      </c>
      <c r="V14" s="9">
        <v>7741</v>
      </c>
      <c r="W14" s="1383">
        <v>7673</v>
      </c>
      <c r="X14" s="1170">
        <f>SUM(V14-W14)</f>
        <v>68</v>
      </c>
      <c r="Y14" s="1186">
        <f>IFERROR($W14/$V14, 0)</f>
        <v>0.99121560521896401</v>
      </c>
      <c r="Z14" s="363">
        <v>46241</v>
      </c>
      <c r="AA14" s="363">
        <v>46283</v>
      </c>
      <c r="AB14" s="1139">
        <v>0</v>
      </c>
      <c r="AC14" s="1139">
        <v>0</v>
      </c>
      <c r="AD14" s="1203">
        <v>0</v>
      </c>
      <c r="AE14" s="999" t="s">
        <v>938</v>
      </c>
    </row>
    <row r="15" spans="1:32" ht="39.75" hidden="1" customHeight="1">
      <c r="A15" s="1289" t="s">
        <v>939</v>
      </c>
      <c r="B15" s="1197" t="s">
        <v>571</v>
      </c>
      <c r="C15" s="1243">
        <v>46325</v>
      </c>
      <c r="D15" s="1243" t="s">
        <v>64</v>
      </c>
      <c r="E15" s="1184">
        <v>46157</v>
      </c>
      <c r="F15" s="351" t="s">
        <v>582</v>
      </c>
      <c r="G15" s="1185"/>
      <c r="H15" s="1559">
        <v>79</v>
      </c>
      <c r="I15" s="1206" t="s">
        <v>890</v>
      </c>
      <c r="J15" s="1013" t="s">
        <v>30</v>
      </c>
      <c r="K15" s="681"/>
      <c r="L15" s="1184">
        <v>46152</v>
      </c>
      <c r="M15" s="365" t="s">
        <v>128</v>
      </c>
      <c r="N15" s="950">
        <v>100208</v>
      </c>
      <c r="O15" s="365" t="s">
        <v>128</v>
      </c>
      <c r="P15" s="716" t="s">
        <v>38</v>
      </c>
      <c r="Q15" s="1168">
        <v>46149</v>
      </c>
      <c r="R15" s="692" t="s">
        <v>256</v>
      </c>
      <c r="S15" s="356">
        <v>46266</v>
      </c>
      <c r="T15" s="366" t="s">
        <v>914</v>
      </c>
      <c r="U15" s="366" t="s">
        <v>914</v>
      </c>
      <c r="V15" s="1171">
        <v>8175</v>
      </c>
      <c r="W15" s="1383">
        <v>8120</v>
      </c>
      <c r="X15" s="1170">
        <f>SUM(V15-W15)</f>
        <v>55</v>
      </c>
      <c r="Y15" s="1186">
        <f>IFERROR($W15/$V15, 0)</f>
        <v>0.99327217125382261</v>
      </c>
      <c r="Z15" s="1168">
        <v>46168</v>
      </c>
      <c r="AA15" s="1168">
        <v>46211</v>
      </c>
      <c r="AB15" s="1139">
        <v>0</v>
      </c>
      <c r="AC15" s="1139">
        <v>0</v>
      </c>
      <c r="AD15" s="1203">
        <v>0</v>
      </c>
      <c r="AE15" s="999" t="s">
        <v>574</v>
      </c>
      <c r="AF15" t="s">
        <v>940</v>
      </c>
    </row>
    <row r="16" spans="1:32" ht="39.75" hidden="1" customHeight="1">
      <c r="A16" s="1289" t="s">
        <v>941</v>
      </c>
      <c r="B16" s="1197" t="s">
        <v>571</v>
      </c>
      <c r="C16" s="1243">
        <v>46325</v>
      </c>
      <c r="D16" s="359" t="s">
        <v>74</v>
      </c>
      <c r="E16" s="1184">
        <v>46161</v>
      </c>
      <c r="F16" s="351" t="s">
        <v>582</v>
      </c>
      <c r="G16" s="1185"/>
      <c r="H16" s="1559">
        <v>110</v>
      </c>
      <c r="I16" s="365" t="s">
        <v>890</v>
      </c>
      <c r="J16" s="1013" t="s">
        <v>30</v>
      </c>
      <c r="K16" s="681"/>
      <c r="L16" s="1184" t="s">
        <v>639</v>
      </c>
      <c r="M16" s="365" t="s">
        <v>128</v>
      </c>
      <c r="N16" s="950">
        <v>101920.5</v>
      </c>
      <c r="O16" s="365" t="s">
        <v>128</v>
      </c>
      <c r="P16" s="716" t="s">
        <v>38</v>
      </c>
      <c r="Q16" s="1561">
        <v>46162</v>
      </c>
      <c r="R16" s="692" t="s">
        <v>256</v>
      </c>
      <c r="S16" s="356" t="s">
        <v>913</v>
      </c>
      <c r="T16" s="366" t="s">
        <v>914</v>
      </c>
      <c r="U16" s="366" t="s">
        <v>914</v>
      </c>
      <c r="V16" s="1562">
        <v>8444</v>
      </c>
      <c r="W16" s="1508">
        <v>8277</v>
      </c>
      <c r="X16" s="1563">
        <f>SUM(V16-W16)</f>
        <v>167</v>
      </c>
      <c r="Y16" s="1186">
        <f>IFERROR($W16/$V16, 0)</f>
        <v>0.98022264329701558</v>
      </c>
      <c r="Z16" s="1561">
        <v>46174</v>
      </c>
      <c r="AA16" s="1561">
        <v>46231</v>
      </c>
      <c r="AB16" s="687">
        <v>0</v>
      </c>
      <c r="AC16" s="687">
        <v>0</v>
      </c>
      <c r="AD16" s="1012">
        <v>0</v>
      </c>
      <c r="AE16" s="999" t="s">
        <v>574</v>
      </c>
      <c r="AF16" t="s">
        <v>942</v>
      </c>
    </row>
    <row r="17" spans="1:32" ht="39.75" hidden="1" customHeight="1">
      <c r="A17" s="1289" t="s">
        <v>943</v>
      </c>
      <c r="B17" s="1197" t="s">
        <v>571</v>
      </c>
      <c r="C17" s="1243">
        <v>46325</v>
      </c>
      <c r="D17" s="1243" t="s">
        <v>58</v>
      </c>
      <c r="E17" s="1184">
        <v>46170</v>
      </c>
      <c r="F17" s="1183" t="s">
        <v>579</v>
      </c>
      <c r="G17" s="1185"/>
      <c r="H17" s="1559">
        <v>91</v>
      </c>
      <c r="I17" s="365" t="s">
        <v>890</v>
      </c>
      <c r="J17" s="1013" t="s">
        <v>30</v>
      </c>
      <c r="K17" s="681"/>
      <c r="L17" s="1184">
        <v>46175</v>
      </c>
      <c r="M17" s="365" t="s">
        <v>128</v>
      </c>
      <c r="N17" s="950">
        <v>72668.5</v>
      </c>
      <c r="O17" s="365" t="s">
        <v>128</v>
      </c>
      <c r="P17" s="716" t="s">
        <v>38</v>
      </c>
      <c r="Q17" s="1561">
        <v>46176</v>
      </c>
      <c r="R17" s="692" t="s">
        <v>128</v>
      </c>
      <c r="S17" s="356">
        <v>46275</v>
      </c>
      <c r="T17" s="356">
        <v>46287</v>
      </c>
      <c r="U17" s="366" t="s">
        <v>914</v>
      </c>
      <c r="V17" s="1562">
        <v>5934</v>
      </c>
      <c r="W17" s="1383">
        <v>6020</v>
      </c>
      <c r="X17" s="1563">
        <f>SUM(V17-W17)</f>
        <v>-86</v>
      </c>
      <c r="Y17" s="1186">
        <f>IFERROR($W17/$V17, 0)</f>
        <v>1.0144927536231885</v>
      </c>
      <c r="Z17" s="1561">
        <v>46191</v>
      </c>
      <c r="AA17" s="1561">
        <v>46204</v>
      </c>
      <c r="AB17" s="687">
        <v>0</v>
      </c>
      <c r="AC17" s="687">
        <v>0</v>
      </c>
      <c r="AD17" s="1012">
        <v>0</v>
      </c>
      <c r="AE17" s="999" t="s">
        <v>574</v>
      </c>
      <c r="AF17" t="s">
        <v>944</v>
      </c>
    </row>
    <row r="18" spans="1:32" ht="39.75" hidden="1" customHeight="1">
      <c r="A18" s="1289" t="s">
        <v>945</v>
      </c>
      <c r="B18" s="1197" t="s">
        <v>571</v>
      </c>
      <c r="C18" s="1243">
        <v>46325</v>
      </c>
      <c r="D18" s="1243" t="s">
        <v>58</v>
      </c>
      <c r="E18" s="1184">
        <v>46170</v>
      </c>
      <c r="F18" s="1183" t="s">
        <v>576</v>
      </c>
      <c r="G18" s="1185"/>
      <c r="H18" s="1559">
        <v>88</v>
      </c>
      <c r="I18" s="365" t="s">
        <v>890</v>
      </c>
      <c r="J18" s="1013" t="s">
        <v>30</v>
      </c>
      <c r="K18" s="681"/>
      <c r="L18" s="1184">
        <v>46188</v>
      </c>
      <c r="M18" s="365" t="s">
        <v>128</v>
      </c>
      <c r="N18" s="950">
        <v>96607</v>
      </c>
      <c r="O18" s="365" t="s">
        <v>128</v>
      </c>
      <c r="P18" s="716" t="s">
        <v>38</v>
      </c>
      <c r="Q18" s="1168">
        <v>46176</v>
      </c>
      <c r="R18" s="692" t="s">
        <v>256</v>
      </c>
      <c r="S18" s="356" t="s">
        <v>913</v>
      </c>
      <c r="T18" s="366" t="s">
        <v>914</v>
      </c>
      <c r="U18" s="366" t="s">
        <v>914</v>
      </c>
      <c r="V18" s="1171">
        <v>7623</v>
      </c>
      <c r="W18" s="1383">
        <v>7341</v>
      </c>
      <c r="X18" s="1170">
        <f>SUM(V18-W18)</f>
        <v>282</v>
      </c>
      <c r="Y18" s="1186">
        <f>IFERROR($W18/$V18, 0)</f>
        <v>0.96300669027941754</v>
      </c>
      <c r="Z18" s="1168">
        <v>46195</v>
      </c>
      <c r="AA18" s="1168">
        <v>46204</v>
      </c>
      <c r="AB18" s="687">
        <v>0</v>
      </c>
      <c r="AC18" s="687">
        <v>0</v>
      </c>
      <c r="AD18" s="1203">
        <v>0</v>
      </c>
      <c r="AE18" s="999" t="s">
        <v>574</v>
      </c>
      <c r="AF18" t="s">
        <v>934</v>
      </c>
    </row>
    <row r="19" spans="1:32" ht="39.75" hidden="1" customHeight="1">
      <c r="A19" s="1790" t="s">
        <v>946</v>
      </c>
      <c r="B19" s="1197" t="s">
        <v>571</v>
      </c>
      <c r="C19" s="1243">
        <v>46325</v>
      </c>
      <c r="D19" s="1243" t="s">
        <v>58</v>
      </c>
      <c r="E19" s="1184">
        <v>46171</v>
      </c>
      <c r="F19" s="1183" t="s">
        <v>572</v>
      </c>
      <c r="G19" s="1185"/>
      <c r="H19" s="1559">
        <v>75</v>
      </c>
      <c r="I19" s="365" t="s">
        <v>890</v>
      </c>
      <c r="J19" s="1013" t="s">
        <v>30</v>
      </c>
      <c r="K19" s="681"/>
      <c r="L19" s="1184" t="s">
        <v>639</v>
      </c>
      <c r="M19" s="365" t="s">
        <v>128</v>
      </c>
      <c r="N19" s="950">
        <v>95477</v>
      </c>
      <c r="O19" s="365" t="s">
        <v>128</v>
      </c>
      <c r="P19" s="716" t="s">
        <v>38</v>
      </c>
      <c r="Q19" s="363">
        <v>46198</v>
      </c>
      <c r="R19" s="692" t="s">
        <v>256</v>
      </c>
      <c r="S19" s="356" t="s">
        <v>913</v>
      </c>
      <c r="T19" s="366" t="s">
        <v>914</v>
      </c>
      <c r="U19" s="366" t="s">
        <v>914</v>
      </c>
      <c r="V19" s="9">
        <v>7966</v>
      </c>
      <c r="W19" s="1383">
        <v>8323</v>
      </c>
      <c r="X19" s="1170">
        <f>SUM(V19-W19)</f>
        <v>-357</v>
      </c>
      <c r="Y19" s="1186">
        <f>IFERROR($W19/$V19, 0)</f>
        <v>1.0448154657293498</v>
      </c>
      <c r="Z19" s="363">
        <v>46213</v>
      </c>
      <c r="AA19" s="356">
        <v>46290</v>
      </c>
      <c r="AB19" s="687">
        <v>0</v>
      </c>
      <c r="AC19" s="687">
        <v>0</v>
      </c>
      <c r="AD19" s="1203">
        <v>0</v>
      </c>
      <c r="AE19" s="999" t="s">
        <v>574</v>
      </c>
    </row>
    <row r="20" spans="1:32" ht="39.75" hidden="1" customHeight="1">
      <c r="A20" s="1289" t="s">
        <v>947</v>
      </c>
      <c r="B20" s="1197" t="s">
        <v>571</v>
      </c>
      <c r="C20" s="1243">
        <v>46325</v>
      </c>
      <c r="D20" s="1243" t="s">
        <v>58</v>
      </c>
      <c r="E20" s="1184">
        <v>46170</v>
      </c>
      <c r="F20" s="1183" t="s">
        <v>572</v>
      </c>
      <c r="G20" s="1185"/>
      <c r="H20" s="1559">
        <v>97</v>
      </c>
      <c r="I20" s="365" t="s">
        <v>890</v>
      </c>
      <c r="J20" s="1013" t="s">
        <v>30</v>
      </c>
      <c r="K20" s="681"/>
      <c r="L20" s="1184" t="s">
        <v>639</v>
      </c>
      <c r="M20" s="365" t="s">
        <v>128</v>
      </c>
      <c r="N20" s="950">
        <v>94688.5</v>
      </c>
      <c r="O20" s="365" t="s">
        <v>128</v>
      </c>
      <c r="P20" s="716" t="s">
        <v>38</v>
      </c>
      <c r="Q20" s="363">
        <v>46176</v>
      </c>
      <c r="R20" s="692" t="s">
        <v>128</v>
      </c>
      <c r="S20" s="356">
        <v>46253</v>
      </c>
      <c r="T20" s="356">
        <v>46258</v>
      </c>
      <c r="U20" s="366" t="s">
        <v>914</v>
      </c>
      <c r="V20" s="9">
        <v>7856</v>
      </c>
      <c r="W20" s="1383">
        <v>7519</v>
      </c>
      <c r="X20" s="357">
        <f>SUM(V20-W20)</f>
        <v>337</v>
      </c>
      <c r="Y20" s="1186">
        <f>IFERROR($W20/$V20, 0)</f>
        <v>0.95710285132382888</v>
      </c>
      <c r="Z20" s="363">
        <v>46190</v>
      </c>
      <c r="AA20" s="363">
        <v>46251</v>
      </c>
      <c r="AB20" s="687">
        <v>0</v>
      </c>
      <c r="AC20" s="687">
        <v>0</v>
      </c>
      <c r="AD20" s="1203">
        <v>0</v>
      </c>
      <c r="AE20" s="999" t="s">
        <v>574</v>
      </c>
      <c r="AF20" t="s">
        <v>948</v>
      </c>
    </row>
    <row r="21" spans="1:32" ht="39.75" hidden="1" customHeight="1">
      <c r="A21" s="1289" t="s">
        <v>949</v>
      </c>
      <c r="B21" s="1197" t="s">
        <v>571</v>
      </c>
      <c r="C21" s="1243">
        <v>46325</v>
      </c>
      <c r="D21" s="1243" t="s">
        <v>58</v>
      </c>
      <c r="E21" s="1184">
        <v>46171</v>
      </c>
      <c r="F21" s="1183" t="s">
        <v>572</v>
      </c>
      <c r="G21" s="1185"/>
      <c r="H21" s="1559">
        <v>65</v>
      </c>
      <c r="I21" s="365" t="s">
        <v>890</v>
      </c>
      <c r="J21" s="1013" t="s">
        <v>30</v>
      </c>
      <c r="K21" s="681"/>
      <c r="L21" s="1184" t="s">
        <v>639</v>
      </c>
      <c r="M21" s="365" t="s">
        <v>128</v>
      </c>
      <c r="N21" s="950">
        <v>97700</v>
      </c>
      <c r="O21" s="365" t="s">
        <v>128</v>
      </c>
      <c r="P21" s="716" t="s">
        <v>38</v>
      </c>
      <c r="Q21" s="1168">
        <v>46198</v>
      </c>
      <c r="R21" s="692" t="s">
        <v>256</v>
      </c>
      <c r="S21" s="356" t="s">
        <v>913</v>
      </c>
      <c r="T21" s="366" t="s">
        <v>914</v>
      </c>
      <c r="U21" s="366" t="s">
        <v>914</v>
      </c>
      <c r="V21" s="1171">
        <v>8047</v>
      </c>
      <c r="W21" s="1383">
        <v>7881</v>
      </c>
      <c r="X21" s="1170">
        <f>SUM(V21-W21)</f>
        <v>166</v>
      </c>
      <c r="Y21" s="1186">
        <f>IFERROR($W21/$V21, 0)</f>
        <v>0.97937119423387597</v>
      </c>
      <c r="Z21" s="1168">
        <v>46212</v>
      </c>
      <c r="AA21" s="1168">
        <v>46218</v>
      </c>
      <c r="AB21" s="687">
        <v>0</v>
      </c>
      <c r="AC21" s="687">
        <v>0</v>
      </c>
      <c r="AD21" s="1203">
        <v>0</v>
      </c>
      <c r="AE21" s="999" t="s">
        <v>574</v>
      </c>
      <c r="AF21">
        <v>0</v>
      </c>
    </row>
    <row r="22" spans="1:32" ht="39.75" hidden="1" customHeight="1">
      <c r="A22" s="1289" t="s">
        <v>950</v>
      </c>
      <c r="B22" s="1197" t="s">
        <v>571</v>
      </c>
      <c r="C22" s="1243">
        <v>46325</v>
      </c>
      <c r="D22" s="1243" t="s">
        <v>58</v>
      </c>
      <c r="E22" s="1184">
        <v>46170</v>
      </c>
      <c r="F22" s="1183" t="s">
        <v>579</v>
      </c>
      <c r="G22" s="1185"/>
      <c r="H22" s="1559">
        <v>51</v>
      </c>
      <c r="I22" s="365" t="s">
        <v>890</v>
      </c>
      <c r="J22" s="1013" t="s">
        <v>30</v>
      </c>
      <c r="K22" s="681"/>
      <c r="L22" s="1184" t="s">
        <v>639</v>
      </c>
      <c r="M22" s="365" t="s">
        <v>128</v>
      </c>
      <c r="N22" s="950">
        <v>91700</v>
      </c>
      <c r="O22" s="365" t="s">
        <v>128</v>
      </c>
      <c r="P22" s="716" t="s">
        <v>38</v>
      </c>
      <c r="Q22" s="363">
        <v>46176</v>
      </c>
      <c r="R22" s="692" t="s">
        <v>128</v>
      </c>
      <c r="S22" s="356" t="s">
        <v>913</v>
      </c>
      <c r="T22" s="356">
        <v>46273</v>
      </c>
      <c r="U22" s="366" t="s">
        <v>914</v>
      </c>
      <c r="V22" s="9">
        <v>7529</v>
      </c>
      <c r="W22" s="1383">
        <v>7407</v>
      </c>
      <c r="X22" s="357">
        <f>SUM(V22-W22)</f>
        <v>122</v>
      </c>
      <c r="Y22" s="1186">
        <f>IFERROR($W22/$V22, 0)</f>
        <v>0.9837959888431399</v>
      </c>
      <c r="Z22" s="363">
        <v>46191</v>
      </c>
      <c r="AA22" s="363">
        <v>46251</v>
      </c>
      <c r="AB22" s="687">
        <v>0</v>
      </c>
      <c r="AC22" s="687">
        <v>0</v>
      </c>
      <c r="AD22" s="1203">
        <v>0</v>
      </c>
      <c r="AE22" s="999" t="s">
        <v>574</v>
      </c>
      <c r="AF22" t="s">
        <v>951</v>
      </c>
    </row>
    <row r="23" spans="1:32" ht="39.75" hidden="1" customHeight="1">
      <c r="A23" s="1289" t="s">
        <v>952</v>
      </c>
      <c r="B23" s="1197" t="s">
        <v>571</v>
      </c>
      <c r="C23" s="1243">
        <v>46325</v>
      </c>
      <c r="D23" s="1243" t="s">
        <v>68</v>
      </c>
      <c r="E23" s="1184">
        <v>46177</v>
      </c>
      <c r="F23" s="351" t="s">
        <v>582</v>
      </c>
      <c r="G23" s="1185"/>
      <c r="H23" s="1559">
        <v>70</v>
      </c>
      <c r="I23" s="365" t="s">
        <v>890</v>
      </c>
      <c r="J23" s="1013" t="s">
        <v>30</v>
      </c>
      <c r="K23" s="681"/>
      <c r="L23" s="1184" t="s">
        <v>639</v>
      </c>
      <c r="M23" s="365" t="s">
        <v>128</v>
      </c>
      <c r="N23" s="950">
        <v>99590</v>
      </c>
      <c r="O23" s="365" t="s">
        <v>128</v>
      </c>
      <c r="P23" s="716" t="s">
        <v>38</v>
      </c>
      <c r="Q23" s="1168">
        <v>46177</v>
      </c>
      <c r="R23" s="692" t="s">
        <v>256</v>
      </c>
      <c r="S23" s="356" t="s">
        <v>913</v>
      </c>
      <c r="T23" s="366" t="s">
        <v>914</v>
      </c>
      <c r="U23" s="366" t="s">
        <v>914</v>
      </c>
      <c r="V23" s="1171">
        <v>8201</v>
      </c>
      <c r="W23" s="1383">
        <v>8350</v>
      </c>
      <c r="X23" s="1170">
        <f>SUM(V23-W23)</f>
        <v>-149</v>
      </c>
      <c r="Y23" s="1186">
        <f>IFERROR($W23/$V23, 0)</f>
        <v>1.0181685160346299</v>
      </c>
      <c r="Z23" s="1168">
        <v>46195</v>
      </c>
      <c r="AA23" s="1168">
        <v>46234</v>
      </c>
      <c r="AB23" s="687">
        <v>0</v>
      </c>
      <c r="AC23" s="687">
        <v>0</v>
      </c>
      <c r="AD23" s="1203">
        <v>0</v>
      </c>
      <c r="AE23" s="999" t="s">
        <v>574</v>
      </c>
      <c r="AF23" t="s">
        <v>953</v>
      </c>
    </row>
    <row r="24" spans="1:32" ht="39.75" hidden="1" customHeight="1">
      <c r="A24" s="1289" t="s">
        <v>954</v>
      </c>
      <c r="B24" s="1197" t="s">
        <v>571</v>
      </c>
      <c r="C24" s="1243">
        <v>46325</v>
      </c>
      <c r="D24" s="1243" t="s">
        <v>78</v>
      </c>
      <c r="E24" s="1184">
        <v>46182</v>
      </c>
      <c r="F24" s="351" t="s">
        <v>582</v>
      </c>
      <c r="G24" s="1185"/>
      <c r="H24" s="1559">
        <v>91</v>
      </c>
      <c r="I24" s="365" t="s">
        <v>890</v>
      </c>
      <c r="J24" s="1013" t="s">
        <v>30</v>
      </c>
      <c r="K24" s="681"/>
      <c r="L24" s="1184" t="s">
        <v>639</v>
      </c>
      <c r="M24" s="365" t="s">
        <v>128</v>
      </c>
      <c r="N24" s="950">
        <v>103644.5</v>
      </c>
      <c r="O24" s="365" t="s">
        <v>128</v>
      </c>
      <c r="P24" s="716" t="s">
        <v>38</v>
      </c>
      <c r="Q24" s="1168">
        <v>46183</v>
      </c>
      <c r="R24" s="692" t="s">
        <v>256</v>
      </c>
      <c r="S24" s="356" t="s">
        <v>913</v>
      </c>
      <c r="T24" s="366" t="s">
        <v>914</v>
      </c>
      <c r="U24" s="366" t="s">
        <v>914</v>
      </c>
      <c r="V24" s="1171">
        <v>8384</v>
      </c>
      <c r="W24" s="1383">
        <v>8386</v>
      </c>
      <c r="X24" s="1170">
        <f>SUM(V24-W24)</f>
        <v>-2</v>
      </c>
      <c r="Y24" s="1186">
        <f>IFERROR($W24/$V24, 0)</f>
        <v>1.0002385496183206</v>
      </c>
      <c r="Z24" s="1409">
        <v>46224</v>
      </c>
      <c r="AA24" s="1409">
        <v>46239</v>
      </c>
      <c r="AB24" s="1139">
        <v>0</v>
      </c>
      <c r="AC24" s="1139">
        <v>0</v>
      </c>
      <c r="AD24" s="1203">
        <v>0</v>
      </c>
      <c r="AE24" s="999" t="s">
        <v>955</v>
      </c>
      <c r="AF24" t="s">
        <v>956</v>
      </c>
    </row>
    <row r="25" spans="1:32" ht="39.75" hidden="1" customHeight="1">
      <c r="A25" s="1289" t="s">
        <v>957</v>
      </c>
      <c r="B25" s="1197" t="s">
        <v>571</v>
      </c>
      <c r="C25" s="1243">
        <v>46325</v>
      </c>
      <c r="D25" s="1243" t="s">
        <v>78</v>
      </c>
      <c r="E25" s="1184">
        <v>46182</v>
      </c>
      <c r="F25" s="351" t="s">
        <v>582</v>
      </c>
      <c r="G25" s="1185"/>
      <c r="H25" s="1559">
        <v>57</v>
      </c>
      <c r="I25" s="365" t="s">
        <v>890</v>
      </c>
      <c r="J25" s="1013" t="s">
        <v>30</v>
      </c>
      <c r="K25" s="681"/>
      <c r="L25" s="1184" t="s">
        <v>639</v>
      </c>
      <c r="M25" s="365" t="s">
        <v>128</v>
      </c>
      <c r="N25" s="950">
        <v>106431.5</v>
      </c>
      <c r="O25" s="365" t="s">
        <v>128</v>
      </c>
      <c r="P25" s="716" t="s">
        <v>38</v>
      </c>
      <c r="Q25" s="1168">
        <v>46183</v>
      </c>
      <c r="R25" s="692" t="s">
        <v>256</v>
      </c>
      <c r="S25" s="356" t="s">
        <v>913</v>
      </c>
      <c r="T25" s="366" t="s">
        <v>914</v>
      </c>
      <c r="U25" s="366" t="s">
        <v>914</v>
      </c>
      <c r="V25" s="1171">
        <v>8751</v>
      </c>
      <c r="W25" s="1383">
        <v>8542</v>
      </c>
      <c r="X25" s="1170">
        <f>SUM(V25-W25)</f>
        <v>209</v>
      </c>
      <c r="Y25" s="1186">
        <f>IFERROR($W25/$V25, 0)</f>
        <v>0.9761170151982631</v>
      </c>
      <c r="Z25" s="1168">
        <v>46216</v>
      </c>
      <c r="AA25" s="1168">
        <v>46246</v>
      </c>
      <c r="AB25" s="1139">
        <v>0</v>
      </c>
      <c r="AC25" s="1139">
        <v>0</v>
      </c>
      <c r="AD25" s="1203">
        <v>0</v>
      </c>
      <c r="AE25" s="999" t="s">
        <v>958</v>
      </c>
      <c r="AF25" t="s">
        <v>959</v>
      </c>
    </row>
    <row r="26" spans="1:32" ht="39.75" hidden="1" customHeight="1">
      <c r="A26" s="1289" t="s">
        <v>960</v>
      </c>
      <c r="B26" s="1197" t="s">
        <v>571</v>
      </c>
      <c r="C26" s="1243">
        <v>46325</v>
      </c>
      <c r="D26" s="1243" t="s">
        <v>58</v>
      </c>
      <c r="E26" s="1184">
        <v>46182</v>
      </c>
      <c r="F26" s="1185" t="s">
        <v>572</v>
      </c>
      <c r="G26" s="1185"/>
      <c r="H26" s="1559">
        <v>86</v>
      </c>
      <c r="I26" s="365" t="s">
        <v>890</v>
      </c>
      <c r="J26" s="1013" t="s">
        <v>30</v>
      </c>
      <c r="K26" s="681"/>
      <c r="L26" s="1184" t="s">
        <v>639</v>
      </c>
      <c r="M26" s="365" t="s">
        <v>128</v>
      </c>
      <c r="N26" s="950">
        <v>97386.5</v>
      </c>
      <c r="O26" s="365" t="s">
        <v>128</v>
      </c>
      <c r="P26" s="716" t="s">
        <v>38</v>
      </c>
      <c r="Q26" s="1168">
        <v>46188</v>
      </c>
      <c r="R26" s="692" t="s">
        <v>256</v>
      </c>
      <c r="S26" s="356" t="s">
        <v>913</v>
      </c>
      <c r="T26" s="366" t="s">
        <v>914</v>
      </c>
      <c r="U26" s="366" t="s">
        <v>914</v>
      </c>
      <c r="V26" s="1171">
        <v>7996</v>
      </c>
      <c r="W26" s="1383">
        <v>7742</v>
      </c>
      <c r="X26" s="1170">
        <f>SUM(V26-W26)</f>
        <v>254</v>
      </c>
      <c r="Y26" s="1186">
        <f>IFERROR($W26/$V26, 0)</f>
        <v>0.96823411705852924</v>
      </c>
      <c r="Z26" s="1168">
        <v>46219</v>
      </c>
      <c r="AA26" s="1168">
        <v>46248</v>
      </c>
      <c r="AB26" s="1139">
        <v>0</v>
      </c>
      <c r="AC26" s="1139">
        <v>0</v>
      </c>
      <c r="AD26" s="1203">
        <v>0</v>
      </c>
      <c r="AE26" s="999" t="s">
        <v>574</v>
      </c>
      <c r="AF26">
        <v>0</v>
      </c>
    </row>
    <row r="27" spans="1:32" ht="39.75" hidden="1" customHeight="1">
      <c r="A27" s="1289" t="s">
        <v>961</v>
      </c>
      <c r="B27" s="1197" t="s">
        <v>571</v>
      </c>
      <c r="C27" s="1243">
        <v>46325</v>
      </c>
      <c r="D27" s="1243" t="s">
        <v>52</v>
      </c>
      <c r="E27" s="1184">
        <v>47267</v>
      </c>
      <c r="F27" s="1183" t="s">
        <v>576</v>
      </c>
      <c r="G27" s="1185"/>
      <c r="H27" s="1559">
        <v>88</v>
      </c>
      <c r="I27" s="365" t="s">
        <v>890</v>
      </c>
      <c r="J27" s="1013" t="s">
        <v>30</v>
      </c>
      <c r="K27" s="681"/>
      <c r="L27" s="1184">
        <v>46181</v>
      </c>
      <c r="M27" s="365" t="s">
        <v>128</v>
      </c>
      <c r="N27" s="950">
        <v>81059.5</v>
      </c>
      <c r="O27" s="365" t="s">
        <v>128</v>
      </c>
      <c r="P27" s="716" t="s">
        <v>38</v>
      </c>
      <c r="Q27" s="363">
        <v>46174</v>
      </c>
      <c r="R27" s="692" t="s">
        <v>256</v>
      </c>
      <c r="S27" s="356" t="s">
        <v>913</v>
      </c>
      <c r="T27" s="366" t="s">
        <v>914</v>
      </c>
      <c r="U27" s="366" t="s">
        <v>914</v>
      </c>
      <c r="V27" s="9">
        <v>6647</v>
      </c>
      <c r="W27" s="1383">
        <v>6717</v>
      </c>
      <c r="X27" s="357">
        <f>SUM(V27-W27)</f>
        <v>-70</v>
      </c>
      <c r="Y27" s="1186">
        <f>IFERROR($W27/$V27, 0)</f>
        <v>1.0105310666466074</v>
      </c>
      <c r="Z27" s="363">
        <v>46188</v>
      </c>
      <c r="AA27" s="363">
        <v>46254</v>
      </c>
      <c r="AB27" s="1139">
        <v>0</v>
      </c>
      <c r="AC27" s="1139">
        <v>0</v>
      </c>
      <c r="AD27" s="1203">
        <v>0</v>
      </c>
      <c r="AE27" s="999" t="s">
        <v>574</v>
      </c>
      <c r="AF27" t="s">
        <v>962</v>
      </c>
    </row>
    <row r="28" spans="1:32" ht="39.75" hidden="1" customHeight="1">
      <c r="A28" s="1289" t="s">
        <v>963</v>
      </c>
      <c r="B28" s="1197" t="s">
        <v>571</v>
      </c>
      <c r="C28" s="1243">
        <v>46325</v>
      </c>
      <c r="D28" s="1243" t="s">
        <v>489</v>
      </c>
      <c r="E28" s="1184">
        <v>46202</v>
      </c>
      <c r="F28" s="1183" t="s">
        <v>572</v>
      </c>
      <c r="G28" s="1185"/>
      <c r="H28" s="1559">
        <v>88</v>
      </c>
      <c r="I28" s="365" t="s">
        <v>890</v>
      </c>
      <c r="J28" s="1013" t="s">
        <v>30</v>
      </c>
      <c r="K28" s="681"/>
      <c r="L28" s="1184" t="s">
        <v>639</v>
      </c>
      <c r="M28" s="365" t="s">
        <v>128</v>
      </c>
      <c r="N28" s="950">
        <v>106600</v>
      </c>
      <c r="O28" s="365" t="s">
        <v>128</v>
      </c>
      <c r="P28" s="716" t="s">
        <v>38</v>
      </c>
      <c r="Q28" s="1561">
        <v>46180</v>
      </c>
      <c r="R28" s="692" t="s">
        <v>256</v>
      </c>
      <c r="S28" s="356" t="s">
        <v>913</v>
      </c>
      <c r="T28" s="366" t="s">
        <v>914</v>
      </c>
      <c r="U28" s="366" t="s">
        <v>914</v>
      </c>
      <c r="V28" s="1562">
        <v>8787</v>
      </c>
      <c r="W28" s="1383">
        <v>8921</v>
      </c>
      <c r="X28" s="1563">
        <f>SUM(V28-W28)</f>
        <v>-134</v>
      </c>
      <c r="Y28" s="1186">
        <f>IFERROR($W28/$V28, 0)</f>
        <v>1.0152498008421531</v>
      </c>
      <c r="Z28" s="1564">
        <v>46209</v>
      </c>
      <c r="AA28" s="1564">
        <v>46233</v>
      </c>
      <c r="AB28" s="785">
        <v>0</v>
      </c>
      <c r="AC28" s="1389">
        <v>0</v>
      </c>
      <c r="AD28" s="1203">
        <v>0</v>
      </c>
      <c r="AE28" s="999" t="s">
        <v>574</v>
      </c>
      <c r="AF28" t="s">
        <v>964</v>
      </c>
    </row>
    <row r="29" spans="1:32" ht="39.75" hidden="1" customHeight="1">
      <c r="A29" s="1442" t="s">
        <v>965</v>
      </c>
      <c r="B29" s="1197" t="s">
        <v>571</v>
      </c>
      <c r="C29" s="1198">
        <v>46322</v>
      </c>
      <c r="D29" s="1243" t="s">
        <v>58</v>
      </c>
      <c r="E29" s="1199">
        <v>46253</v>
      </c>
      <c r="F29" s="1183" t="s">
        <v>579</v>
      </c>
      <c r="G29" s="1185"/>
      <c r="H29" s="1559">
        <v>0</v>
      </c>
      <c r="I29" s="365" t="s">
        <v>890</v>
      </c>
      <c r="J29" s="1013" t="s">
        <v>30</v>
      </c>
      <c r="K29" s="681"/>
      <c r="L29" s="360" t="s">
        <v>639</v>
      </c>
      <c r="M29" s="1127" t="s">
        <v>128</v>
      </c>
      <c r="N29" s="1318">
        <v>66431.7</v>
      </c>
      <c r="O29" s="1127" t="s">
        <v>128</v>
      </c>
      <c r="P29" s="716" t="s">
        <v>38</v>
      </c>
      <c r="Q29" s="1168">
        <v>46255</v>
      </c>
      <c r="R29" s="692" t="s">
        <v>256</v>
      </c>
      <c r="S29" s="356" t="s">
        <v>913</v>
      </c>
      <c r="T29" s="366" t="s">
        <v>914</v>
      </c>
      <c r="U29" s="366" t="s">
        <v>914</v>
      </c>
      <c r="V29" s="1171">
        <v>5251</v>
      </c>
      <c r="W29" s="1383">
        <v>5190</v>
      </c>
      <c r="X29" s="1170">
        <f>SUM(V29-W29)</f>
        <v>61</v>
      </c>
      <c r="Y29" s="1186">
        <f>IFERROR($W29/$V29, 0)</f>
        <v>0.98838316511140734</v>
      </c>
      <c r="Z29" s="1168">
        <v>46280</v>
      </c>
      <c r="AA29" s="1168">
        <v>46283</v>
      </c>
      <c r="AB29" s="1277">
        <v>1</v>
      </c>
      <c r="AC29" s="1139">
        <v>0</v>
      </c>
      <c r="AD29" s="1203">
        <v>0</v>
      </c>
      <c r="AE29" s="999" t="s">
        <v>966</v>
      </c>
      <c r="AF29" t="s">
        <v>967</v>
      </c>
    </row>
    <row r="30" spans="1:32" ht="39.75" hidden="1" customHeight="1">
      <c r="A30" s="605" t="s">
        <v>968</v>
      </c>
      <c r="B30" s="1197" t="s">
        <v>571</v>
      </c>
      <c r="C30" s="353">
        <v>46325</v>
      </c>
      <c r="D30" s="1243" t="s">
        <v>58</v>
      </c>
      <c r="E30" s="360">
        <v>46155</v>
      </c>
      <c r="F30" s="1183" t="s">
        <v>579</v>
      </c>
      <c r="G30" s="1185" t="s">
        <v>969</v>
      </c>
      <c r="H30" s="1559">
        <v>0</v>
      </c>
      <c r="I30" s="365" t="s">
        <v>890</v>
      </c>
      <c r="J30" s="1013" t="s">
        <v>30</v>
      </c>
      <c r="K30" s="681"/>
      <c r="L30" s="360">
        <v>46154</v>
      </c>
      <c r="M30" s="1206" t="s">
        <v>128</v>
      </c>
      <c r="N30" s="409">
        <v>65477.3</v>
      </c>
      <c r="O30" s="1206" t="s">
        <v>128</v>
      </c>
      <c r="P30" s="716" t="s">
        <v>38</v>
      </c>
      <c r="Q30" s="363">
        <v>46157</v>
      </c>
      <c r="R30" s="692" t="s">
        <v>256</v>
      </c>
      <c r="S30" s="356" t="s">
        <v>913</v>
      </c>
      <c r="T30" s="366" t="s">
        <v>914</v>
      </c>
      <c r="U30" s="366" t="s">
        <v>914</v>
      </c>
      <c r="V30" s="357">
        <v>6335</v>
      </c>
      <c r="W30" s="1448">
        <v>6762</v>
      </c>
      <c r="X30" s="1170">
        <f>SUM(V30-W30)</f>
        <v>-427</v>
      </c>
      <c r="Y30" s="1186">
        <f>IFERROR($W30/$V30, 0)</f>
        <v>1.0674033149171271</v>
      </c>
      <c r="Z30" s="356">
        <v>46276</v>
      </c>
      <c r="AA30" s="356">
        <v>46297</v>
      </c>
      <c r="AB30" s="1139">
        <v>1</v>
      </c>
      <c r="AC30" s="1139">
        <v>1</v>
      </c>
      <c r="AD30" s="1418">
        <v>1</v>
      </c>
      <c r="AE30" s="1369" t="s">
        <v>589</v>
      </c>
    </row>
    <row r="31" spans="1:32" ht="39.75" customHeight="1">
      <c r="A31" s="605" t="s">
        <v>970</v>
      </c>
      <c r="B31" s="370" t="s">
        <v>37</v>
      </c>
      <c r="C31" s="1243">
        <v>46172</v>
      </c>
      <c r="D31" s="690" t="s">
        <v>56</v>
      </c>
      <c r="E31" s="360">
        <v>46128</v>
      </c>
      <c r="F31" s="359" t="s">
        <v>971</v>
      </c>
      <c r="G31" s="690" t="s">
        <v>972</v>
      </c>
      <c r="H31" s="949">
        <v>0</v>
      </c>
      <c r="I31" s="365" t="s">
        <v>890</v>
      </c>
      <c r="J31" s="691" t="s">
        <v>30</v>
      </c>
      <c r="K31" s="945"/>
      <c r="L31" s="353" t="s">
        <v>639</v>
      </c>
      <c r="M31" s="691" t="s">
        <v>128</v>
      </c>
      <c r="N31" s="950">
        <v>146065.95000000001</v>
      </c>
      <c r="O31" s="1269" t="s">
        <v>128</v>
      </c>
      <c r="P31" s="716" t="s">
        <v>38</v>
      </c>
      <c r="Q31" s="951">
        <v>46087</v>
      </c>
      <c r="R31" s="692" t="s">
        <v>128</v>
      </c>
      <c r="S31" s="356">
        <v>46190</v>
      </c>
      <c r="T31" s="366" t="s">
        <v>973</v>
      </c>
      <c r="U31" s="366" t="s">
        <v>973</v>
      </c>
      <c r="V31" s="952">
        <v>3461</v>
      </c>
      <c r="W31" s="1572">
        <v>3578</v>
      </c>
      <c r="X31" s="948">
        <f>SUM(V31-W31)</f>
        <v>-117</v>
      </c>
      <c r="Y31" s="358">
        <f>IFERROR($W31/$V31, 0)</f>
        <v>1.0338052585957815</v>
      </c>
      <c r="Z31" s="1409">
        <v>46106</v>
      </c>
      <c r="AA31" s="1390">
        <v>46136</v>
      </c>
      <c r="AB31" s="785">
        <v>1</v>
      </c>
      <c r="AC31" s="1389">
        <v>0</v>
      </c>
      <c r="AD31" s="693">
        <v>0</v>
      </c>
      <c r="AE31" s="688" t="s">
        <v>974</v>
      </c>
      <c r="AF31" t="s">
        <v>940</v>
      </c>
    </row>
    <row r="32" spans="1:32" ht="39.75" customHeight="1">
      <c r="A32" s="715" t="s">
        <v>975</v>
      </c>
      <c r="B32" s="370" t="s">
        <v>37</v>
      </c>
      <c r="C32" s="679">
        <v>46081</v>
      </c>
      <c r="D32" s="690" t="s">
        <v>52</v>
      </c>
      <c r="E32" s="689">
        <v>46001</v>
      </c>
      <c r="F32" s="359" t="s">
        <v>971</v>
      </c>
      <c r="G32" s="690" t="s">
        <v>976</v>
      </c>
      <c r="H32" s="691">
        <v>80</v>
      </c>
      <c r="I32" s="365" t="s">
        <v>890</v>
      </c>
      <c r="J32" s="1013" t="s">
        <v>30</v>
      </c>
      <c r="K32" s="681"/>
      <c r="L32" s="689">
        <v>46021</v>
      </c>
      <c r="M32" s="691" t="s">
        <v>128</v>
      </c>
      <c r="N32" s="695">
        <v>65843.5</v>
      </c>
      <c r="O32" s="691" t="s">
        <v>128</v>
      </c>
      <c r="P32" s="716" t="s">
        <v>38</v>
      </c>
      <c r="Q32" s="692">
        <v>45995</v>
      </c>
      <c r="R32" s="692" t="s">
        <v>128</v>
      </c>
      <c r="S32" s="356">
        <v>46190</v>
      </c>
      <c r="T32" s="366" t="s">
        <v>914</v>
      </c>
      <c r="U32" s="366" t="s">
        <v>914</v>
      </c>
      <c r="V32" s="693">
        <v>5052</v>
      </c>
      <c r="W32" s="717">
        <v>4889</v>
      </c>
      <c r="X32" s="685">
        <f>SUM(V32-W32)</f>
        <v>163</v>
      </c>
      <c r="Y32" s="358">
        <f>IFERROR($W32/$V32, 0)</f>
        <v>0.967735550277118</v>
      </c>
      <c r="Z32" s="692">
        <v>46001</v>
      </c>
      <c r="AA32" s="1390">
        <v>46022</v>
      </c>
      <c r="AB32" s="1389">
        <v>0</v>
      </c>
      <c r="AC32" s="687">
        <v>0</v>
      </c>
      <c r="AD32" s="693">
        <v>0</v>
      </c>
      <c r="AE32" s="688" t="s">
        <v>977</v>
      </c>
      <c r="AF32" t="s">
        <v>978</v>
      </c>
    </row>
    <row r="33" spans="1:32" ht="39.75" customHeight="1">
      <c r="A33" s="605" t="s">
        <v>979</v>
      </c>
      <c r="B33" s="370" t="s">
        <v>37</v>
      </c>
      <c r="C33" s="353">
        <v>46053</v>
      </c>
      <c r="D33" s="359" t="s">
        <v>54</v>
      </c>
      <c r="E33" s="360">
        <v>45974</v>
      </c>
      <c r="F33" s="359" t="s">
        <v>971</v>
      </c>
      <c r="G33" s="361" t="s">
        <v>980</v>
      </c>
      <c r="H33" s="362">
        <v>77</v>
      </c>
      <c r="I33" s="365" t="s">
        <v>890</v>
      </c>
      <c r="J33" s="362" t="s">
        <v>30</v>
      </c>
      <c r="K33" s="355"/>
      <c r="L33" s="360">
        <v>45965</v>
      </c>
      <c r="M33" s="362" t="s">
        <v>128</v>
      </c>
      <c r="N33" s="624">
        <v>90786</v>
      </c>
      <c r="O33" s="362" t="s">
        <v>128</v>
      </c>
      <c r="P33" s="476" t="s">
        <v>38</v>
      </c>
      <c r="Q33" s="363">
        <v>45965</v>
      </c>
      <c r="R33" s="692" t="s">
        <v>128</v>
      </c>
      <c r="S33" s="356">
        <v>46190</v>
      </c>
      <c r="T33" s="366" t="s">
        <v>914</v>
      </c>
      <c r="U33" s="366" t="s">
        <v>914</v>
      </c>
      <c r="V33" s="9">
        <v>8013</v>
      </c>
      <c r="W33" s="477">
        <v>7885</v>
      </c>
      <c r="X33" s="357">
        <f>SUM(V33-W33)</f>
        <v>128</v>
      </c>
      <c r="Y33" s="358">
        <f>IFERROR($W33/$V33, 0)</f>
        <v>0.98402595781854485</v>
      </c>
      <c r="Z33" s="363">
        <v>45979</v>
      </c>
      <c r="AA33" s="1390">
        <v>45982</v>
      </c>
      <c r="AB33" s="758">
        <v>0</v>
      </c>
      <c r="AC33" s="274">
        <v>0</v>
      </c>
      <c r="AD33" s="9">
        <v>0</v>
      </c>
      <c r="AE33" s="771" t="s">
        <v>981</v>
      </c>
      <c r="AF33" t="s">
        <v>982</v>
      </c>
    </row>
    <row r="34" spans="1:32" ht="39.75" customHeight="1">
      <c r="A34" s="1408" t="s">
        <v>983</v>
      </c>
      <c r="B34" s="1605" t="s">
        <v>37</v>
      </c>
      <c r="C34" s="1609">
        <v>46295</v>
      </c>
      <c r="D34" s="359" t="s">
        <v>496</v>
      </c>
      <c r="E34" s="360">
        <v>46245</v>
      </c>
      <c r="F34" s="359" t="s">
        <v>971</v>
      </c>
      <c r="G34" s="1185" t="s">
        <v>984</v>
      </c>
      <c r="H34" s="362">
        <v>89</v>
      </c>
      <c r="I34" s="1206" t="s">
        <v>890</v>
      </c>
      <c r="J34" s="1207" t="s">
        <v>30</v>
      </c>
      <c r="K34" s="355"/>
      <c r="L34" s="353" t="s">
        <v>639</v>
      </c>
      <c r="M34" s="1127" t="s">
        <v>128</v>
      </c>
      <c r="N34" s="1330">
        <v>93910.15</v>
      </c>
      <c r="O34" s="1128" t="s">
        <v>128</v>
      </c>
      <c r="P34" s="1328" t="s">
        <v>38</v>
      </c>
      <c r="Q34" s="363">
        <v>46251</v>
      </c>
      <c r="R34" s="692" t="s">
        <v>256</v>
      </c>
      <c r="S34" s="356" t="s">
        <v>913</v>
      </c>
      <c r="T34" s="366" t="s">
        <v>914</v>
      </c>
      <c r="U34" s="366" t="s">
        <v>914</v>
      </c>
      <c r="V34" s="9">
        <v>7299</v>
      </c>
      <c r="W34" s="477">
        <v>7212</v>
      </c>
      <c r="X34" s="357">
        <f>SUM(V34-W34)</f>
        <v>87</v>
      </c>
      <c r="Y34" s="1186">
        <f>IFERROR($W34/$V34, 0)</f>
        <v>0.98808055898068226</v>
      </c>
      <c r="Z34" s="363">
        <v>46275</v>
      </c>
      <c r="AA34" s="363">
        <v>46297</v>
      </c>
      <c r="AB34" s="1139">
        <v>0</v>
      </c>
      <c r="AC34" s="1139">
        <v>0</v>
      </c>
      <c r="AD34" s="1171">
        <v>0</v>
      </c>
      <c r="AE34" s="1187" t="s">
        <v>683</v>
      </c>
    </row>
    <row r="35" spans="1:32" ht="39.75" customHeight="1">
      <c r="A35" s="1408" t="s">
        <v>985</v>
      </c>
      <c r="B35" s="1605" t="s">
        <v>37</v>
      </c>
      <c r="C35" s="1609">
        <v>46295</v>
      </c>
      <c r="D35" s="359" t="s">
        <v>79</v>
      </c>
      <c r="E35" s="360">
        <v>46240</v>
      </c>
      <c r="F35" s="359" t="s">
        <v>971</v>
      </c>
      <c r="G35" s="1185" t="s">
        <v>986</v>
      </c>
      <c r="H35" s="362">
        <v>83</v>
      </c>
      <c r="I35" s="1206" t="s">
        <v>890</v>
      </c>
      <c r="J35" s="1207" t="s">
        <v>30</v>
      </c>
      <c r="K35" s="355"/>
      <c r="L35" s="353" t="s">
        <v>639</v>
      </c>
      <c r="M35" s="1127" t="s">
        <v>128</v>
      </c>
      <c r="N35" s="1330">
        <v>78322</v>
      </c>
      <c r="O35" s="1128" t="s">
        <v>128</v>
      </c>
      <c r="P35" s="1328" t="s">
        <v>38</v>
      </c>
      <c r="Q35" s="363">
        <v>46251</v>
      </c>
      <c r="R35" s="692" t="s">
        <v>256</v>
      </c>
      <c r="S35" s="356" t="s">
        <v>913</v>
      </c>
      <c r="T35" s="366" t="s">
        <v>914</v>
      </c>
      <c r="U35" s="366" t="s">
        <v>914</v>
      </c>
      <c r="V35" s="9">
        <v>6192</v>
      </c>
      <c r="W35" s="477">
        <v>6179</v>
      </c>
      <c r="X35" s="357">
        <f>SUM(V35-W35)</f>
        <v>13</v>
      </c>
      <c r="Y35" s="1186">
        <f>IFERROR($W35/$V35, 0)</f>
        <v>0.99790051679586567</v>
      </c>
      <c r="Z35" s="363">
        <v>46251</v>
      </c>
      <c r="AA35" s="363">
        <v>46286</v>
      </c>
      <c r="AB35" s="1139">
        <v>0</v>
      </c>
      <c r="AC35" s="1139">
        <v>0</v>
      </c>
      <c r="AD35" s="1171">
        <v>0</v>
      </c>
      <c r="AE35" s="1187" t="s">
        <v>987</v>
      </c>
      <c r="AF35" t="s">
        <v>988</v>
      </c>
    </row>
    <row r="36" spans="1:32" ht="39.75" hidden="1" customHeight="1">
      <c r="A36" s="1359" t="s">
        <v>989</v>
      </c>
      <c r="B36" s="1605" t="s">
        <v>37</v>
      </c>
      <c r="C36" s="1608">
        <v>46227</v>
      </c>
      <c r="D36" s="1183" t="s">
        <v>493</v>
      </c>
      <c r="E36" s="1184">
        <v>46213</v>
      </c>
      <c r="F36" s="1183" t="s">
        <v>53</v>
      </c>
      <c r="G36" s="1185" t="s">
        <v>990</v>
      </c>
      <c r="H36" s="1559">
        <v>0</v>
      </c>
      <c r="I36" s="1206" t="s">
        <v>890</v>
      </c>
      <c r="J36" s="1207" t="s">
        <v>30</v>
      </c>
      <c r="K36" s="355"/>
      <c r="L36" s="353" t="s">
        <v>639</v>
      </c>
      <c r="M36" s="1127" t="s">
        <v>128</v>
      </c>
      <c r="N36" s="1571">
        <v>25174.45</v>
      </c>
      <c r="O36" s="1128" t="s">
        <v>128</v>
      </c>
      <c r="P36" s="1328" t="s">
        <v>38</v>
      </c>
      <c r="Q36" s="1561">
        <v>46238</v>
      </c>
      <c r="R36" s="692" t="s">
        <v>256</v>
      </c>
      <c r="S36" s="356" t="s">
        <v>913</v>
      </c>
      <c r="T36" s="366" t="s">
        <v>914</v>
      </c>
      <c r="U36" s="366" t="s">
        <v>914</v>
      </c>
      <c r="V36" s="1562">
        <v>1797</v>
      </c>
      <c r="W36" s="1572">
        <v>1781</v>
      </c>
      <c r="X36" s="1563">
        <f>SUM(V36-W36)</f>
        <v>16</v>
      </c>
      <c r="Y36" s="1179">
        <f>IFERROR($W36/$V36, 0)</f>
        <v>0.99109627156371727</v>
      </c>
      <c r="Z36" s="57">
        <v>46252</v>
      </c>
      <c r="AA36" s="1564">
        <v>46304</v>
      </c>
      <c r="AB36" s="1423">
        <v>0</v>
      </c>
      <c r="AC36" s="788">
        <v>0</v>
      </c>
      <c r="AD36" s="721">
        <v>0</v>
      </c>
      <c r="AE36" s="1187" t="s">
        <v>991</v>
      </c>
    </row>
    <row r="37" spans="1:32" ht="39.75" customHeight="1">
      <c r="A37" s="1405" t="s">
        <v>992</v>
      </c>
      <c r="B37" s="1605" t="s">
        <v>37</v>
      </c>
      <c r="C37" s="1604">
        <v>46203</v>
      </c>
      <c r="D37" s="1183" t="s">
        <v>66</v>
      </c>
      <c r="E37" s="1184">
        <v>46171</v>
      </c>
      <c r="F37" s="359" t="s">
        <v>971</v>
      </c>
      <c r="G37" s="1185"/>
      <c r="H37" s="1559">
        <v>53</v>
      </c>
      <c r="I37" s="1206" t="s">
        <v>890</v>
      </c>
      <c r="J37" s="1207" t="s">
        <v>30</v>
      </c>
      <c r="K37" s="681"/>
      <c r="L37" s="353" t="s">
        <v>639</v>
      </c>
      <c r="M37" s="1127" t="s">
        <v>128</v>
      </c>
      <c r="N37" s="1571">
        <v>56455</v>
      </c>
      <c r="O37" s="1128" t="s">
        <v>128</v>
      </c>
      <c r="P37" s="1328" t="s">
        <v>38</v>
      </c>
      <c r="Q37" s="1561">
        <v>46174</v>
      </c>
      <c r="R37" s="692" t="s">
        <v>256</v>
      </c>
      <c r="S37" s="356" t="s">
        <v>913</v>
      </c>
      <c r="T37" s="366" t="s">
        <v>914</v>
      </c>
      <c r="U37" s="366" t="s">
        <v>914</v>
      </c>
      <c r="V37" s="1562">
        <v>4814</v>
      </c>
      <c r="W37" s="1572">
        <v>5133</v>
      </c>
      <c r="X37" s="1563">
        <f>SUM(V37-W37)</f>
        <v>-319</v>
      </c>
      <c r="Y37" s="1378">
        <f>IFERROR($W37/$V37, 0)</f>
        <v>1.0662650602409638</v>
      </c>
      <c r="Z37" s="1564">
        <v>46184</v>
      </c>
      <c r="AA37" s="1601">
        <v>46204</v>
      </c>
      <c r="AB37" s="1277">
        <v>1</v>
      </c>
      <c r="AC37" s="1277">
        <v>1</v>
      </c>
      <c r="AD37" s="1277">
        <v>1</v>
      </c>
      <c r="AE37" s="1187" t="s">
        <v>993</v>
      </c>
      <c r="AF37" t="s">
        <v>994</v>
      </c>
    </row>
    <row r="38" spans="1:32" ht="39.75" customHeight="1">
      <c r="A38" s="1359" t="s">
        <v>995</v>
      </c>
      <c r="B38" s="1309" t="s">
        <v>37</v>
      </c>
      <c r="C38" s="1278">
        <v>46171</v>
      </c>
      <c r="D38" s="1183" t="s">
        <v>66</v>
      </c>
      <c r="E38" s="1184">
        <v>46141</v>
      </c>
      <c r="F38" s="359" t="s">
        <v>971</v>
      </c>
      <c r="G38" s="1185"/>
      <c r="H38" s="1559">
        <v>89</v>
      </c>
      <c r="I38" s="1206" t="s">
        <v>890</v>
      </c>
      <c r="J38" s="1207" t="s">
        <v>30</v>
      </c>
      <c r="K38" s="681"/>
      <c r="L38" s="353" t="s">
        <v>639</v>
      </c>
      <c r="M38" s="1127" t="s">
        <v>128</v>
      </c>
      <c r="N38" s="1571">
        <v>70666</v>
      </c>
      <c r="O38" s="1128" t="s">
        <v>128</v>
      </c>
      <c r="P38" s="1328" t="s">
        <v>38</v>
      </c>
      <c r="Q38" s="1561">
        <v>46150</v>
      </c>
      <c r="R38" s="692" t="s">
        <v>128</v>
      </c>
      <c r="S38" s="356">
        <v>46190</v>
      </c>
      <c r="T38" s="366" t="s">
        <v>973</v>
      </c>
      <c r="U38" s="356">
        <v>46197</v>
      </c>
      <c r="V38" s="1562">
        <v>6549</v>
      </c>
      <c r="W38" s="1572">
        <v>6536</v>
      </c>
      <c r="X38" s="1563">
        <f>SUM(V38-W38)</f>
        <v>13</v>
      </c>
      <c r="Y38" s="1186">
        <f>IFERROR($W38/$V38, 0)</f>
        <v>0.99801496411665902</v>
      </c>
      <c r="Z38" s="1561">
        <v>46154</v>
      </c>
      <c r="AA38" s="1390">
        <v>46163</v>
      </c>
      <c r="AB38" s="1277">
        <v>1</v>
      </c>
      <c r="AC38" s="1277">
        <v>1</v>
      </c>
      <c r="AD38" s="1277">
        <v>1</v>
      </c>
      <c r="AE38" s="1187" t="s">
        <v>996</v>
      </c>
      <c r="AF38" t="s">
        <v>997</v>
      </c>
    </row>
    <row r="39" spans="1:32" ht="39.75" customHeight="1">
      <c r="A39" s="1408" t="s">
        <v>998</v>
      </c>
      <c r="B39" s="1309" t="s">
        <v>37</v>
      </c>
      <c r="C39" s="1199">
        <v>46187</v>
      </c>
      <c r="D39" s="1185" t="s">
        <v>66</v>
      </c>
      <c r="E39" s="1199">
        <v>46171</v>
      </c>
      <c r="F39" s="359" t="s">
        <v>971</v>
      </c>
      <c r="G39" s="1185"/>
      <c r="H39" s="1127">
        <v>76</v>
      </c>
      <c r="I39" s="1206" t="s">
        <v>890</v>
      </c>
      <c r="J39" s="1207" t="s">
        <v>30</v>
      </c>
      <c r="K39" s="681"/>
      <c r="L39" s="353" t="s">
        <v>639</v>
      </c>
      <c r="M39" s="1127" t="s">
        <v>128</v>
      </c>
      <c r="N39" s="1571">
        <v>72914</v>
      </c>
      <c r="O39" s="1128" t="s">
        <v>128</v>
      </c>
      <c r="P39" s="1328" t="s">
        <v>38</v>
      </c>
      <c r="Q39" s="1168">
        <v>46174</v>
      </c>
      <c r="R39" s="692" t="s">
        <v>128</v>
      </c>
      <c r="S39" s="356">
        <v>46190</v>
      </c>
      <c r="T39" s="356">
        <v>46213</v>
      </c>
      <c r="U39" s="356">
        <v>46213</v>
      </c>
      <c r="V39" s="1171">
        <v>5649</v>
      </c>
      <c r="W39" s="1383">
        <v>5777</v>
      </c>
      <c r="X39" s="1170">
        <f>SUM(V39-W39)</f>
        <v>-128</v>
      </c>
      <c r="Y39" s="1186">
        <f>IFERROR($W39/$V39, 0)</f>
        <v>1.022658877677465</v>
      </c>
      <c r="Z39" s="1168">
        <v>46177</v>
      </c>
      <c r="AA39" s="1409">
        <v>46185</v>
      </c>
      <c r="AB39" s="1277">
        <v>1</v>
      </c>
      <c r="AC39" s="1277">
        <v>1</v>
      </c>
      <c r="AD39" s="1277">
        <v>1</v>
      </c>
      <c r="AE39" s="1187" t="s">
        <v>999</v>
      </c>
      <c r="AF39" t="s">
        <v>1000</v>
      </c>
    </row>
    <row r="40" spans="1:32" ht="39.75" hidden="1" customHeight="1">
      <c r="A40" s="1400" t="s">
        <v>1001</v>
      </c>
      <c r="B40" s="1605" t="s">
        <v>37</v>
      </c>
      <c r="C40" s="1609">
        <v>46203</v>
      </c>
      <c r="D40" s="359" t="s">
        <v>66</v>
      </c>
      <c r="E40" s="360">
        <v>46141</v>
      </c>
      <c r="F40" s="359" t="s">
        <v>53</v>
      </c>
      <c r="G40" s="1185"/>
      <c r="H40" s="362">
        <v>74</v>
      </c>
      <c r="I40" s="1206" t="s">
        <v>890</v>
      </c>
      <c r="J40" s="1207" t="s">
        <v>30</v>
      </c>
      <c r="K40" s="681"/>
      <c r="L40" s="353" t="s">
        <v>639</v>
      </c>
      <c r="M40" s="1127" t="s">
        <v>128</v>
      </c>
      <c r="N40" s="1571">
        <v>92274</v>
      </c>
      <c r="O40" s="1128" t="s">
        <v>128</v>
      </c>
      <c r="P40" s="1328" t="s">
        <v>38</v>
      </c>
      <c r="Q40" s="363">
        <v>46142</v>
      </c>
      <c r="R40" s="692" t="s">
        <v>256</v>
      </c>
      <c r="S40" s="356" t="s">
        <v>913</v>
      </c>
      <c r="T40" s="366" t="s">
        <v>914</v>
      </c>
      <c r="U40" s="366" t="s">
        <v>914</v>
      </c>
      <c r="V40" s="9">
        <v>8145</v>
      </c>
      <c r="W40" s="477">
        <v>8102</v>
      </c>
      <c r="X40" s="357">
        <f>SUM(V40-W40)</f>
        <v>43</v>
      </c>
      <c r="Y40" s="1186">
        <f>IFERROR($W40/$V40, 0)</f>
        <v>0.99472068753836707</v>
      </c>
      <c r="Z40" s="669">
        <v>46149</v>
      </c>
      <c r="AA40" s="669">
        <v>46304</v>
      </c>
      <c r="AB40" s="1277">
        <v>1</v>
      </c>
      <c r="AC40" s="1277">
        <v>1</v>
      </c>
      <c r="AD40" s="1277">
        <v>1</v>
      </c>
      <c r="AE40" s="1187" t="s">
        <v>1002</v>
      </c>
    </row>
    <row r="41" spans="1:32" ht="39.75" customHeight="1">
      <c r="A41" s="1405" t="s">
        <v>1003</v>
      </c>
      <c r="B41" s="1605" t="s">
        <v>37</v>
      </c>
      <c r="C41" s="1608">
        <v>46265</v>
      </c>
      <c r="D41" s="1183" t="s">
        <v>493</v>
      </c>
      <c r="E41" s="1184">
        <v>46231</v>
      </c>
      <c r="F41" s="1183" t="s">
        <v>971</v>
      </c>
      <c r="G41" s="1185" t="s">
        <v>1004</v>
      </c>
      <c r="H41" s="1559">
        <v>77</v>
      </c>
      <c r="I41" s="1206" t="s">
        <v>890</v>
      </c>
      <c r="J41" s="1207" t="s">
        <v>30</v>
      </c>
      <c r="K41" s="681"/>
      <c r="L41" s="353" t="s">
        <v>639</v>
      </c>
      <c r="M41" s="1127" t="s">
        <v>128</v>
      </c>
      <c r="N41" s="1571">
        <v>68598</v>
      </c>
      <c r="O41" s="1128" t="s">
        <v>128</v>
      </c>
      <c r="P41" s="1328" t="s">
        <v>38</v>
      </c>
      <c r="Q41" s="1561">
        <v>46232</v>
      </c>
      <c r="R41" s="692" t="s">
        <v>256</v>
      </c>
      <c r="S41" s="356" t="s">
        <v>913</v>
      </c>
      <c r="T41" s="366" t="s">
        <v>914</v>
      </c>
      <c r="U41" s="366" t="s">
        <v>914</v>
      </c>
      <c r="V41" s="1562">
        <v>5803</v>
      </c>
      <c r="W41" s="1572">
        <v>5753</v>
      </c>
      <c r="X41" s="1563">
        <f>SUM(V41-W41)</f>
        <v>50</v>
      </c>
      <c r="Y41" s="1186">
        <f>IFERROR($W41/$V41, 0)</f>
        <v>0.9913837670170601</v>
      </c>
      <c r="Z41" s="1564">
        <v>46253</v>
      </c>
      <c r="AA41" s="1601">
        <v>46302</v>
      </c>
      <c r="AB41" s="1277">
        <v>1</v>
      </c>
      <c r="AC41" s="1277">
        <v>1</v>
      </c>
      <c r="AD41" s="1277">
        <v>1</v>
      </c>
      <c r="AE41" s="1187" t="s">
        <v>1005</v>
      </c>
    </row>
    <row r="42" spans="1:32" ht="39.75" hidden="1" customHeight="1">
      <c r="A42" s="1408" t="s">
        <v>1006</v>
      </c>
      <c r="B42" s="1605" t="s">
        <v>37</v>
      </c>
      <c r="C42" s="1609">
        <v>46264</v>
      </c>
      <c r="D42" s="1183" t="s">
        <v>493</v>
      </c>
      <c r="E42" s="1184">
        <v>46219</v>
      </c>
      <c r="F42" s="1183" t="s">
        <v>53</v>
      </c>
      <c r="G42" s="1185" t="s">
        <v>1007</v>
      </c>
      <c r="H42" s="1559">
        <v>56</v>
      </c>
      <c r="I42" s="1206" t="s">
        <v>890</v>
      </c>
      <c r="J42" s="1207" t="s">
        <v>30</v>
      </c>
      <c r="K42" s="681"/>
      <c r="L42" s="353" t="s">
        <v>639</v>
      </c>
      <c r="M42" s="362" t="s">
        <v>128</v>
      </c>
      <c r="N42" s="1571">
        <v>55008</v>
      </c>
      <c r="O42" s="1128" t="s">
        <v>128</v>
      </c>
      <c r="P42" s="1328" t="s">
        <v>38</v>
      </c>
      <c r="Q42" s="363">
        <v>46220</v>
      </c>
      <c r="R42" s="692" t="s">
        <v>256</v>
      </c>
      <c r="S42" s="356" t="s">
        <v>913</v>
      </c>
      <c r="T42" s="366" t="s">
        <v>914</v>
      </c>
      <c r="U42" s="366" t="s">
        <v>914</v>
      </c>
      <c r="V42" s="9">
        <v>4625</v>
      </c>
      <c r="W42" s="477">
        <v>4596</v>
      </c>
      <c r="X42" s="357">
        <f>SUM(V42-W42)</f>
        <v>29</v>
      </c>
      <c r="Y42" s="1186">
        <f>IFERROR($W42/$V42, 0)</f>
        <v>0.99372972972972973</v>
      </c>
      <c r="Z42" s="363">
        <v>46231</v>
      </c>
      <c r="AA42" s="669">
        <v>46304</v>
      </c>
      <c r="AB42" s="1277">
        <v>1</v>
      </c>
      <c r="AC42" s="1277">
        <v>1</v>
      </c>
      <c r="AD42" s="1277">
        <v>1</v>
      </c>
      <c r="AE42" s="1486" t="s">
        <v>1008</v>
      </c>
    </row>
    <row r="43" spans="1:32" ht="39.75" customHeight="1">
      <c r="A43" s="1400" t="s">
        <v>1009</v>
      </c>
      <c r="B43" s="1309" t="s">
        <v>37</v>
      </c>
      <c r="C43" s="1199">
        <v>46295</v>
      </c>
      <c r="D43" s="1185" t="s">
        <v>66</v>
      </c>
      <c r="E43" s="1199">
        <v>46231</v>
      </c>
      <c r="F43" s="359" t="s">
        <v>971</v>
      </c>
      <c r="G43" s="1185" t="s">
        <v>1010</v>
      </c>
      <c r="H43" s="1127">
        <v>79</v>
      </c>
      <c r="I43" s="1206" t="s">
        <v>890</v>
      </c>
      <c r="J43" s="1207" t="s">
        <v>30</v>
      </c>
      <c r="K43" s="681"/>
      <c r="L43" s="353" t="s">
        <v>639</v>
      </c>
      <c r="M43" s="1127" t="s">
        <v>128</v>
      </c>
      <c r="N43" s="1330">
        <v>80274</v>
      </c>
      <c r="O43" s="1128" t="s">
        <v>128</v>
      </c>
      <c r="P43" s="1328" t="s">
        <v>38</v>
      </c>
      <c r="Q43" s="1168">
        <v>46232</v>
      </c>
      <c r="R43" s="692" t="s">
        <v>256</v>
      </c>
      <c r="S43" s="356" t="s">
        <v>913</v>
      </c>
      <c r="T43" s="366" t="s">
        <v>914</v>
      </c>
      <c r="U43" s="366" t="s">
        <v>914</v>
      </c>
      <c r="V43" s="1171">
        <v>6786</v>
      </c>
      <c r="W43" s="1383">
        <v>6598</v>
      </c>
      <c r="X43" s="1170">
        <f>SUM(V43-W43)</f>
        <v>188</v>
      </c>
      <c r="Y43" s="1186">
        <f>IFERROR($W43/$V43, 0)</f>
        <v>0.97229590333038607</v>
      </c>
      <c r="Z43" s="1168">
        <v>46241</v>
      </c>
      <c r="AA43" s="363">
        <v>46246</v>
      </c>
      <c r="AB43" s="687">
        <v>0</v>
      </c>
      <c r="AC43" s="1139">
        <v>0</v>
      </c>
      <c r="AD43" s="1171">
        <v>0</v>
      </c>
      <c r="AE43" s="1187" t="s">
        <v>690</v>
      </c>
      <c r="AF43" t="s">
        <v>1011</v>
      </c>
    </row>
    <row r="44" spans="1:32" ht="39.75" hidden="1" customHeight="1">
      <c r="A44" s="1400" t="s">
        <v>1012</v>
      </c>
      <c r="B44" s="1605" t="s">
        <v>37</v>
      </c>
      <c r="C44" s="1609">
        <v>46295</v>
      </c>
      <c r="D44" s="359" t="s">
        <v>66</v>
      </c>
      <c r="E44" s="360">
        <v>46231</v>
      </c>
      <c r="F44" s="359" t="s">
        <v>53</v>
      </c>
      <c r="G44" s="1185" t="s">
        <v>1013</v>
      </c>
      <c r="H44" s="362">
        <v>77</v>
      </c>
      <c r="I44" s="1206" t="s">
        <v>890</v>
      </c>
      <c r="J44" s="1207" t="s">
        <v>30</v>
      </c>
      <c r="K44" s="681"/>
      <c r="L44" s="353" t="s">
        <v>639</v>
      </c>
      <c r="M44" s="1127" t="s">
        <v>128</v>
      </c>
      <c r="N44" s="409">
        <v>76557.5</v>
      </c>
      <c r="O44" s="1128" t="s">
        <v>128</v>
      </c>
      <c r="P44" s="1328" t="s">
        <v>38</v>
      </c>
      <c r="Q44" s="363">
        <v>46232</v>
      </c>
      <c r="R44" s="692" t="s">
        <v>256</v>
      </c>
      <c r="S44" s="356" t="s">
        <v>913</v>
      </c>
      <c r="T44" s="366" t="s">
        <v>914</v>
      </c>
      <c r="U44" s="366" t="s">
        <v>914</v>
      </c>
      <c r="V44" s="9">
        <v>6200</v>
      </c>
      <c r="W44" s="477">
        <v>6081</v>
      </c>
      <c r="X44" s="357">
        <f>SUM(V44-W44)</f>
        <v>119</v>
      </c>
      <c r="Y44" s="1186">
        <f>IFERROR($W44/$V44, 0)</f>
        <v>0.98080645161290325</v>
      </c>
      <c r="Z44" s="363">
        <v>46245</v>
      </c>
      <c r="AA44" s="669">
        <v>46304</v>
      </c>
      <c r="AB44" s="687">
        <v>0</v>
      </c>
      <c r="AC44" s="1139">
        <v>0</v>
      </c>
      <c r="AD44" s="1171">
        <v>0</v>
      </c>
      <c r="AE44" s="1187" t="s">
        <v>690</v>
      </c>
    </row>
    <row r="45" spans="1:32" ht="39.75" customHeight="1">
      <c r="A45" s="1359" t="s">
        <v>1014</v>
      </c>
      <c r="B45" s="1605" t="s">
        <v>37</v>
      </c>
      <c r="C45" s="1608">
        <v>46233</v>
      </c>
      <c r="D45" s="1183" t="s">
        <v>493</v>
      </c>
      <c r="E45" s="1184">
        <v>46219</v>
      </c>
      <c r="F45" s="359" t="s">
        <v>971</v>
      </c>
      <c r="G45" s="1185" t="s">
        <v>1015</v>
      </c>
      <c r="H45" s="1559">
        <v>48</v>
      </c>
      <c r="I45" s="1206" t="s">
        <v>890</v>
      </c>
      <c r="J45" s="1207" t="s">
        <v>30</v>
      </c>
      <c r="K45" s="681"/>
      <c r="L45" s="353" t="s">
        <v>639</v>
      </c>
      <c r="M45" s="1127" t="s">
        <v>128</v>
      </c>
      <c r="N45" s="1571">
        <v>50669</v>
      </c>
      <c r="O45" s="1128" t="s">
        <v>128</v>
      </c>
      <c r="P45" s="1328" t="s">
        <v>38</v>
      </c>
      <c r="Q45" s="1561">
        <v>46220</v>
      </c>
      <c r="R45" s="692" t="s">
        <v>256</v>
      </c>
      <c r="S45" s="356" t="s">
        <v>913</v>
      </c>
      <c r="T45" s="366" t="s">
        <v>914</v>
      </c>
      <c r="U45" s="366" t="s">
        <v>914</v>
      </c>
      <c r="V45" s="1562">
        <v>3850</v>
      </c>
      <c r="W45" s="1572">
        <v>3834</v>
      </c>
      <c r="X45" s="1563">
        <f>SUM(V45-W45)</f>
        <v>16</v>
      </c>
      <c r="Y45" s="1186">
        <f>IFERROR($W45/$V45, 0)</f>
        <v>0.99584415584415586</v>
      </c>
      <c r="Z45" s="1561">
        <v>46226</v>
      </c>
      <c r="AA45" s="1561">
        <v>46262</v>
      </c>
      <c r="AB45" s="687">
        <v>0</v>
      </c>
      <c r="AC45" s="687">
        <v>0</v>
      </c>
      <c r="AD45" s="693">
        <v>0</v>
      </c>
      <c r="AE45" s="1187" t="s">
        <v>711</v>
      </c>
      <c r="AF45" t="s">
        <v>1016</v>
      </c>
    </row>
    <row r="46" spans="1:32" ht="39.75" customHeight="1">
      <c r="A46" s="1289" t="s">
        <v>1017</v>
      </c>
      <c r="B46" s="1309" t="s">
        <v>37</v>
      </c>
      <c r="C46" s="689">
        <v>46203</v>
      </c>
      <c r="D46" s="1183" t="s">
        <v>66</v>
      </c>
      <c r="E46" s="1184">
        <v>46156</v>
      </c>
      <c r="F46" s="359" t="s">
        <v>971</v>
      </c>
      <c r="G46" s="1185"/>
      <c r="H46" s="1559">
        <v>69</v>
      </c>
      <c r="I46" s="1206" t="s">
        <v>890</v>
      </c>
      <c r="J46" s="1207" t="s">
        <v>30</v>
      </c>
      <c r="K46" s="681"/>
      <c r="L46" s="353" t="s">
        <v>639</v>
      </c>
      <c r="M46" s="1127" t="s">
        <v>128</v>
      </c>
      <c r="N46" s="409">
        <v>72896</v>
      </c>
      <c r="O46" s="1128" t="s">
        <v>128</v>
      </c>
      <c r="P46" s="1328" t="s">
        <v>38</v>
      </c>
      <c r="Q46" s="1561">
        <v>46157</v>
      </c>
      <c r="R46" s="692" t="s">
        <v>256</v>
      </c>
      <c r="S46" s="356" t="s">
        <v>913</v>
      </c>
      <c r="T46" s="366" t="s">
        <v>914</v>
      </c>
      <c r="U46" s="366" t="s">
        <v>914</v>
      </c>
      <c r="V46" s="1171">
        <v>6189</v>
      </c>
      <c r="W46" s="1383">
        <v>6050</v>
      </c>
      <c r="X46" s="1170">
        <f>SUM(V46-W46)</f>
        <v>139</v>
      </c>
      <c r="Y46" s="1186">
        <f>IFERROR($W46/$V46, 0)</f>
        <v>0.97754079819033768</v>
      </c>
      <c r="Z46" s="1168">
        <v>46169</v>
      </c>
      <c r="AA46" s="1168">
        <v>46219</v>
      </c>
      <c r="AB46" s="1277">
        <v>1</v>
      </c>
      <c r="AC46" s="1277">
        <v>1</v>
      </c>
      <c r="AD46" s="1277">
        <v>1</v>
      </c>
      <c r="AE46" s="1187" t="s">
        <v>719</v>
      </c>
      <c r="AF46" t="s">
        <v>32</v>
      </c>
    </row>
    <row r="47" spans="1:32" ht="39.75" customHeight="1">
      <c r="A47" s="1359" t="s">
        <v>1018</v>
      </c>
      <c r="B47" s="1309" t="s">
        <v>37</v>
      </c>
      <c r="C47" s="689">
        <v>46203</v>
      </c>
      <c r="D47" s="1183" t="s">
        <v>66</v>
      </c>
      <c r="E47" s="1184">
        <v>46169</v>
      </c>
      <c r="F47" s="359" t="s">
        <v>971</v>
      </c>
      <c r="G47" s="1185"/>
      <c r="H47" s="1559">
        <v>60</v>
      </c>
      <c r="I47" s="1178" t="s">
        <v>890</v>
      </c>
      <c r="J47" s="1207" t="s">
        <v>30</v>
      </c>
      <c r="K47" s="681"/>
      <c r="L47" s="353" t="s">
        <v>639</v>
      </c>
      <c r="M47" s="1127" t="s">
        <v>128</v>
      </c>
      <c r="N47" s="409">
        <v>70151.5</v>
      </c>
      <c r="O47" s="1128" t="s">
        <v>128</v>
      </c>
      <c r="P47" s="1328" t="s">
        <v>38</v>
      </c>
      <c r="Q47" s="1561">
        <v>46170</v>
      </c>
      <c r="R47" s="692" t="s">
        <v>256</v>
      </c>
      <c r="S47" s="356" t="s">
        <v>913</v>
      </c>
      <c r="T47" s="366" t="s">
        <v>914</v>
      </c>
      <c r="U47" s="366" t="s">
        <v>914</v>
      </c>
      <c r="V47" s="1171">
        <v>5673</v>
      </c>
      <c r="W47" s="1383">
        <v>5183</v>
      </c>
      <c r="X47" s="1170">
        <f>SUM(V47-W47)</f>
        <v>490</v>
      </c>
      <c r="Y47" s="1186">
        <f>IFERROR($W47/$V47, 0)</f>
        <v>0.91362594747047421</v>
      </c>
      <c r="Z47" s="1168">
        <v>46197</v>
      </c>
      <c r="AA47" s="1168">
        <v>46219</v>
      </c>
      <c r="AB47" s="1277">
        <v>1</v>
      </c>
      <c r="AC47" s="1277">
        <v>1</v>
      </c>
      <c r="AD47" s="1277">
        <v>1</v>
      </c>
      <c r="AE47" s="1187" t="s">
        <v>719</v>
      </c>
      <c r="AF47" t="s">
        <v>1011</v>
      </c>
    </row>
    <row r="48" spans="1:32" ht="39.75" customHeight="1">
      <c r="A48" s="1359" t="s">
        <v>1019</v>
      </c>
      <c r="B48" s="1605" t="s">
        <v>37</v>
      </c>
      <c r="C48" s="1604">
        <v>46203</v>
      </c>
      <c r="D48" s="1183" t="s">
        <v>66</v>
      </c>
      <c r="E48" s="1184">
        <v>46169</v>
      </c>
      <c r="F48" s="359" t="s">
        <v>971</v>
      </c>
      <c r="G48" s="1185"/>
      <c r="H48" s="1559">
        <v>70</v>
      </c>
      <c r="I48" s="1206" t="s">
        <v>890</v>
      </c>
      <c r="J48" s="1207" t="s">
        <v>30</v>
      </c>
      <c r="K48" s="681"/>
      <c r="L48" s="353" t="s">
        <v>639</v>
      </c>
      <c r="M48" s="1127" t="s">
        <v>128</v>
      </c>
      <c r="N48" s="409">
        <v>65362</v>
      </c>
      <c r="O48" s="1128" t="s">
        <v>128</v>
      </c>
      <c r="P48" s="1328" t="s">
        <v>38</v>
      </c>
      <c r="Q48" s="1561">
        <v>46170</v>
      </c>
      <c r="R48" s="692" t="s">
        <v>256</v>
      </c>
      <c r="S48" s="356" t="s">
        <v>913</v>
      </c>
      <c r="T48" s="366" t="s">
        <v>914</v>
      </c>
      <c r="U48" s="366" t="s">
        <v>914</v>
      </c>
      <c r="V48" s="1562">
        <v>5460</v>
      </c>
      <c r="W48" s="1572">
        <v>5325</v>
      </c>
      <c r="X48" s="1563">
        <f>SUM(V48-W48)</f>
        <v>135</v>
      </c>
      <c r="Y48" s="1186">
        <f>IFERROR($W48/$V48, 0)</f>
        <v>0.97527472527472525</v>
      </c>
      <c r="Z48" s="1561">
        <v>46189</v>
      </c>
      <c r="AA48" s="1561">
        <v>46262</v>
      </c>
      <c r="AB48" s="1277">
        <v>1</v>
      </c>
      <c r="AC48" s="1277">
        <v>1</v>
      </c>
      <c r="AD48" s="1277">
        <v>1</v>
      </c>
      <c r="AE48" s="1187" t="s">
        <v>719</v>
      </c>
      <c r="AF48" t="s">
        <v>1020</v>
      </c>
    </row>
    <row r="49" spans="1:32" ht="39.75" hidden="1" customHeight="1">
      <c r="A49" s="1359" t="s">
        <v>1021</v>
      </c>
      <c r="B49" s="1605" t="s">
        <v>37</v>
      </c>
      <c r="C49" s="1604">
        <v>46233</v>
      </c>
      <c r="D49" s="1183" t="s">
        <v>494</v>
      </c>
      <c r="E49" s="1184">
        <v>46219</v>
      </c>
      <c r="F49" s="359" t="s">
        <v>53</v>
      </c>
      <c r="G49" s="1185" t="s">
        <v>1022</v>
      </c>
      <c r="H49" s="1559">
        <v>79</v>
      </c>
      <c r="I49" s="1206" t="s">
        <v>890</v>
      </c>
      <c r="J49" s="1207" t="s">
        <v>30</v>
      </c>
      <c r="K49" s="681"/>
      <c r="L49" s="353" t="s">
        <v>639</v>
      </c>
      <c r="M49" s="1127" t="s">
        <v>128</v>
      </c>
      <c r="N49" s="409">
        <v>89293.95</v>
      </c>
      <c r="O49" s="1128" t="s">
        <v>128</v>
      </c>
      <c r="P49" s="1328" t="s">
        <v>38</v>
      </c>
      <c r="Q49" s="363">
        <v>46220</v>
      </c>
      <c r="R49" s="692" t="s">
        <v>256</v>
      </c>
      <c r="S49" s="356" t="s">
        <v>913</v>
      </c>
      <c r="T49" s="366" t="s">
        <v>914</v>
      </c>
      <c r="U49" s="366" t="s">
        <v>914</v>
      </c>
      <c r="V49" s="9">
        <v>7494</v>
      </c>
      <c r="W49" s="477">
        <v>7415</v>
      </c>
      <c r="X49" s="357">
        <f>SUM(V49-W49)</f>
        <v>79</v>
      </c>
      <c r="Y49" s="1186">
        <f>IFERROR($W49/$V49, 0)</f>
        <v>0.98945823325326931</v>
      </c>
      <c r="Z49" s="363">
        <v>46231</v>
      </c>
      <c r="AA49" s="669">
        <v>46304</v>
      </c>
      <c r="AB49" s="1277">
        <v>1</v>
      </c>
      <c r="AC49" s="1277">
        <v>1</v>
      </c>
      <c r="AD49" s="1277">
        <v>1</v>
      </c>
      <c r="AE49" s="1187" t="s">
        <v>996</v>
      </c>
    </row>
    <row r="50" spans="1:32" ht="39.75" customHeight="1">
      <c r="A50" s="1359" t="s">
        <v>1023</v>
      </c>
      <c r="B50" s="1605" t="s">
        <v>37</v>
      </c>
      <c r="C50" s="1604">
        <v>46203</v>
      </c>
      <c r="D50" s="1183" t="s">
        <v>66</v>
      </c>
      <c r="E50" s="1184">
        <v>46156</v>
      </c>
      <c r="F50" s="359" t="s">
        <v>971</v>
      </c>
      <c r="G50" s="1185"/>
      <c r="H50" s="1559">
        <v>71</v>
      </c>
      <c r="I50" s="1206" t="s">
        <v>890</v>
      </c>
      <c r="J50" s="1207" t="s">
        <v>30</v>
      </c>
      <c r="K50" s="681"/>
      <c r="L50" s="353" t="s">
        <v>639</v>
      </c>
      <c r="M50" s="1127" t="s">
        <v>128</v>
      </c>
      <c r="N50" s="1571">
        <v>91537.75</v>
      </c>
      <c r="O50" s="1128" t="s">
        <v>128</v>
      </c>
      <c r="P50" s="1328" t="s">
        <v>38</v>
      </c>
      <c r="Q50" s="1168">
        <v>46157</v>
      </c>
      <c r="R50" s="692" t="s">
        <v>256</v>
      </c>
      <c r="S50" s="356" t="s">
        <v>913</v>
      </c>
      <c r="T50" s="366" t="s">
        <v>914</v>
      </c>
      <c r="U50" s="366" t="s">
        <v>914</v>
      </c>
      <c r="V50" s="1562">
        <v>7255</v>
      </c>
      <c r="W50" s="1572">
        <v>7248</v>
      </c>
      <c r="X50" s="1563">
        <f>SUM(V50-W50)</f>
        <v>7</v>
      </c>
      <c r="Y50" s="1186">
        <f>IFERROR($W50/$V50, 0)</f>
        <v>0.99903514817367334</v>
      </c>
      <c r="Z50" s="1561">
        <v>46174</v>
      </c>
      <c r="AA50" s="1561">
        <v>46262</v>
      </c>
      <c r="AB50" s="1277">
        <v>1</v>
      </c>
      <c r="AC50" s="1277">
        <v>1</v>
      </c>
      <c r="AD50" s="1277">
        <v>1</v>
      </c>
      <c r="AE50" s="1187" t="s">
        <v>996</v>
      </c>
      <c r="AF50" t="s">
        <v>1024</v>
      </c>
    </row>
    <row r="51" spans="1:32" ht="39.75" customHeight="1">
      <c r="A51" s="1491" t="s">
        <v>1025</v>
      </c>
      <c r="B51" s="1443" t="s">
        <v>37</v>
      </c>
      <c r="C51" s="689">
        <v>46203</v>
      </c>
      <c r="D51" s="351" t="s">
        <v>66</v>
      </c>
      <c r="E51" s="353">
        <v>46171</v>
      </c>
      <c r="F51" s="359" t="s">
        <v>971</v>
      </c>
      <c r="G51" s="1216"/>
      <c r="H51" s="355">
        <v>71</v>
      </c>
      <c r="I51" s="1178" t="s">
        <v>890</v>
      </c>
      <c r="J51" s="1444" t="s">
        <v>30</v>
      </c>
      <c r="K51" s="681"/>
      <c r="L51" s="353" t="s">
        <v>639</v>
      </c>
      <c r="M51" s="1167" t="s">
        <v>128</v>
      </c>
      <c r="N51" s="408">
        <v>68762</v>
      </c>
      <c r="O51" s="1233" t="s">
        <v>128</v>
      </c>
      <c r="P51" s="1328" t="s">
        <v>38</v>
      </c>
      <c r="Q51" s="1219">
        <v>46174</v>
      </c>
      <c r="R51" s="692" t="s">
        <v>256</v>
      </c>
      <c r="S51" s="356" t="s">
        <v>913</v>
      </c>
      <c r="T51" s="366" t="s">
        <v>914</v>
      </c>
      <c r="U51" s="366" t="s">
        <v>914</v>
      </c>
      <c r="V51" s="9">
        <v>5624</v>
      </c>
      <c r="W51" s="477">
        <v>5577</v>
      </c>
      <c r="X51" s="357">
        <f>SUM(V51-W51)</f>
        <v>47</v>
      </c>
      <c r="Y51" s="1186">
        <f>IFERROR($W51/$V51, 0)</f>
        <v>0.99164295874822195</v>
      </c>
      <c r="Z51" s="363">
        <v>46190</v>
      </c>
      <c r="AA51" s="1561">
        <v>46213</v>
      </c>
      <c r="AB51" s="1277">
        <v>1</v>
      </c>
      <c r="AC51" s="1277">
        <v>1</v>
      </c>
      <c r="AD51" s="1277">
        <v>1</v>
      </c>
      <c r="AE51" s="1187" t="s">
        <v>996</v>
      </c>
      <c r="AF51" t="s">
        <v>1011</v>
      </c>
    </row>
    <row r="52" spans="1:32" ht="39.75" customHeight="1">
      <c r="A52" s="605" t="s">
        <v>1026</v>
      </c>
      <c r="B52" s="1129" t="s">
        <v>37</v>
      </c>
      <c r="C52" s="1198">
        <v>46195</v>
      </c>
      <c r="D52" s="1185" t="s">
        <v>66</v>
      </c>
      <c r="E52" s="1199">
        <v>46171</v>
      </c>
      <c r="F52" s="359" t="s">
        <v>971</v>
      </c>
      <c r="G52" s="1185"/>
      <c r="H52" s="1127">
        <v>56</v>
      </c>
      <c r="I52" s="1206" t="s">
        <v>890</v>
      </c>
      <c r="J52" s="1207" t="s">
        <v>30</v>
      </c>
      <c r="K52" s="681"/>
      <c r="L52" s="353" t="s">
        <v>639</v>
      </c>
      <c r="M52" s="1127" t="s">
        <v>128</v>
      </c>
      <c r="N52" s="409">
        <v>55504</v>
      </c>
      <c r="O52" s="1128" t="s">
        <v>128</v>
      </c>
      <c r="P52" s="1328" t="s">
        <v>38</v>
      </c>
      <c r="Q52" s="1168">
        <v>46174</v>
      </c>
      <c r="R52" s="692" t="s">
        <v>256</v>
      </c>
      <c r="S52" s="356" t="s">
        <v>913</v>
      </c>
      <c r="T52" s="366" t="s">
        <v>914</v>
      </c>
      <c r="U52" s="366" t="s">
        <v>914</v>
      </c>
      <c r="V52" s="1171">
        <v>4652</v>
      </c>
      <c r="W52" s="1383">
        <v>4625</v>
      </c>
      <c r="X52" s="1170">
        <f>SUM(V52-W52)</f>
        <v>27</v>
      </c>
      <c r="Y52" s="1186">
        <f>IFERROR($W52/$V52, 0)</f>
        <v>0.99419604471195189</v>
      </c>
      <c r="Z52" s="1168">
        <v>46189</v>
      </c>
      <c r="AA52" s="1168">
        <v>46196</v>
      </c>
      <c r="AB52" s="1277">
        <v>1</v>
      </c>
      <c r="AC52" s="1277">
        <v>1</v>
      </c>
      <c r="AD52" s="1277">
        <v>1</v>
      </c>
      <c r="AE52" s="1187" t="s">
        <v>719</v>
      </c>
      <c r="AF52" t="s">
        <v>32</v>
      </c>
    </row>
    <row r="53" spans="1:32" ht="39.75" customHeight="1">
      <c r="A53" s="1408" t="s">
        <v>1027</v>
      </c>
      <c r="B53" s="1605" t="s">
        <v>37</v>
      </c>
      <c r="C53" s="1604">
        <v>46203</v>
      </c>
      <c r="D53" s="1183" t="s">
        <v>66</v>
      </c>
      <c r="E53" s="1184">
        <v>46171</v>
      </c>
      <c r="F53" s="359" t="s">
        <v>971</v>
      </c>
      <c r="G53" s="1185"/>
      <c r="H53" s="1559">
        <v>74</v>
      </c>
      <c r="I53" s="1206" t="s">
        <v>890</v>
      </c>
      <c r="J53" s="1207" t="s">
        <v>30</v>
      </c>
      <c r="K53" s="681"/>
      <c r="L53" s="353" t="s">
        <v>639</v>
      </c>
      <c r="M53" s="1127" t="s">
        <v>128</v>
      </c>
      <c r="N53" s="409">
        <v>70534.5</v>
      </c>
      <c r="O53" s="1128" t="s">
        <v>128</v>
      </c>
      <c r="P53" s="1328" t="s">
        <v>38</v>
      </c>
      <c r="Q53" s="1561">
        <v>46174</v>
      </c>
      <c r="R53" s="692" t="s">
        <v>256</v>
      </c>
      <c r="S53" s="356" t="s">
        <v>913</v>
      </c>
      <c r="T53" s="366" t="s">
        <v>914</v>
      </c>
      <c r="U53" s="366" t="s">
        <v>914</v>
      </c>
      <c r="V53" s="1562">
        <v>5756</v>
      </c>
      <c r="W53" s="1572">
        <v>5626</v>
      </c>
      <c r="X53" s="1563">
        <f>SUM(V53-W53)</f>
        <v>130</v>
      </c>
      <c r="Y53" s="1186">
        <f>IFERROR($W53/$V53, 0)</f>
        <v>0.97741487143849892</v>
      </c>
      <c r="Z53" s="1561">
        <v>46191</v>
      </c>
      <c r="AA53" s="1561">
        <v>46262</v>
      </c>
      <c r="AB53" s="1277">
        <v>1</v>
      </c>
      <c r="AC53" s="1277">
        <v>1</v>
      </c>
      <c r="AD53" s="1277">
        <v>1</v>
      </c>
      <c r="AE53" s="1187" t="s">
        <v>719</v>
      </c>
      <c r="AF53" t="s">
        <v>1028</v>
      </c>
    </row>
    <row r="54" spans="1:32" ht="39.75" customHeight="1">
      <c r="A54" s="1289" t="s">
        <v>1029</v>
      </c>
      <c r="B54" s="1309" t="s">
        <v>37</v>
      </c>
      <c r="C54" s="1199">
        <v>46187</v>
      </c>
      <c r="D54" s="1185" t="s">
        <v>66</v>
      </c>
      <c r="E54" s="1199">
        <v>46171</v>
      </c>
      <c r="F54" s="359" t="s">
        <v>971</v>
      </c>
      <c r="G54" s="1185"/>
      <c r="H54" s="1127">
        <v>85</v>
      </c>
      <c r="I54" s="1178" t="s">
        <v>890</v>
      </c>
      <c r="J54" s="1207" t="s">
        <v>30</v>
      </c>
      <c r="K54" s="681"/>
      <c r="L54" s="353" t="s">
        <v>639</v>
      </c>
      <c r="M54" s="1127" t="s">
        <v>128</v>
      </c>
      <c r="N54" s="1571">
        <v>64590</v>
      </c>
      <c r="O54" s="1128" t="s">
        <v>128</v>
      </c>
      <c r="P54" s="1328" t="s">
        <v>38</v>
      </c>
      <c r="Q54" s="1168">
        <v>46174</v>
      </c>
      <c r="R54" s="692" t="s">
        <v>128</v>
      </c>
      <c r="S54" s="356">
        <v>46190</v>
      </c>
      <c r="T54" s="366" t="s">
        <v>914</v>
      </c>
      <c r="U54" s="366" t="s">
        <v>914</v>
      </c>
      <c r="V54" s="1171">
        <v>5218</v>
      </c>
      <c r="W54" s="1383">
        <v>5194</v>
      </c>
      <c r="X54" s="1170">
        <f>SUM(V54-W54)</f>
        <v>24</v>
      </c>
      <c r="Y54" s="1186">
        <f>IFERROR($W54/$V54, 0)</f>
        <v>0.99540053660406291</v>
      </c>
      <c r="Z54" s="1168">
        <v>46177</v>
      </c>
      <c r="AA54" s="1409">
        <v>46185</v>
      </c>
      <c r="AB54" s="1277">
        <v>1</v>
      </c>
      <c r="AC54" s="1277">
        <v>1</v>
      </c>
      <c r="AD54" s="1277">
        <v>1</v>
      </c>
      <c r="AE54" s="1187" t="s">
        <v>999</v>
      </c>
      <c r="AF54" t="s">
        <v>1011</v>
      </c>
    </row>
    <row r="55" spans="1:32" ht="39.75" customHeight="1">
      <c r="A55" s="1408" t="s">
        <v>1030</v>
      </c>
      <c r="B55" s="1605" t="s">
        <v>37</v>
      </c>
      <c r="C55" s="1609">
        <v>46203</v>
      </c>
      <c r="D55" s="359" t="s">
        <v>52</v>
      </c>
      <c r="E55" s="360">
        <v>46251</v>
      </c>
      <c r="F55" s="359" t="s">
        <v>971</v>
      </c>
      <c r="G55" s="1185" t="s">
        <v>1031</v>
      </c>
      <c r="H55" s="362">
        <v>56</v>
      </c>
      <c r="I55" s="1206" t="s">
        <v>890</v>
      </c>
      <c r="J55" s="1128" t="s">
        <v>30</v>
      </c>
      <c r="K55" s="681"/>
      <c r="L55" s="353" t="s">
        <v>639</v>
      </c>
      <c r="M55" s="1127" t="s">
        <v>128</v>
      </c>
      <c r="N55" s="1571">
        <v>50042</v>
      </c>
      <c r="O55" s="1128" t="s">
        <v>128</v>
      </c>
      <c r="P55" s="1328" t="s">
        <v>38</v>
      </c>
      <c r="Q55" s="363">
        <v>46255</v>
      </c>
      <c r="R55" s="692" t="s">
        <v>256</v>
      </c>
      <c r="S55" s="356" t="s">
        <v>913</v>
      </c>
      <c r="T55" s="366" t="s">
        <v>914</v>
      </c>
      <c r="U55" s="366" t="s">
        <v>914</v>
      </c>
      <c r="V55" s="9">
        <v>4159</v>
      </c>
      <c r="W55" s="477">
        <v>4159</v>
      </c>
      <c r="X55" s="357">
        <f>SUM(V55-W55)</f>
        <v>0</v>
      </c>
      <c r="Y55" s="1186">
        <f>IFERROR($W55/$V55, 0)</f>
        <v>1</v>
      </c>
      <c r="Z55" s="363">
        <v>46262</v>
      </c>
      <c r="AA55" s="363">
        <v>46282</v>
      </c>
      <c r="AB55" s="1277">
        <v>1</v>
      </c>
      <c r="AC55" s="1277">
        <v>1</v>
      </c>
      <c r="AD55" s="1277">
        <v>1</v>
      </c>
      <c r="AE55" s="1187" t="s">
        <v>715</v>
      </c>
      <c r="AF55" t="s">
        <v>1032</v>
      </c>
    </row>
    <row r="56" spans="1:32" ht="39.75" customHeight="1">
      <c r="A56" s="1442" t="s">
        <v>1033</v>
      </c>
      <c r="B56" s="1129" t="s">
        <v>37</v>
      </c>
      <c r="C56" s="1198">
        <v>46195</v>
      </c>
      <c r="D56" s="1185" t="s">
        <v>52</v>
      </c>
      <c r="E56" s="1199">
        <v>46161</v>
      </c>
      <c r="F56" s="359" t="s">
        <v>971</v>
      </c>
      <c r="G56" s="1185"/>
      <c r="H56" s="1127">
        <v>28</v>
      </c>
      <c r="I56" s="1206" t="s">
        <v>890</v>
      </c>
      <c r="J56" s="1207" t="s">
        <v>30</v>
      </c>
      <c r="K56" s="681"/>
      <c r="L56" s="353" t="s">
        <v>639</v>
      </c>
      <c r="M56" s="1127" t="s">
        <v>128</v>
      </c>
      <c r="N56" s="409">
        <v>27694</v>
      </c>
      <c r="O56" s="1128" t="s">
        <v>128</v>
      </c>
      <c r="P56" s="1328" t="s">
        <v>38</v>
      </c>
      <c r="Q56" s="1168">
        <v>46162</v>
      </c>
      <c r="R56" s="692" t="s">
        <v>256</v>
      </c>
      <c r="S56" s="356" t="s">
        <v>913</v>
      </c>
      <c r="T56" s="366" t="s">
        <v>914</v>
      </c>
      <c r="U56" s="366" t="s">
        <v>914</v>
      </c>
      <c r="V56" s="1171">
        <v>2238</v>
      </c>
      <c r="W56" s="1383">
        <v>2269</v>
      </c>
      <c r="X56" s="1170">
        <f>SUM(V56-W56)</f>
        <v>-31</v>
      </c>
      <c r="Y56" s="1186">
        <f>IFERROR($W56/$V56, 0)</f>
        <v>1.0138516532618409</v>
      </c>
      <c r="Z56" s="1168">
        <v>46181</v>
      </c>
      <c r="AA56" s="1168">
        <v>46195</v>
      </c>
      <c r="AB56" s="1277">
        <v>1</v>
      </c>
      <c r="AC56" s="1277">
        <v>1</v>
      </c>
      <c r="AD56" s="1277">
        <v>1</v>
      </c>
      <c r="AE56" s="1187" t="s">
        <v>719</v>
      </c>
      <c r="AF56" t="s">
        <v>32</v>
      </c>
    </row>
    <row r="57" spans="1:32" ht="39.75" customHeight="1">
      <c r="A57" s="1442" t="s">
        <v>1034</v>
      </c>
      <c r="B57" s="1309" t="s">
        <v>37</v>
      </c>
      <c r="C57" s="1198">
        <v>46209</v>
      </c>
      <c r="D57" s="1185" t="s">
        <v>79</v>
      </c>
      <c r="E57" s="1199">
        <v>46183</v>
      </c>
      <c r="F57" s="359" t="s">
        <v>971</v>
      </c>
      <c r="G57" s="1185"/>
      <c r="H57" s="1127">
        <v>0</v>
      </c>
      <c r="I57" s="1206" t="s">
        <v>890</v>
      </c>
      <c r="J57" s="1207" t="s">
        <v>30</v>
      </c>
      <c r="K57" s="681"/>
      <c r="L57" s="353" t="s">
        <v>639</v>
      </c>
      <c r="M57" s="1127" t="s">
        <v>128</v>
      </c>
      <c r="N57" s="409">
        <v>35456.550000000003</v>
      </c>
      <c r="O57" s="1128" t="s">
        <v>128</v>
      </c>
      <c r="P57" s="1328" t="s">
        <v>38</v>
      </c>
      <c r="Q57" s="1168">
        <v>46185</v>
      </c>
      <c r="R57" s="692" t="s">
        <v>256</v>
      </c>
      <c r="S57" s="356" t="s">
        <v>913</v>
      </c>
      <c r="T57" s="366" t="s">
        <v>914</v>
      </c>
      <c r="U57" s="366" t="s">
        <v>914</v>
      </c>
      <c r="V57" s="1171">
        <v>2635</v>
      </c>
      <c r="W57" s="1383">
        <v>2631</v>
      </c>
      <c r="X57" s="1170">
        <f>SUM(V57-W57)</f>
        <v>4</v>
      </c>
      <c r="Y57" s="1186">
        <f>IFERROR($W57/$V57, 0)</f>
        <v>0.99848197343453515</v>
      </c>
      <c r="Z57" s="1168">
        <v>46198</v>
      </c>
      <c r="AA57" s="1168">
        <v>46224</v>
      </c>
      <c r="AB57" s="1139">
        <v>0</v>
      </c>
      <c r="AC57" s="1138">
        <v>0</v>
      </c>
      <c r="AD57" s="1334">
        <v>0</v>
      </c>
      <c r="AE57" s="1187" t="s">
        <v>1035</v>
      </c>
      <c r="AF57" t="s">
        <v>32</v>
      </c>
    </row>
    <row r="58" spans="1:32" ht="39.75" customHeight="1">
      <c r="A58" s="1408" t="s">
        <v>1036</v>
      </c>
      <c r="B58" s="1605" t="s">
        <v>37</v>
      </c>
      <c r="C58" s="1607">
        <v>46233</v>
      </c>
      <c r="D58" s="359" t="s">
        <v>66</v>
      </c>
      <c r="E58" s="360">
        <v>46213</v>
      </c>
      <c r="F58" s="359" t="s">
        <v>971</v>
      </c>
      <c r="G58" s="1185" t="s">
        <v>1037</v>
      </c>
      <c r="H58" s="362">
        <v>0</v>
      </c>
      <c r="I58" s="1206" t="s">
        <v>890</v>
      </c>
      <c r="J58" s="1207" t="s">
        <v>30</v>
      </c>
      <c r="K58" s="681"/>
      <c r="L58" s="353" t="s">
        <v>639</v>
      </c>
      <c r="M58" s="1127" t="s">
        <v>128</v>
      </c>
      <c r="N58" s="409">
        <v>72557.350000000006</v>
      </c>
      <c r="O58" s="1128" t="s">
        <v>128</v>
      </c>
      <c r="P58" s="1328" t="s">
        <v>38</v>
      </c>
      <c r="Q58" s="363">
        <v>46213</v>
      </c>
      <c r="R58" s="692" t="s">
        <v>256</v>
      </c>
      <c r="S58" s="356" t="s">
        <v>913</v>
      </c>
      <c r="T58" s="366" t="s">
        <v>914</v>
      </c>
      <c r="U58" s="366" t="s">
        <v>914</v>
      </c>
      <c r="V58" s="9">
        <v>5666</v>
      </c>
      <c r="W58" s="477">
        <v>5757</v>
      </c>
      <c r="X58" s="357">
        <f>SUM(V58-W58)</f>
        <v>-91</v>
      </c>
      <c r="Y58" s="1186">
        <f>IFERROR($W58/$V58, 0)</f>
        <v>1.0160607130250618</v>
      </c>
      <c r="Z58" s="363">
        <v>46230</v>
      </c>
      <c r="AA58" s="363">
        <v>46281</v>
      </c>
      <c r="AB58" s="1139">
        <v>0</v>
      </c>
      <c r="AC58" s="1139">
        <v>0</v>
      </c>
      <c r="AD58" s="1171">
        <v>0</v>
      </c>
      <c r="AE58" s="1187" t="s">
        <v>1038</v>
      </c>
      <c r="AF58" t="s">
        <v>1039</v>
      </c>
    </row>
    <row r="59" spans="1:32" ht="39.75" customHeight="1">
      <c r="A59" s="1359" t="s">
        <v>1040</v>
      </c>
      <c r="B59" s="1605" t="s">
        <v>37</v>
      </c>
      <c r="C59" s="1608">
        <v>46295</v>
      </c>
      <c r="D59" s="1183" t="s">
        <v>52</v>
      </c>
      <c r="E59" s="1184">
        <v>46231</v>
      </c>
      <c r="F59" s="359" t="s">
        <v>971</v>
      </c>
      <c r="G59" s="1185" t="s">
        <v>1041</v>
      </c>
      <c r="H59" s="1559">
        <v>0</v>
      </c>
      <c r="I59" s="1206" t="s">
        <v>890</v>
      </c>
      <c r="J59" s="1207" t="s">
        <v>30</v>
      </c>
      <c r="K59" s="681"/>
      <c r="L59" s="353" t="s">
        <v>639</v>
      </c>
      <c r="M59" s="1127" t="s">
        <v>128</v>
      </c>
      <c r="N59" s="1571">
        <v>17689.150000000001</v>
      </c>
      <c r="O59" s="1128" t="s">
        <v>128</v>
      </c>
      <c r="P59" s="1328" t="s">
        <v>38</v>
      </c>
      <c r="Q59" s="1561">
        <v>46232</v>
      </c>
      <c r="R59" s="692" t="s">
        <v>256</v>
      </c>
      <c r="S59" s="356" t="s">
        <v>913</v>
      </c>
      <c r="T59" s="366" t="s">
        <v>914</v>
      </c>
      <c r="U59" s="366" t="s">
        <v>914</v>
      </c>
      <c r="V59" s="1562">
        <v>949</v>
      </c>
      <c r="W59" s="1572">
        <v>952</v>
      </c>
      <c r="X59" s="1563">
        <f>SUM(V59-W59)</f>
        <v>-3</v>
      </c>
      <c r="Y59" s="1186">
        <f>IFERROR($W59/$V59, 0)</f>
        <v>1.0031612223393045</v>
      </c>
      <c r="Z59" s="1561">
        <v>46253</v>
      </c>
      <c r="AA59" s="1561">
        <v>46273</v>
      </c>
      <c r="AB59" s="687">
        <v>0</v>
      </c>
      <c r="AC59" s="687">
        <v>0</v>
      </c>
      <c r="AD59" s="693">
        <v>0</v>
      </c>
      <c r="AE59" s="1187" t="s">
        <v>690</v>
      </c>
      <c r="AF59" t="s">
        <v>1042</v>
      </c>
    </row>
    <row r="60" spans="1:32" ht="39.75" customHeight="1">
      <c r="A60" s="1442" t="s">
        <v>1043</v>
      </c>
      <c r="B60" s="1129" t="s">
        <v>37</v>
      </c>
      <c r="C60" s="1198">
        <v>46229</v>
      </c>
      <c r="D60" s="1185" t="s">
        <v>70</v>
      </c>
      <c r="E60" s="1199">
        <v>46184</v>
      </c>
      <c r="F60" s="359" t="s">
        <v>971</v>
      </c>
      <c r="G60" s="1185"/>
      <c r="H60" s="1127">
        <v>0</v>
      </c>
      <c r="I60" s="1206" t="s">
        <v>890</v>
      </c>
      <c r="J60" s="1207" t="s">
        <v>30</v>
      </c>
      <c r="K60" s="1167"/>
      <c r="L60" s="353" t="s">
        <v>639</v>
      </c>
      <c r="M60" s="1127" t="s">
        <v>128</v>
      </c>
      <c r="N60" s="409">
        <v>31327.7</v>
      </c>
      <c r="O60" s="1128" t="s">
        <v>128</v>
      </c>
      <c r="P60" s="1328" t="s">
        <v>38</v>
      </c>
      <c r="Q60" s="1168">
        <v>46189</v>
      </c>
      <c r="R60" s="692" t="s">
        <v>256</v>
      </c>
      <c r="S60" s="356" t="s">
        <v>913</v>
      </c>
      <c r="T60" s="366" t="s">
        <v>914</v>
      </c>
      <c r="U60" s="366" t="s">
        <v>914</v>
      </c>
      <c r="V60" s="1171">
        <v>2342</v>
      </c>
      <c r="W60" s="1383">
        <v>2421</v>
      </c>
      <c r="X60" s="1170">
        <f>SUM(V60-W60)</f>
        <v>-79</v>
      </c>
      <c r="Y60" s="1186">
        <f>IFERROR($W60/$V60, 0)</f>
        <v>1.0337318531169941</v>
      </c>
      <c r="Z60" s="1168">
        <v>46212</v>
      </c>
      <c r="AA60" s="363">
        <v>46225</v>
      </c>
      <c r="AB60" s="1139">
        <v>0</v>
      </c>
      <c r="AC60" s="1139">
        <v>0</v>
      </c>
      <c r="AD60" s="1171">
        <v>0</v>
      </c>
      <c r="AE60" s="1187" t="s">
        <v>665</v>
      </c>
      <c r="AF60" t="s">
        <v>32</v>
      </c>
    </row>
    <row r="61" spans="1:32" ht="39.75" customHeight="1">
      <c r="A61" s="1442" t="s">
        <v>1044</v>
      </c>
      <c r="B61" s="1129" t="s">
        <v>37</v>
      </c>
      <c r="C61" s="1198">
        <v>46221</v>
      </c>
      <c r="D61" s="1185" t="s">
        <v>70</v>
      </c>
      <c r="E61" s="1199">
        <v>46184</v>
      </c>
      <c r="F61" s="359" t="s">
        <v>971</v>
      </c>
      <c r="G61" s="1185"/>
      <c r="H61" s="1127">
        <v>0</v>
      </c>
      <c r="I61" s="1206" t="s">
        <v>890</v>
      </c>
      <c r="J61" s="1207" t="s">
        <v>30</v>
      </c>
      <c r="K61" s="681"/>
      <c r="L61" s="353" t="s">
        <v>639</v>
      </c>
      <c r="M61" s="1127" t="s">
        <v>128</v>
      </c>
      <c r="N61" s="409">
        <v>27837.25</v>
      </c>
      <c r="O61" s="1128" t="s">
        <v>128</v>
      </c>
      <c r="P61" s="1328" t="s">
        <v>38</v>
      </c>
      <c r="Q61" s="1168">
        <v>46189</v>
      </c>
      <c r="R61" s="692" t="s">
        <v>256</v>
      </c>
      <c r="S61" s="356" t="s">
        <v>913</v>
      </c>
      <c r="T61" s="366" t="s">
        <v>914</v>
      </c>
      <c r="U61" s="366" t="s">
        <v>914</v>
      </c>
      <c r="V61" s="1171">
        <v>2367</v>
      </c>
      <c r="W61" s="1383">
        <v>2367</v>
      </c>
      <c r="X61" s="1170">
        <f>SUM(V61-W61)</f>
        <v>0</v>
      </c>
      <c r="Y61" s="1186">
        <f>IFERROR($W61/$V61, 0)</f>
        <v>1</v>
      </c>
      <c r="Z61" s="1168">
        <v>46198</v>
      </c>
      <c r="AA61" s="1168">
        <v>46211</v>
      </c>
      <c r="AB61" s="1139">
        <v>0</v>
      </c>
      <c r="AC61" s="1138">
        <v>0</v>
      </c>
      <c r="AD61" s="1334">
        <v>0</v>
      </c>
      <c r="AE61" s="1187" t="s">
        <v>1045</v>
      </c>
      <c r="AF61" t="s">
        <v>32</v>
      </c>
    </row>
    <row r="62" spans="1:32" ht="39.75" customHeight="1">
      <c r="A62" s="1442" t="s">
        <v>1046</v>
      </c>
      <c r="B62" s="1129" t="s">
        <v>37</v>
      </c>
      <c r="C62" s="1198">
        <v>46234</v>
      </c>
      <c r="D62" s="1185" t="s">
        <v>493</v>
      </c>
      <c r="E62" s="1199">
        <v>46212</v>
      </c>
      <c r="F62" s="359" t="s">
        <v>971</v>
      </c>
      <c r="G62" s="1185" t="s">
        <v>1047</v>
      </c>
      <c r="H62" s="1127">
        <v>0</v>
      </c>
      <c r="I62" s="1206" t="s">
        <v>890</v>
      </c>
      <c r="J62" s="1207" t="s">
        <v>30</v>
      </c>
      <c r="K62" s="681"/>
      <c r="L62" s="353" t="s">
        <v>639</v>
      </c>
      <c r="M62" s="1127" t="s">
        <v>128</v>
      </c>
      <c r="N62" s="409">
        <v>21849.3</v>
      </c>
      <c r="O62" s="1128" t="s">
        <v>128</v>
      </c>
      <c r="P62" s="1328" t="s">
        <v>38</v>
      </c>
      <c r="Q62" s="1168">
        <v>46218</v>
      </c>
      <c r="R62" s="692" t="s">
        <v>256</v>
      </c>
      <c r="S62" s="356" t="s">
        <v>913</v>
      </c>
      <c r="T62" s="366" t="s">
        <v>914</v>
      </c>
      <c r="U62" s="366" t="s">
        <v>914</v>
      </c>
      <c r="V62" s="1171">
        <v>1618</v>
      </c>
      <c r="W62" s="1383">
        <v>1646</v>
      </c>
      <c r="X62" s="1170">
        <f>SUM(V62-W62)</f>
        <v>-28</v>
      </c>
      <c r="Y62" s="1186">
        <f>IFERROR($W62/$V62, 0)</f>
        <v>1.0173053152039555</v>
      </c>
      <c r="Z62" s="1168">
        <v>46224</v>
      </c>
      <c r="AA62" s="363">
        <v>46239</v>
      </c>
      <c r="AB62" s="1139">
        <v>0</v>
      </c>
      <c r="AC62" s="1138">
        <v>0</v>
      </c>
      <c r="AD62" s="1334">
        <v>0</v>
      </c>
      <c r="AE62" s="1187" t="s">
        <v>1048</v>
      </c>
      <c r="AF62" t="s">
        <v>32</v>
      </c>
    </row>
    <row r="63" spans="1:32" ht="39.75" customHeight="1">
      <c r="A63" s="1442" t="s">
        <v>1049</v>
      </c>
      <c r="B63" s="1129" t="s">
        <v>37</v>
      </c>
      <c r="C63" s="1198">
        <v>46221</v>
      </c>
      <c r="D63" s="1185" t="s">
        <v>488</v>
      </c>
      <c r="E63" s="1199">
        <v>46196</v>
      </c>
      <c r="F63" s="359" t="s">
        <v>971</v>
      </c>
      <c r="G63" s="1185" t="s">
        <v>1050</v>
      </c>
      <c r="H63" s="1127">
        <v>72</v>
      </c>
      <c r="I63" s="1206" t="s">
        <v>890</v>
      </c>
      <c r="J63" s="1127" t="s">
        <v>36</v>
      </c>
      <c r="K63" s="681"/>
      <c r="L63" s="353" t="s">
        <v>639</v>
      </c>
      <c r="M63" s="1127" t="s">
        <v>128</v>
      </c>
      <c r="N63" s="1330">
        <v>60744.4</v>
      </c>
      <c r="O63" s="1128" t="s">
        <v>128</v>
      </c>
      <c r="P63" s="1328" t="s">
        <v>38</v>
      </c>
      <c r="Q63" s="1168">
        <v>46197</v>
      </c>
      <c r="R63" s="692" t="s">
        <v>256</v>
      </c>
      <c r="S63" s="356" t="s">
        <v>913</v>
      </c>
      <c r="T63" s="366" t="s">
        <v>914</v>
      </c>
      <c r="U63" s="366" t="s">
        <v>914</v>
      </c>
      <c r="V63" s="1171">
        <v>5950</v>
      </c>
      <c r="W63" s="1383">
        <v>5332</v>
      </c>
      <c r="X63" s="1170">
        <f>SUM(V63-W63)</f>
        <v>618</v>
      </c>
      <c r="Y63" s="1186">
        <f>IFERROR($W63/$V63, 0)</f>
        <v>0.89613445378151257</v>
      </c>
      <c r="Z63" s="1168">
        <v>46216</v>
      </c>
      <c r="AA63" s="363">
        <v>46227</v>
      </c>
      <c r="AB63" s="1139">
        <v>0</v>
      </c>
      <c r="AC63" s="1138">
        <v>0</v>
      </c>
      <c r="AD63" s="1334">
        <v>0</v>
      </c>
      <c r="AE63" s="1187" t="s">
        <v>1051</v>
      </c>
      <c r="AF63" t="s">
        <v>940</v>
      </c>
    </row>
    <row r="64" spans="1:32" ht="39.75" hidden="1" customHeight="1">
      <c r="A64" s="1408" t="s">
        <v>1052</v>
      </c>
      <c r="B64" s="348" t="s">
        <v>42</v>
      </c>
      <c r="C64" s="293">
        <v>46326</v>
      </c>
      <c r="D64" s="447" t="s">
        <v>812</v>
      </c>
      <c r="E64" s="293">
        <v>46247</v>
      </c>
      <c r="F64" s="292" t="s">
        <v>61</v>
      </c>
      <c r="G64" s="727"/>
      <c r="H64" s="733">
        <v>0</v>
      </c>
      <c r="I64" s="295" t="s">
        <v>890</v>
      </c>
      <c r="J64" s="728" t="s">
        <v>30</v>
      </c>
      <c r="K64" s="681"/>
      <c r="L64" s="293">
        <v>46251</v>
      </c>
      <c r="M64" s="731" t="s">
        <v>128</v>
      </c>
      <c r="N64" s="787">
        <v>68022.75</v>
      </c>
      <c r="O64" s="731" t="s">
        <v>128</v>
      </c>
      <c r="P64" s="1190" t="s">
        <v>38</v>
      </c>
      <c r="Q64" s="958">
        <v>46251</v>
      </c>
      <c r="R64" s="692" t="s">
        <v>256</v>
      </c>
      <c r="S64" s="356" t="s">
        <v>913</v>
      </c>
      <c r="T64" s="366" t="s">
        <v>914</v>
      </c>
      <c r="U64" s="366" t="s">
        <v>914</v>
      </c>
      <c r="V64" s="734">
        <v>4564</v>
      </c>
      <c r="W64" s="736">
        <v>4419</v>
      </c>
      <c r="X64" s="42">
        <f>SUM(V64-W64)</f>
        <v>145</v>
      </c>
      <c r="Y64" s="1186">
        <f t="shared" ref="Y64:Y65" si="0">IFERROR($W64/$V64, 0)</f>
        <v>0.96822962313759864</v>
      </c>
      <c r="Z64" s="958">
        <v>46260</v>
      </c>
      <c r="AA64" s="947">
        <v>46301</v>
      </c>
      <c r="AB64" s="722">
        <v>0</v>
      </c>
      <c r="AC64" s="722">
        <v>0</v>
      </c>
      <c r="AD64" s="721">
        <v>0</v>
      </c>
      <c r="AE64" s="707" t="s">
        <v>1053</v>
      </c>
    </row>
    <row r="65" spans="1:32" ht="39.75" hidden="1" customHeight="1">
      <c r="A65" s="1408" t="s">
        <v>1054</v>
      </c>
      <c r="B65" s="348" t="s">
        <v>42</v>
      </c>
      <c r="C65" s="293">
        <v>46318</v>
      </c>
      <c r="D65" s="447" t="s">
        <v>812</v>
      </c>
      <c r="E65" s="293">
        <v>46266</v>
      </c>
      <c r="F65" s="292" t="s">
        <v>61</v>
      </c>
      <c r="G65" s="727"/>
      <c r="H65" s="733">
        <v>0</v>
      </c>
      <c r="I65" s="295" t="s">
        <v>890</v>
      </c>
      <c r="J65" s="728" t="s">
        <v>30</v>
      </c>
      <c r="K65" s="681"/>
      <c r="L65" s="353" t="s">
        <v>639</v>
      </c>
      <c r="M65" s="731" t="s">
        <v>128</v>
      </c>
      <c r="N65" s="787">
        <v>9232.4</v>
      </c>
      <c r="O65" s="731" t="s">
        <v>128</v>
      </c>
      <c r="P65" s="1190" t="s">
        <v>38</v>
      </c>
      <c r="Q65" s="958">
        <v>46268</v>
      </c>
      <c r="R65" s="692" t="s">
        <v>256</v>
      </c>
      <c r="S65" s="356" t="s">
        <v>913</v>
      </c>
      <c r="T65" s="366" t="s">
        <v>914</v>
      </c>
      <c r="U65" s="366" t="s">
        <v>914</v>
      </c>
      <c r="V65" s="734">
        <v>7261</v>
      </c>
      <c r="W65" s="736">
        <v>7434</v>
      </c>
      <c r="X65" s="42">
        <f>SUM(V65-W65)</f>
        <v>-173</v>
      </c>
      <c r="Y65" s="1186">
        <f t="shared" si="0"/>
        <v>1.0238259192948629</v>
      </c>
      <c r="Z65" s="958">
        <v>46266</v>
      </c>
      <c r="AA65" s="947">
        <v>46301</v>
      </c>
      <c r="AB65" s="722">
        <v>0</v>
      </c>
      <c r="AC65" s="722">
        <v>0</v>
      </c>
      <c r="AD65" s="721">
        <v>0</v>
      </c>
      <c r="AE65" s="707" t="s">
        <v>1055</v>
      </c>
    </row>
    <row r="66" spans="1:32" ht="39.75" hidden="1" customHeight="1">
      <c r="A66" s="755" t="s">
        <v>1056</v>
      </c>
      <c r="B66" s="348" t="s">
        <v>43</v>
      </c>
      <c r="C66" s="726">
        <v>46171</v>
      </c>
      <c r="D66" s="447" t="s">
        <v>62</v>
      </c>
      <c r="E66" s="726">
        <v>46029</v>
      </c>
      <c r="F66" s="727" t="s">
        <v>1057</v>
      </c>
      <c r="G66" s="727"/>
      <c r="H66" s="733">
        <v>53</v>
      </c>
      <c r="I66" s="295" t="s">
        <v>890</v>
      </c>
      <c r="J66" s="728" t="s">
        <v>30</v>
      </c>
      <c r="K66" s="355"/>
      <c r="L66" s="353">
        <v>46029</v>
      </c>
      <c r="M66" s="731" t="s">
        <v>128</v>
      </c>
      <c r="N66" s="751">
        <v>51528.05</v>
      </c>
      <c r="O66" s="731" t="s">
        <v>128</v>
      </c>
      <c r="P66" s="1321" t="s">
        <v>38</v>
      </c>
      <c r="Q66" s="705">
        <v>46024</v>
      </c>
      <c r="R66" s="692" t="s">
        <v>128</v>
      </c>
      <c r="S66" s="356">
        <v>46192</v>
      </c>
      <c r="T66" s="356">
        <v>46199</v>
      </c>
      <c r="U66" s="356">
        <v>46220</v>
      </c>
      <c r="V66" s="734">
        <v>4005</v>
      </c>
      <c r="W66" s="736">
        <v>4047</v>
      </c>
      <c r="X66" s="1563">
        <f>SUM(V66-W66)</f>
        <v>-42</v>
      </c>
      <c r="Y66" s="1016">
        <f>IFERROR($W66/$V66, 0)</f>
        <v>1.0104868913857679</v>
      </c>
      <c r="Z66" s="1281">
        <v>46112</v>
      </c>
      <c r="AA66" s="1390">
        <v>46175</v>
      </c>
      <c r="AB66" s="1277">
        <v>1</v>
      </c>
      <c r="AC66" s="1277">
        <v>1</v>
      </c>
      <c r="AD66" s="1277">
        <v>1</v>
      </c>
      <c r="AE66" s="707" t="s">
        <v>1058</v>
      </c>
      <c r="AF66" t="s">
        <v>1059</v>
      </c>
    </row>
    <row r="67" spans="1:32" ht="39.75" hidden="1" customHeight="1">
      <c r="A67" s="755" t="s">
        <v>1060</v>
      </c>
      <c r="B67" s="348" t="s">
        <v>43</v>
      </c>
      <c r="C67" s="726">
        <v>46326</v>
      </c>
      <c r="D67" s="447" t="s">
        <v>62</v>
      </c>
      <c r="E67" s="726">
        <v>46029</v>
      </c>
      <c r="F67" s="727" t="s">
        <v>1057</v>
      </c>
      <c r="G67" s="727"/>
      <c r="H67" s="728">
        <v>73</v>
      </c>
      <c r="I67" s="295" t="s">
        <v>890</v>
      </c>
      <c r="J67" s="728" t="s">
        <v>30</v>
      </c>
      <c r="K67" s="355"/>
      <c r="L67" s="1215">
        <v>46092</v>
      </c>
      <c r="M67" s="731" t="s">
        <v>128</v>
      </c>
      <c r="N67" s="749">
        <v>99925.7</v>
      </c>
      <c r="O67" s="731" t="s">
        <v>128</v>
      </c>
      <c r="P67" s="1321" t="s">
        <v>38</v>
      </c>
      <c r="Q67" s="705">
        <v>46182</v>
      </c>
      <c r="R67" s="692" t="s">
        <v>128</v>
      </c>
      <c r="S67" s="356">
        <v>46212</v>
      </c>
      <c r="T67" s="366" t="s">
        <v>914</v>
      </c>
      <c r="U67" s="366" t="s">
        <v>914</v>
      </c>
      <c r="V67" s="710">
        <v>7660</v>
      </c>
      <c r="W67" s="736">
        <v>7703</v>
      </c>
      <c r="X67" s="1563">
        <f>SUM(V67-W67)</f>
        <v>-43</v>
      </c>
      <c r="Y67" s="28">
        <f>IFERROR($W67/$V67, 0)</f>
        <v>1.0056135770234986</v>
      </c>
      <c r="Z67" s="705">
        <v>46184</v>
      </c>
      <c r="AA67" s="684">
        <v>46209</v>
      </c>
      <c r="AB67" s="1277">
        <v>1</v>
      </c>
      <c r="AC67" s="1277">
        <v>1</v>
      </c>
      <c r="AD67" s="1277">
        <v>1</v>
      </c>
      <c r="AE67" s="707" t="s">
        <v>1058</v>
      </c>
      <c r="AF67" t="s">
        <v>1061</v>
      </c>
    </row>
    <row r="68" spans="1:32" ht="39.75" hidden="1" customHeight="1">
      <c r="A68" s="755" t="s">
        <v>1062</v>
      </c>
      <c r="B68" s="348" t="s">
        <v>43</v>
      </c>
      <c r="C68" s="726">
        <v>46387</v>
      </c>
      <c r="D68" s="447" t="s">
        <v>62</v>
      </c>
      <c r="E68" s="726">
        <v>46029</v>
      </c>
      <c r="F68" s="727" t="s">
        <v>884</v>
      </c>
      <c r="G68" s="727"/>
      <c r="H68" s="728">
        <v>87</v>
      </c>
      <c r="I68" s="295" t="s">
        <v>890</v>
      </c>
      <c r="J68" s="728" t="s">
        <v>30</v>
      </c>
      <c r="K68" s="355"/>
      <c r="L68" s="730">
        <v>46198</v>
      </c>
      <c r="M68" s="731" t="s">
        <v>128</v>
      </c>
      <c r="N68" s="749">
        <v>108458.4</v>
      </c>
      <c r="O68" s="731" t="s">
        <v>128</v>
      </c>
      <c r="P68" s="1321" t="s">
        <v>38</v>
      </c>
      <c r="Q68" s="735">
        <v>46190</v>
      </c>
      <c r="R68" s="692" t="s">
        <v>128</v>
      </c>
      <c r="S68" s="356">
        <v>46261</v>
      </c>
      <c r="T68" s="366" t="s">
        <v>914</v>
      </c>
      <c r="U68" s="366" t="s">
        <v>914</v>
      </c>
      <c r="V68" s="710">
        <v>8596</v>
      </c>
      <c r="W68" s="736">
        <v>8403</v>
      </c>
      <c r="X68" s="1563">
        <f>SUM(V68-W68)</f>
        <v>193</v>
      </c>
      <c r="Y68" s="28">
        <f>IFERROR($W68/$V68, 0)</f>
        <v>0.97754769660307117</v>
      </c>
      <c r="Z68" s="705">
        <v>46203</v>
      </c>
      <c r="AA68" s="684">
        <v>46232</v>
      </c>
      <c r="AB68" s="1277">
        <v>1</v>
      </c>
      <c r="AC68" s="1277">
        <v>1</v>
      </c>
      <c r="AD68" s="1277">
        <v>1</v>
      </c>
      <c r="AE68" s="707" t="s">
        <v>1058</v>
      </c>
      <c r="AF68" t="s">
        <v>32</v>
      </c>
    </row>
    <row r="69" spans="1:32" ht="39.75" hidden="1" customHeight="1">
      <c r="A69" s="755" t="s">
        <v>1063</v>
      </c>
      <c r="B69" s="348" t="s">
        <v>43</v>
      </c>
      <c r="C69" s="726">
        <v>46326</v>
      </c>
      <c r="D69" s="447" t="s">
        <v>62</v>
      </c>
      <c r="E69" s="726">
        <v>46029</v>
      </c>
      <c r="F69" s="727" t="s">
        <v>884</v>
      </c>
      <c r="G69" s="727"/>
      <c r="H69" s="728">
        <v>70</v>
      </c>
      <c r="I69" s="295" t="s">
        <v>890</v>
      </c>
      <c r="J69" s="728" t="s">
        <v>30</v>
      </c>
      <c r="K69" s="355"/>
      <c r="L69" s="353" t="s">
        <v>639</v>
      </c>
      <c r="M69" s="731" t="s">
        <v>128</v>
      </c>
      <c r="N69" s="749">
        <v>70105.25</v>
      </c>
      <c r="O69" s="731" t="s">
        <v>128</v>
      </c>
      <c r="P69" s="1321" t="s">
        <v>38</v>
      </c>
      <c r="Q69" s="735">
        <v>46213</v>
      </c>
      <c r="R69" s="692" t="s">
        <v>128</v>
      </c>
      <c r="S69" s="356" t="s">
        <v>913</v>
      </c>
      <c r="T69" s="366" t="s">
        <v>914</v>
      </c>
      <c r="U69" s="366" t="s">
        <v>914</v>
      </c>
      <c r="V69" s="710">
        <v>5648</v>
      </c>
      <c r="W69" s="736">
        <v>5650</v>
      </c>
      <c r="X69" s="1563">
        <f>SUM(V69-W69)</f>
        <v>-2</v>
      </c>
      <c r="Y69" s="28">
        <f>IFERROR($W69/$V69, 0)</f>
        <v>1.0003541076487252</v>
      </c>
      <c r="Z69" s="705">
        <v>46226</v>
      </c>
      <c r="AA69" s="684">
        <v>46262</v>
      </c>
      <c r="AB69" s="1277">
        <v>1</v>
      </c>
      <c r="AC69" s="1277">
        <v>1</v>
      </c>
      <c r="AD69" s="1277">
        <v>1</v>
      </c>
      <c r="AE69" s="707" t="s">
        <v>1058</v>
      </c>
      <c r="AF69" t="s">
        <v>32</v>
      </c>
    </row>
    <row r="70" spans="1:32" ht="39.75" hidden="1" customHeight="1">
      <c r="A70" s="755" t="s">
        <v>1064</v>
      </c>
      <c r="B70" s="348" t="s">
        <v>43</v>
      </c>
      <c r="C70" s="726">
        <v>46387</v>
      </c>
      <c r="D70" s="447" t="s">
        <v>62</v>
      </c>
      <c r="E70" s="726">
        <v>46029</v>
      </c>
      <c r="F70" s="727" t="s">
        <v>884</v>
      </c>
      <c r="G70" s="727"/>
      <c r="H70" s="728">
        <v>77</v>
      </c>
      <c r="I70" s="295" t="s">
        <v>890</v>
      </c>
      <c r="J70" s="728" t="s">
        <v>30</v>
      </c>
      <c r="K70" s="355"/>
      <c r="L70" s="353" t="s">
        <v>639</v>
      </c>
      <c r="M70" s="731" t="s">
        <v>128</v>
      </c>
      <c r="N70" s="749">
        <v>78047.350000000006</v>
      </c>
      <c r="O70" s="731" t="s">
        <v>128</v>
      </c>
      <c r="P70" s="1321" t="s">
        <v>38</v>
      </c>
      <c r="Q70" s="1409">
        <v>46241</v>
      </c>
      <c r="R70" s="692" t="s">
        <v>128</v>
      </c>
      <c r="S70" s="356">
        <v>46296</v>
      </c>
      <c r="T70" s="1825" t="s">
        <v>1065</v>
      </c>
      <c r="U70" s="366" t="s">
        <v>914</v>
      </c>
      <c r="V70" s="1275">
        <v>6238</v>
      </c>
      <c r="W70" s="1813">
        <v>6300</v>
      </c>
      <c r="X70" s="357">
        <f>SUM(V70-W70)</f>
        <v>-62</v>
      </c>
      <c r="Y70" s="28">
        <f>IFERROR($W70/$V70, 0)</f>
        <v>1.0099390830394357</v>
      </c>
      <c r="Z70" s="1219">
        <v>46248</v>
      </c>
      <c r="AA70" s="1219">
        <v>46295</v>
      </c>
      <c r="AB70" s="1277">
        <v>1</v>
      </c>
      <c r="AC70" s="1277">
        <v>1</v>
      </c>
      <c r="AD70" s="1277">
        <v>1</v>
      </c>
      <c r="AE70" s="1181" t="s">
        <v>1058</v>
      </c>
    </row>
    <row r="71" spans="1:32" ht="39.75" hidden="1" customHeight="1">
      <c r="A71" s="755" t="s">
        <v>1066</v>
      </c>
      <c r="B71" s="348" t="s">
        <v>43</v>
      </c>
      <c r="C71" s="726">
        <v>46387</v>
      </c>
      <c r="D71" s="447" t="s">
        <v>62</v>
      </c>
      <c r="E71" s="726">
        <v>46029</v>
      </c>
      <c r="F71" s="727" t="s">
        <v>884</v>
      </c>
      <c r="G71" s="727"/>
      <c r="H71" s="728">
        <v>52</v>
      </c>
      <c r="I71" s="295" t="s">
        <v>890</v>
      </c>
      <c r="J71" s="728" t="s">
        <v>30</v>
      </c>
      <c r="K71" s="355"/>
      <c r="L71" s="353" t="s">
        <v>639</v>
      </c>
      <c r="M71" s="731" t="s">
        <v>128</v>
      </c>
      <c r="N71" s="749">
        <v>91411.65</v>
      </c>
      <c r="O71" s="731" t="s">
        <v>128</v>
      </c>
      <c r="P71" s="1321" t="s">
        <v>38</v>
      </c>
      <c r="Q71" s="735">
        <v>46260</v>
      </c>
      <c r="R71" s="692" t="s">
        <v>128</v>
      </c>
      <c r="S71" s="356">
        <v>46296</v>
      </c>
      <c r="T71" s="1825" t="s">
        <v>1065</v>
      </c>
      <c r="U71" s="366" t="s">
        <v>914</v>
      </c>
      <c r="V71" s="710">
        <v>5926</v>
      </c>
      <c r="W71" s="736">
        <v>5982</v>
      </c>
      <c r="X71" s="1563">
        <f>SUM(V71-W71)</f>
        <v>-56</v>
      </c>
      <c r="Y71" s="28">
        <f>IFERROR($W71/$V71, 0)</f>
        <v>1.0094498818764766</v>
      </c>
      <c r="Z71" s="705">
        <v>46262</v>
      </c>
      <c r="AA71" s="684">
        <v>46275</v>
      </c>
      <c r="AB71" s="722">
        <v>0</v>
      </c>
      <c r="AC71" s="722">
        <v>0</v>
      </c>
      <c r="AD71" s="721">
        <v>0</v>
      </c>
      <c r="AE71" s="707" t="s">
        <v>885</v>
      </c>
      <c r="AF71" t="s">
        <v>940</v>
      </c>
    </row>
    <row r="72" spans="1:32" ht="39.75" hidden="1" customHeight="1">
      <c r="A72" s="1408" t="s">
        <v>1067</v>
      </c>
      <c r="B72" s="1270" t="s">
        <v>43</v>
      </c>
      <c r="C72" s="1215">
        <v>46173</v>
      </c>
      <c r="D72" s="1532" t="s">
        <v>62</v>
      </c>
      <c r="E72" s="1215">
        <v>46029</v>
      </c>
      <c r="F72" s="727" t="s">
        <v>884</v>
      </c>
      <c r="G72" s="1271"/>
      <c r="H72" s="1233">
        <v>0</v>
      </c>
      <c r="I72" s="1272" t="s">
        <v>890</v>
      </c>
      <c r="J72" s="1233" t="s">
        <v>30</v>
      </c>
      <c r="K72" s="355"/>
      <c r="L72" s="353" t="s">
        <v>639</v>
      </c>
      <c r="M72" s="1128" t="s">
        <v>128</v>
      </c>
      <c r="N72" s="1539">
        <v>50239.7</v>
      </c>
      <c r="O72" s="1128" t="s">
        <v>128</v>
      </c>
      <c r="P72" s="1555" t="s">
        <v>38</v>
      </c>
      <c r="Q72" s="1534">
        <v>46024</v>
      </c>
      <c r="R72" s="692" t="s">
        <v>128</v>
      </c>
      <c r="S72" s="356">
        <v>46283</v>
      </c>
      <c r="T72" s="1788" t="s">
        <v>1068</v>
      </c>
      <c r="U72" s="356">
        <v>46288</v>
      </c>
      <c r="V72" s="1556">
        <v>3682</v>
      </c>
      <c r="W72" s="1557">
        <v>3730</v>
      </c>
      <c r="X72" s="357">
        <f>SUM(V72-W72)</f>
        <v>-48</v>
      </c>
      <c r="Y72" s="1558">
        <f>IFERROR($W72/$V72, 0)</f>
        <v>1.0130363932645301</v>
      </c>
      <c r="Z72" s="266">
        <v>46155</v>
      </c>
      <c r="AA72" s="356">
        <v>46247</v>
      </c>
      <c r="AB72" s="1138">
        <v>0.5</v>
      </c>
      <c r="AC72" s="1138">
        <v>0.5</v>
      </c>
      <c r="AD72" s="1334">
        <v>0</v>
      </c>
      <c r="AE72" s="1181" t="s">
        <v>1069</v>
      </c>
      <c r="AF72" t="s">
        <v>1070</v>
      </c>
    </row>
    <row r="73" spans="1:32" ht="39.75" hidden="1" customHeight="1">
      <c r="A73" s="1289" t="s">
        <v>1071</v>
      </c>
      <c r="B73" s="1197" t="s">
        <v>44</v>
      </c>
      <c r="C73" s="1198">
        <v>46262</v>
      </c>
      <c r="D73" s="359" t="s">
        <v>1072</v>
      </c>
      <c r="E73" s="1199">
        <v>46171</v>
      </c>
      <c r="F73" s="359" t="s">
        <v>587</v>
      </c>
      <c r="G73" s="1216"/>
      <c r="H73" s="1560">
        <v>35</v>
      </c>
      <c r="I73" s="1178" t="s">
        <v>890</v>
      </c>
      <c r="J73" s="1167" t="s">
        <v>30</v>
      </c>
      <c r="K73" s="355"/>
      <c r="L73" s="1243">
        <v>46183</v>
      </c>
      <c r="M73" s="1167" t="s">
        <v>128</v>
      </c>
      <c r="N73" s="1566">
        <v>98498</v>
      </c>
      <c r="O73" s="1167" t="s">
        <v>128</v>
      </c>
      <c r="P73" s="716" t="s">
        <v>38</v>
      </c>
      <c r="Q73" s="1567">
        <v>46183</v>
      </c>
      <c r="R73" s="692" t="s">
        <v>128</v>
      </c>
      <c r="S73" s="356">
        <v>46290</v>
      </c>
      <c r="T73" s="356">
        <v>46302</v>
      </c>
      <c r="U73" s="356">
        <v>46302</v>
      </c>
      <c r="V73" s="1563">
        <v>7699</v>
      </c>
      <c r="W73" s="1448">
        <v>7300</v>
      </c>
      <c r="X73" s="1171">
        <f>SUM(V73-W73)</f>
        <v>399</v>
      </c>
      <c r="Y73" s="1186">
        <f>IFERROR($W73/$V73, 0)</f>
        <v>0.94817508767372383</v>
      </c>
      <c r="Z73" s="1561">
        <v>46195</v>
      </c>
      <c r="AA73" s="1561">
        <v>46262</v>
      </c>
      <c r="AB73" s="1277">
        <v>1</v>
      </c>
      <c r="AC73" s="1277">
        <v>1</v>
      </c>
      <c r="AD73" s="1277">
        <v>1</v>
      </c>
      <c r="AE73" s="1369" t="s">
        <v>1073</v>
      </c>
      <c r="AF73" t="s">
        <v>1074</v>
      </c>
    </row>
    <row r="74" spans="1:32" ht="39.75" hidden="1" customHeight="1">
      <c r="A74" s="1442" t="s">
        <v>1075</v>
      </c>
      <c r="B74" s="1197" t="s">
        <v>44</v>
      </c>
      <c r="C74" s="1198">
        <v>46262</v>
      </c>
      <c r="D74" s="1198" t="s">
        <v>1076</v>
      </c>
      <c r="E74" s="1198">
        <v>46178</v>
      </c>
      <c r="F74" s="1216" t="s">
        <v>71</v>
      </c>
      <c r="G74" s="1216"/>
      <c r="H74" s="1167">
        <v>87</v>
      </c>
      <c r="I74" s="1178" t="s">
        <v>890</v>
      </c>
      <c r="J74" s="1167" t="s">
        <v>30</v>
      </c>
      <c r="K74" s="355"/>
      <c r="L74" s="1215">
        <v>46178</v>
      </c>
      <c r="M74" s="1233" t="s">
        <v>128</v>
      </c>
      <c r="N74" s="1539">
        <v>77365.5</v>
      </c>
      <c r="O74" s="1233" t="s">
        <v>128</v>
      </c>
      <c r="P74" s="1328" t="s">
        <v>38</v>
      </c>
      <c r="Q74" s="1219">
        <v>46178</v>
      </c>
      <c r="R74" s="692" t="s">
        <v>128</v>
      </c>
      <c r="S74" s="356">
        <v>46290</v>
      </c>
      <c r="T74" s="356">
        <v>46302</v>
      </c>
      <c r="U74" s="356">
        <v>46302</v>
      </c>
      <c r="V74" s="1170">
        <v>6321</v>
      </c>
      <c r="W74" s="1448">
        <v>6271</v>
      </c>
      <c r="X74" s="1171">
        <f>SUM(V74-W74)</f>
        <v>50</v>
      </c>
      <c r="Y74" s="1218">
        <f>IFERROR($W74/$V74, 0)</f>
        <v>0.99208985919949377</v>
      </c>
      <c r="Z74" s="1219">
        <v>46191</v>
      </c>
      <c r="AA74" s="1219">
        <v>46238</v>
      </c>
      <c r="AB74" s="1277">
        <v>1</v>
      </c>
      <c r="AC74" s="1277">
        <v>1</v>
      </c>
      <c r="AD74" s="1277">
        <v>1</v>
      </c>
      <c r="AE74" s="1141" t="s">
        <v>1077</v>
      </c>
      <c r="AF74" t="s">
        <v>1074</v>
      </c>
    </row>
    <row r="75" spans="1:32" ht="39.75" hidden="1" customHeight="1">
      <c r="A75" s="1442" t="s">
        <v>1078</v>
      </c>
      <c r="B75" s="1197" t="s">
        <v>44</v>
      </c>
      <c r="C75" s="1198">
        <v>46262</v>
      </c>
      <c r="D75" s="359" t="s">
        <v>491</v>
      </c>
      <c r="E75" s="1199">
        <v>46181</v>
      </c>
      <c r="F75" s="359" t="s">
        <v>587</v>
      </c>
      <c r="G75" s="1216"/>
      <c r="H75" s="1167">
        <v>58</v>
      </c>
      <c r="I75" s="1178" t="s">
        <v>890</v>
      </c>
      <c r="J75" s="1167" t="s">
        <v>30</v>
      </c>
      <c r="K75" s="355"/>
      <c r="L75" s="1215">
        <v>46181</v>
      </c>
      <c r="M75" s="1233" t="s">
        <v>128</v>
      </c>
      <c r="N75" s="1539">
        <v>78994.5</v>
      </c>
      <c r="O75" s="1233" t="s">
        <v>128</v>
      </c>
      <c r="P75" s="1545" t="s">
        <v>38</v>
      </c>
      <c r="Q75" s="1219">
        <v>46178</v>
      </c>
      <c r="R75" s="692" t="s">
        <v>128</v>
      </c>
      <c r="S75" s="356">
        <v>46290</v>
      </c>
      <c r="T75" s="356">
        <v>46302</v>
      </c>
      <c r="U75" s="366" t="s">
        <v>914</v>
      </c>
      <c r="V75" s="1170">
        <v>6258</v>
      </c>
      <c r="W75" s="1448">
        <v>5944</v>
      </c>
      <c r="X75" s="1171">
        <f>SUM(V75-W75)</f>
        <v>314</v>
      </c>
      <c r="Y75" s="1186">
        <f>IFERROR($W75/$V75, 0)</f>
        <v>0.94982422499201025</v>
      </c>
      <c r="Z75" s="1168">
        <v>46195</v>
      </c>
      <c r="AA75" s="1168">
        <v>46226</v>
      </c>
      <c r="AB75" s="1277">
        <v>1</v>
      </c>
      <c r="AC75" s="1139">
        <v>0</v>
      </c>
      <c r="AD75" s="1203">
        <v>0</v>
      </c>
      <c r="AE75" s="1369" t="s">
        <v>1073</v>
      </c>
      <c r="AF75" t="s">
        <v>1074</v>
      </c>
    </row>
    <row r="76" spans="1:32" ht="39.75" hidden="1" customHeight="1">
      <c r="A76" s="605" t="s">
        <v>1079</v>
      </c>
      <c r="B76" s="1197" t="s">
        <v>44</v>
      </c>
      <c r="C76" s="1198">
        <v>46262</v>
      </c>
      <c r="D76" s="359" t="s">
        <v>491</v>
      </c>
      <c r="E76" s="1199">
        <v>46181</v>
      </c>
      <c r="F76" s="359" t="s">
        <v>587</v>
      </c>
      <c r="G76" s="1216"/>
      <c r="H76" s="355">
        <v>85</v>
      </c>
      <c r="I76" s="1178" t="s">
        <v>890</v>
      </c>
      <c r="J76" s="1167" t="s">
        <v>30</v>
      </c>
      <c r="K76" s="355"/>
      <c r="L76" s="353">
        <v>46181</v>
      </c>
      <c r="M76" s="1167" t="s">
        <v>128</v>
      </c>
      <c r="N76" s="408">
        <v>62709</v>
      </c>
      <c r="O76" s="1167" t="s">
        <v>128</v>
      </c>
      <c r="P76" s="1489" t="s">
        <v>38</v>
      </c>
      <c r="Q76" s="356">
        <v>46178</v>
      </c>
      <c r="R76" s="692" t="s">
        <v>128</v>
      </c>
      <c r="S76" s="356">
        <v>46290</v>
      </c>
      <c r="T76" s="1825" t="s">
        <v>1080</v>
      </c>
      <c r="U76" s="366" t="s">
        <v>914</v>
      </c>
      <c r="V76" s="357">
        <v>5055</v>
      </c>
      <c r="W76" s="1448">
        <v>5140</v>
      </c>
      <c r="X76" s="1171">
        <f>SUM(V76-W76)</f>
        <v>-85</v>
      </c>
      <c r="Y76" s="1186">
        <f>IFERROR($W76/$V76, 0)</f>
        <v>1.0168150346191889</v>
      </c>
      <c r="Z76" s="356">
        <v>46188</v>
      </c>
      <c r="AA76" s="363">
        <v>46254</v>
      </c>
      <c r="AB76" s="1277">
        <v>1</v>
      </c>
      <c r="AC76" s="1139">
        <v>0</v>
      </c>
      <c r="AD76" s="1203">
        <v>0</v>
      </c>
      <c r="AE76" s="1369" t="s">
        <v>1073</v>
      </c>
      <c r="AF76" t="s">
        <v>1074</v>
      </c>
    </row>
    <row r="77" spans="1:32" ht="39.75" hidden="1" customHeight="1">
      <c r="A77" s="1442" t="s">
        <v>1081</v>
      </c>
      <c r="B77" s="1197" t="s">
        <v>44</v>
      </c>
      <c r="C77" s="1198">
        <v>46262</v>
      </c>
      <c r="D77" s="359" t="s">
        <v>68</v>
      </c>
      <c r="E77" s="1198">
        <v>46197</v>
      </c>
      <c r="F77" s="359" t="s">
        <v>71</v>
      </c>
      <c r="G77" s="1216" t="s">
        <v>1082</v>
      </c>
      <c r="H77" s="1167">
        <v>69</v>
      </c>
      <c r="I77" s="1178" t="s">
        <v>890</v>
      </c>
      <c r="J77" s="1167" t="s">
        <v>30</v>
      </c>
      <c r="K77" s="355"/>
      <c r="L77" s="1198">
        <v>46198</v>
      </c>
      <c r="M77" s="1167" t="s">
        <v>128</v>
      </c>
      <c r="N77" s="1318">
        <v>99986.2</v>
      </c>
      <c r="O77" s="1167" t="s">
        <v>128</v>
      </c>
      <c r="P77" s="1489" t="s">
        <v>38</v>
      </c>
      <c r="Q77" s="1219">
        <v>46198</v>
      </c>
      <c r="R77" s="692" t="s">
        <v>128</v>
      </c>
      <c r="S77" s="356">
        <v>46290</v>
      </c>
      <c r="T77" s="1825" t="s">
        <v>1065</v>
      </c>
      <c r="U77" s="366" t="s">
        <v>914</v>
      </c>
      <c r="V77" s="1170">
        <v>8137</v>
      </c>
      <c r="W77" s="1448">
        <v>8054</v>
      </c>
      <c r="X77" s="1171">
        <f>SUM(V77-W77)</f>
        <v>83</v>
      </c>
      <c r="Y77" s="1218">
        <f>IFERROR($W77/$V77, 0)</f>
        <v>0.98979968047191835</v>
      </c>
      <c r="Z77" s="1219">
        <v>46237</v>
      </c>
      <c r="AA77" s="1219">
        <v>46246</v>
      </c>
      <c r="AB77" s="1139">
        <v>0</v>
      </c>
      <c r="AC77" s="1139">
        <v>0</v>
      </c>
      <c r="AD77" s="1203">
        <v>0</v>
      </c>
      <c r="AE77" s="1141" t="s">
        <v>1083</v>
      </c>
      <c r="AF77" t="s">
        <v>1074</v>
      </c>
    </row>
    <row r="78" spans="1:32" ht="39.75" hidden="1" customHeight="1">
      <c r="A78" s="1845" t="s">
        <v>1084</v>
      </c>
      <c r="B78" s="1197" t="s">
        <v>44</v>
      </c>
      <c r="C78" s="1598">
        <v>46322</v>
      </c>
      <c r="D78" s="1243" t="s">
        <v>58</v>
      </c>
      <c r="E78" s="1598">
        <v>46261</v>
      </c>
      <c r="F78" s="1577" t="s">
        <v>579</v>
      </c>
      <c r="G78" s="1216"/>
      <c r="H78" s="1884">
        <v>90</v>
      </c>
      <c r="I78" s="1178" t="s">
        <v>890</v>
      </c>
      <c r="J78" s="1167" t="s">
        <v>30</v>
      </c>
      <c r="K78" s="355"/>
      <c r="L78" s="1598">
        <v>46267</v>
      </c>
      <c r="M78" s="728" t="s">
        <v>128</v>
      </c>
      <c r="N78" s="749">
        <v>78625.899999999994</v>
      </c>
      <c r="O78" s="728" t="s">
        <v>128</v>
      </c>
      <c r="P78" s="1190" t="s">
        <v>38</v>
      </c>
      <c r="Q78" s="1892">
        <v>46286</v>
      </c>
      <c r="R78" s="692" t="s">
        <v>256</v>
      </c>
      <c r="S78" s="356" t="s">
        <v>913</v>
      </c>
      <c r="T78" s="366" t="s">
        <v>914</v>
      </c>
      <c r="U78" s="366" t="s">
        <v>914</v>
      </c>
      <c r="V78" s="1893">
        <v>6218</v>
      </c>
      <c r="W78" s="1448">
        <v>5826</v>
      </c>
      <c r="X78" s="1170">
        <f>SUM(V78-W78)</f>
        <v>392</v>
      </c>
      <c r="Y78" s="1186">
        <f t="shared" ref="Y78" si="1">IFERROR($W78/$V78, 0)</f>
        <v>0.93695722097137346</v>
      </c>
      <c r="Z78" s="1892">
        <v>46282</v>
      </c>
      <c r="AA78" s="1892">
        <v>46304</v>
      </c>
      <c r="AB78" s="1139">
        <v>0</v>
      </c>
      <c r="AC78" s="1139">
        <v>0</v>
      </c>
      <c r="AD78" s="1203">
        <v>0</v>
      </c>
      <c r="AE78" s="1141" t="s">
        <v>603</v>
      </c>
    </row>
    <row r="79" spans="1:32" ht="39.75" hidden="1" customHeight="1">
      <c r="A79" s="1442" t="s">
        <v>1085</v>
      </c>
      <c r="B79" s="1197" t="s">
        <v>44</v>
      </c>
      <c r="C79" s="1198">
        <v>46322</v>
      </c>
      <c r="D79" s="353" t="s">
        <v>58</v>
      </c>
      <c r="E79" s="1198">
        <v>46261</v>
      </c>
      <c r="F79" s="351" t="s">
        <v>579</v>
      </c>
      <c r="G79" s="1216"/>
      <c r="H79" s="1167">
        <v>68</v>
      </c>
      <c r="I79" s="1178" t="s">
        <v>890</v>
      </c>
      <c r="J79" s="1167" t="s">
        <v>30</v>
      </c>
      <c r="K79" s="355"/>
      <c r="L79" s="1198">
        <v>46267</v>
      </c>
      <c r="M79" s="1233" t="s">
        <v>128</v>
      </c>
      <c r="N79" s="1539">
        <v>73595.5</v>
      </c>
      <c r="O79" s="1233" t="s">
        <v>128</v>
      </c>
      <c r="P79" s="1328" t="s">
        <v>38</v>
      </c>
      <c r="Q79" s="1219">
        <v>46267</v>
      </c>
      <c r="R79" s="692" t="s">
        <v>256</v>
      </c>
      <c r="S79" s="356" t="s">
        <v>913</v>
      </c>
      <c r="T79" s="366" t="s">
        <v>914</v>
      </c>
      <c r="U79" s="366" t="s">
        <v>914</v>
      </c>
      <c r="V79" s="1170">
        <v>5646</v>
      </c>
      <c r="W79" s="1448">
        <v>5626</v>
      </c>
      <c r="X79" s="1170">
        <f>SUM(V79-W79)</f>
        <v>20</v>
      </c>
      <c r="Y79" s="1186">
        <f>IFERROR($W79/$V79, 0)</f>
        <v>0.9964576691462983</v>
      </c>
      <c r="Z79" s="1219">
        <v>46286</v>
      </c>
      <c r="AA79" s="1219">
        <v>46293</v>
      </c>
      <c r="AB79" s="1139">
        <v>0</v>
      </c>
      <c r="AC79" s="1139">
        <v>0</v>
      </c>
      <c r="AD79" s="1203">
        <v>0</v>
      </c>
      <c r="AE79" s="1141" t="s">
        <v>603</v>
      </c>
    </row>
    <row r="80" spans="1:32" ht="39.75" hidden="1" customHeight="1">
      <c r="A80" s="1442" t="s">
        <v>1086</v>
      </c>
      <c r="B80" s="1197" t="s">
        <v>44</v>
      </c>
      <c r="C80" s="1198">
        <v>46262</v>
      </c>
      <c r="D80" s="359" t="s">
        <v>68</v>
      </c>
      <c r="E80" s="1199">
        <v>46181</v>
      </c>
      <c r="F80" s="359" t="s">
        <v>587</v>
      </c>
      <c r="G80" s="1216"/>
      <c r="H80" s="1167">
        <v>0</v>
      </c>
      <c r="I80" s="1178" t="s">
        <v>890</v>
      </c>
      <c r="J80" s="1167" t="s">
        <v>30</v>
      </c>
      <c r="K80" s="355"/>
      <c r="L80" s="1215">
        <v>46181</v>
      </c>
      <c r="M80" s="1233" t="s">
        <v>128</v>
      </c>
      <c r="N80" s="1539">
        <v>419</v>
      </c>
      <c r="O80" s="1233" t="s">
        <v>128</v>
      </c>
      <c r="P80" s="1540" t="s">
        <v>38</v>
      </c>
      <c r="Q80" s="1219">
        <v>46178</v>
      </c>
      <c r="R80" s="692" t="s">
        <v>128</v>
      </c>
      <c r="S80" s="356">
        <v>46290</v>
      </c>
      <c r="T80" s="356">
        <v>46301</v>
      </c>
      <c r="U80" s="356">
        <v>46301</v>
      </c>
      <c r="V80" s="1170">
        <v>72</v>
      </c>
      <c r="W80" s="1538">
        <v>58</v>
      </c>
      <c r="X80" s="1171">
        <f>SUM(V80-W80)</f>
        <v>14</v>
      </c>
      <c r="Y80" s="1186">
        <f>IFERROR($W80/$V80, 0)</f>
        <v>0.80555555555555558</v>
      </c>
      <c r="Z80" s="1168">
        <v>46239</v>
      </c>
      <c r="AA80" s="1168">
        <v>46239</v>
      </c>
      <c r="AB80" s="1277">
        <v>1</v>
      </c>
      <c r="AC80" s="1139">
        <v>0</v>
      </c>
      <c r="AD80" s="1203">
        <v>0</v>
      </c>
      <c r="AE80" s="1369" t="s">
        <v>1073</v>
      </c>
      <c r="AF80" t="s">
        <v>1074</v>
      </c>
    </row>
    <row r="81" spans="1:32" ht="39.75" hidden="1" customHeight="1">
      <c r="A81" s="1442" t="s">
        <v>1087</v>
      </c>
      <c r="B81" s="1197" t="s">
        <v>44</v>
      </c>
      <c r="C81" s="1198">
        <v>46295</v>
      </c>
      <c r="D81" s="1198" t="s">
        <v>68</v>
      </c>
      <c r="E81" s="1198">
        <v>46286</v>
      </c>
      <c r="F81" s="1216" t="s">
        <v>582</v>
      </c>
      <c r="G81" s="1216"/>
      <c r="H81" s="355">
        <v>0</v>
      </c>
      <c r="I81" s="1178" t="s">
        <v>890</v>
      </c>
      <c r="J81" s="1167" t="s">
        <v>30</v>
      </c>
      <c r="K81" s="355"/>
      <c r="L81" s="353" t="s">
        <v>639</v>
      </c>
      <c r="M81" s="1233" t="s">
        <v>128</v>
      </c>
      <c r="N81" s="1539">
        <v>24396.5</v>
      </c>
      <c r="O81" s="1233" t="s">
        <v>128</v>
      </c>
      <c r="P81" s="1328" t="s">
        <v>38</v>
      </c>
      <c r="Q81" s="1219">
        <v>46286</v>
      </c>
      <c r="R81" s="692" t="s">
        <v>256</v>
      </c>
      <c r="S81" s="356" t="s">
        <v>913</v>
      </c>
      <c r="T81" s="366" t="s">
        <v>914</v>
      </c>
      <c r="U81" s="366" t="s">
        <v>914</v>
      </c>
      <c r="V81" s="1170">
        <v>2286</v>
      </c>
      <c r="W81" s="1448">
        <v>1957</v>
      </c>
      <c r="X81" s="1170">
        <f>SUM(V81-W81)</f>
        <v>329</v>
      </c>
      <c r="Y81" s="1218">
        <f>IFERROR($W81/$V81, 0)</f>
        <v>0.85608048993875763</v>
      </c>
      <c r="Z81" s="1219">
        <v>46289</v>
      </c>
      <c r="AA81" s="1219">
        <v>46293</v>
      </c>
      <c r="AB81" s="1139">
        <v>0</v>
      </c>
      <c r="AC81" s="1139">
        <v>0</v>
      </c>
      <c r="AD81" s="1203">
        <v>0</v>
      </c>
      <c r="AE81" s="1141" t="s">
        <v>1088</v>
      </c>
    </row>
    <row r="82" spans="1:32" ht="39.75" hidden="1" customHeight="1">
      <c r="A82" s="1442" t="s">
        <v>1089</v>
      </c>
      <c r="B82" s="1197" t="s">
        <v>44</v>
      </c>
      <c r="C82" s="1198">
        <v>46322</v>
      </c>
      <c r="D82" s="353" t="s">
        <v>58</v>
      </c>
      <c r="E82" s="1198">
        <v>46261</v>
      </c>
      <c r="F82" s="351" t="s">
        <v>579</v>
      </c>
      <c r="G82" s="1216"/>
      <c r="H82" s="355">
        <v>0</v>
      </c>
      <c r="I82" s="1178" t="s">
        <v>890</v>
      </c>
      <c r="J82" s="1167" t="s">
        <v>30</v>
      </c>
      <c r="K82" s="355"/>
      <c r="L82" s="353" t="s">
        <v>639</v>
      </c>
      <c r="M82" s="1233" t="s">
        <v>128</v>
      </c>
      <c r="N82" s="1539">
        <v>73440.100000000006</v>
      </c>
      <c r="O82" s="1233" t="s">
        <v>128</v>
      </c>
      <c r="P82" s="1328" t="s">
        <v>38</v>
      </c>
      <c r="Q82" s="1219">
        <v>46272</v>
      </c>
      <c r="R82" s="692" t="s">
        <v>256</v>
      </c>
      <c r="S82" s="356" t="s">
        <v>913</v>
      </c>
      <c r="T82" s="366" t="s">
        <v>914</v>
      </c>
      <c r="U82" s="366" t="s">
        <v>914</v>
      </c>
      <c r="V82" s="1170">
        <v>5871</v>
      </c>
      <c r="W82" s="1448">
        <v>5903</v>
      </c>
      <c r="X82" s="1170">
        <f>SUM(V82-W82)</f>
        <v>-32</v>
      </c>
      <c r="Y82" s="1186">
        <f>IFERROR($W82/$V82, 0)</f>
        <v>1.0054505195026402</v>
      </c>
      <c r="Z82" s="1219">
        <v>46293</v>
      </c>
      <c r="AA82" s="1219">
        <v>46296</v>
      </c>
      <c r="AB82" s="1139">
        <v>0</v>
      </c>
      <c r="AC82" s="1139">
        <v>0</v>
      </c>
      <c r="AD82" s="1203">
        <v>0</v>
      </c>
      <c r="AE82" s="1141" t="s">
        <v>617</v>
      </c>
    </row>
    <row r="83" spans="1:32" ht="39.75" hidden="1" customHeight="1">
      <c r="A83" s="1289" t="s">
        <v>1090</v>
      </c>
      <c r="B83" s="1197" t="s">
        <v>44</v>
      </c>
      <c r="C83" s="1198">
        <v>46290</v>
      </c>
      <c r="D83" s="1243" t="s">
        <v>58</v>
      </c>
      <c r="E83" s="1243">
        <v>46223</v>
      </c>
      <c r="F83" s="1577" t="s">
        <v>579</v>
      </c>
      <c r="G83" s="1216"/>
      <c r="H83" s="1560">
        <v>83</v>
      </c>
      <c r="I83" s="1178" t="s">
        <v>890</v>
      </c>
      <c r="J83" s="1167" t="s">
        <v>30</v>
      </c>
      <c r="K83" s="355"/>
      <c r="L83" s="1243">
        <v>46232</v>
      </c>
      <c r="M83" s="1167" t="s">
        <v>128</v>
      </c>
      <c r="N83" s="950">
        <v>63582</v>
      </c>
      <c r="O83" s="365" t="s">
        <v>128</v>
      </c>
      <c r="P83" s="716" t="s">
        <v>38</v>
      </c>
      <c r="Q83" s="1567">
        <v>46232</v>
      </c>
      <c r="R83" s="692" t="s">
        <v>256</v>
      </c>
      <c r="S83" s="356" t="s">
        <v>913</v>
      </c>
      <c r="T83" s="366" t="s">
        <v>914</v>
      </c>
      <c r="U83" s="356">
        <v>46302</v>
      </c>
      <c r="V83" s="1563">
        <v>5259</v>
      </c>
      <c r="W83" s="1448">
        <v>5241</v>
      </c>
      <c r="X83" s="1170">
        <f>SUM(V83-W83)</f>
        <v>18</v>
      </c>
      <c r="Y83" s="1186">
        <f>IFERROR($W83/$V83, 0)</f>
        <v>0.99657729606389045</v>
      </c>
      <c r="Z83" s="1396">
        <v>46258</v>
      </c>
      <c r="AA83" s="1409">
        <v>46267</v>
      </c>
      <c r="AB83" s="687">
        <v>1</v>
      </c>
      <c r="AC83" s="687">
        <v>1</v>
      </c>
      <c r="AD83" s="687">
        <v>1</v>
      </c>
      <c r="AE83" s="1369" t="s">
        <v>1091</v>
      </c>
      <c r="AF83" t="s">
        <v>1092</v>
      </c>
    </row>
    <row r="84" spans="1:32" ht="39.75" hidden="1" customHeight="1">
      <c r="A84" s="1289" t="s">
        <v>1093</v>
      </c>
      <c r="B84" s="1197" t="s">
        <v>44</v>
      </c>
      <c r="C84" s="1198">
        <v>46290</v>
      </c>
      <c r="D84" s="1243" t="s">
        <v>489</v>
      </c>
      <c r="E84" s="1243">
        <v>46223</v>
      </c>
      <c r="F84" s="1216" t="s">
        <v>591</v>
      </c>
      <c r="G84" s="1216"/>
      <c r="H84" s="1560">
        <v>63</v>
      </c>
      <c r="I84" s="1178" t="s">
        <v>592</v>
      </c>
      <c r="J84" s="1167" t="s">
        <v>30</v>
      </c>
      <c r="K84" s="355"/>
      <c r="L84" s="1243">
        <v>46224</v>
      </c>
      <c r="M84" s="1167" t="s">
        <v>128</v>
      </c>
      <c r="N84" s="950">
        <v>78078</v>
      </c>
      <c r="O84" s="365" t="s">
        <v>128</v>
      </c>
      <c r="P84" s="1489" t="s">
        <v>38</v>
      </c>
      <c r="Q84" s="356">
        <v>46230</v>
      </c>
      <c r="R84" s="692" t="s">
        <v>256</v>
      </c>
      <c r="S84" s="356" t="s">
        <v>913</v>
      </c>
      <c r="T84" s="366" t="s">
        <v>914</v>
      </c>
      <c r="U84" s="366" t="s">
        <v>914</v>
      </c>
      <c r="V84" s="357">
        <v>6335</v>
      </c>
      <c r="W84" s="1448">
        <v>6762</v>
      </c>
      <c r="X84" s="1170">
        <f>SUM(V84-W84)</f>
        <v>-427</v>
      </c>
      <c r="Y84" s="1186">
        <f>IFERROR($W84/$V84, 0)</f>
        <v>1.0674033149171271</v>
      </c>
      <c r="Z84" s="356">
        <v>46276</v>
      </c>
      <c r="AA84" s="356">
        <v>46297</v>
      </c>
      <c r="AB84" s="687">
        <v>1</v>
      </c>
      <c r="AC84" s="687">
        <v>1</v>
      </c>
      <c r="AD84" s="1203">
        <v>0</v>
      </c>
      <c r="AE84" s="1369" t="s">
        <v>589</v>
      </c>
    </row>
    <row r="85" spans="1:32" ht="39.75" hidden="1" customHeight="1">
      <c r="A85" s="1289" t="s">
        <v>1094</v>
      </c>
      <c r="B85" s="1197" t="s">
        <v>44</v>
      </c>
      <c r="C85" s="1198">
        <v>46290</v>
      </c>
      <c r="D85" s="1243" t="s">
        <v>52</v>
      </c>
      <c r="E85" s="1243">
        <v>46223</v>
      </c>
      <c r="F85" s="1577" t="s">
        <v>576</v>
      </c>
      <c r="G85" s="1216"/>
      <c r="H85" s="1560">
        <v>93</v>
      </c>
      <c r="I85" s="1178" t="s">
        <v>890</v>
      </c>
      <c r="J85" s="1167" t="s">
        <v>30</v>
      </c>
      <c r="K85" s="355"/>
      <c r="L85" s="293">
        <v>46224</v>
      </c>
      <c r="M85" s="1730" t="s">
        <v>128</v>
      </c>
      <c r="N85" s="950">
        <v>72479.5</v>
      </c>
      <c r="O85" s="365" t="s">
        <v>128</v>
      </c>
      <c r="P85" s="1731" t="s">
        <v>38</v>
      </c>
      <c r="Q85" s="489">
        <v>46227</v>
      </c>
      <c r="R85" s="692" t="s">
        <v>256</v>
      </c>
      <c r="S85" s="356" t="s">
        <v>913</v>
      </c>
      <c r="T85" s="366" t="s">
        <v>914</v>
      </c>
      <c r="U85" s="366" t="s">
        <v>914</v>
      </c>
      <c r="V85" s="357">
        <v>5861</v>
      </c>
      <c r="W85" s="1448">
        <v>5935</v>
      </c>
      <c r="X85" s="1170">
        <f>SUM(V85-W85)</f>
        <v>-74</v>
      </c>
      <c r="Y85" s="1186">
        <f>IFERROR($W85/$V85, 0)</f>
        <v>1.0126258317693226</v>
      </c>
      <c r="Z85" s="356">
        <v>46258</v>
      </c>
      <c r="AA85" s="356">
        <v>46293</v>
      </c>
      <c r="AB85" s="687">
        <v>1</v>
      </c>
      <c r="AC85" s="687">
        <v>1</v>
      </c>
      <c r="AD85" s="687">
        <v>1</v>
      </c>
      <c r="AE85" s="1369" t="s">
        <v>589</v>
      </c>
    </row>
    <row r="86" spans="1:32" ht="39.75" hidden="1" customHeight="1">
      <c r="A86" s="1289" t="s">
        <v>1095</v>
      </c>
      <c r="B86" s="1197" t="s">
        <v>44</v>
      </c>
      <c r="C86" s="1198">
        <v>46290</v>
      </c>
      <c r="D86" s="1243" t="s">
        <v>58</v>
      </c>
      <c r="E86" s="1243">
        <v>46223</v>
      </c>
      <c r="F86" s="1577" t="s">
        <v>579</v>
      </c>
      <c r="G86" s="1216" t="s">
        <v>1096</v>
      </c>
      <c r="H86" s="1560">
        <v>67</v>
      </c>
      <c r="I86" s="1178" t="s">
        <v>890</v>
      </c>
      <c r="J86" s="1167" t="s">
        <v>30</v>
      </c>
      <c r="K86" s="355"/>
      <c r="L86" s="1215">
        <v>46226</v>
      </c>
      <c r="M86" s="1730" t="s">
        <v>128</v>
      </c>
      <c r="N86" s="950">
        <v>86106.8</v>
      </c>
      <c r="O86" s="365" t="s">
        <v>128</v>
      </c>
      <c r="P86" s="1793" t="s">
        <v>38</v>
      </c>
      <c r="Q86" s="489">
        <v>46226</v>
      </c>
      <c r="R86" s="692" t="s">
        <v>256</v>
      </c>
      <c r="S86" s="356" t="s">
        <v>913</v>
      </c>
      <c r="T86" s="366" t="s">
        <v>914</v>
      </c>
      <c r="U86" s="366" t="s">
        <v>914</v>
      </c>
      <c r="V86" s="357">
        <v>7115</v>
      </c>
      <c r="W86" s="1448">
        <v>7040</v>
      </c>
      <c r="X86" s="1170">
        <f>SUM(V86-W86)</f>
        <v>75</v>
      </c>
      <c r="Y86" s="1186">
        <f>IFERROR($W86/$V86, 0)</f>
        <v>0.98945888966971185</v>
      </c>
      <c r="Z86" s="356">
        <v>46247</v>
      </c>
      <c r="AA86" s="356">
        <v>46290</v>
      </c>
      <c r="AB86" s="687">
        <v>1</v>
      </c>
      <c r="AC86" s="687">
        <v>1</v>
      </c>
      <c r="AD86" s="687">
        <v>1</v>
      </c>
      <c r="AE86" s="1141" t="s">
        <v>1097</v>
      </c>
    </row>
    <row r="87" spans="1:32" ht="39.75" hidden="1" customHeight="1">
      <c r="A87" s="1289" t="s">
        <v>1098</v>
      </c>
      <c r="B87" s="1197" t="s">
        <v>44</v>
      </c>
      <c r="C87" s="1198">
        <v>46290</v>
      </c>
      <c r="D87" s="1243" t="s">
        <v>52</v>
      </c>
      <c r="E87" s="1199">
        <v>46219</v>
      </c>
      <c r="F87" s="359" t="s">
        <v>71</v>
      </c>
      <c r="G87" s="1216" t="s">
        <v>1099</v>
      </c>
      <c r="H87" s="1560">
        <v>91</v>
      </c>
      <c r="I87" s="1178" t="s">
        <v>890</v>
      </c>
      <c r="J87" s="1167" t="s">
        <v>30</v>
      </c>
      <c r="K87" s="355"/>
      <c r="L87" s="353" t="s">
        <v>639</v>
      </c>
      <c r="M87" s="1233" t="s">
        <v>128</v>
      </c>
      <c r="N87" s="950">
        <v>79458</v>
      </c>
      <c r="O87" s="365" t="s">
        <v>128</v>
      </c>
      <c r="P87" s="1802" t="s">
        <v>38</v>
      </c>
      <c r="Q87" s="489">
        <v>46220</v>
      </c>
      <c r="R87" s="692" t="s">
        <v>256</v>
      </c>
      <c r="S87" s="356" t="s">
        <v>913</v>
      </c>
      <c r="T87" s="366" t="s">
        <v>914</v>
      </c>
      <c r="U87" s="366" t="s">
        <v>914</v>
      </c>
      <c r="V87" s="357">
        <v>6519</v>
      </c>
      <c r="W87" s="1448">
        <v>6118</v>
      </c>
      <c r="X87" s="1170">
        <f>SUM(V87-W87)</f>
        <v>401</v>
      </c>
      <c r="Y87" s="1186">
        <f>IFERROR($W87/$V87, 0)</f>
        <v>0.93848749808252796</v>
      </c>
      <c r="Z87" s="356">
        <v>46247</v>
      </c>
      <c r="AA87" s="356">
        <v>46273</v>
      </c>
      <c r="AB87" s="687">
        <v>0</v>
      </c>
      <c r="AC87" s="687">
        <v>0</v>
      </c>
      <c r="AD87" s="1203">
        <v>0</v>
      </c>
      <c r="AE87" s="1369" t="s">
        <v>1100</v>
      </c>
    </row>
    <row r="88" spans="1:32" ht="39.75" hidden="1" customHeight="1">
      <c r="A88" s="1289" t="s">
        <v>1101</v>
      </c>
      <c r="B88" s="1197" t="s">
        <v>44</v>
      </c>
      <c r="C88" s="1198">
        <v>46290</v>
      </c>
      <c r="D88" s="1243" t="s">
        <v>489</v>
      </c>
      <c r="E88" s="1199">
        <v>46219</v>
      </c>
      <c r="F88" s="359" t="s">
        <v>71</v>
      </c>
      <c r="G88" s="1216" t="s">
        <v>1102</v>
      </c>
      <c r="H88" s="1560">
        <v>83</v>
      </c>
      <c r="I88" s="1178" t="s">
        <v>890</v>
      </c>
      <c r="J88" s="1167" t="s">
        <v>30</v>
      </c>
      <c r="K88" s="355"/>
      <c r="L88" s="1794">
        <v>46272</v>
      </c>
      <c r="M88" s="1548" t="s">
        <v>128</v>
      </c>
      <c r="N88" s="889">
        <v>79947</v>
      </c>
      <c r="O88" s="1472" t="s">
        <v>128</v>
      </c>
      <c r="P88" s="1731" t="s">
        <v>38</v>
      </c>
      <c r="Q88" s="489">
        <v>46230</v>
      </c>
      <c r="R88" s="692" t="s">
        <v>256</v>
      </c>
      <c r="S88" s="356" t="s">
        <v>913</v>
      </c>
      <c r="T88" s="366" t="s">
        <v>914</v>
      </c>
      <c r="U88" s="366" t="s">
        <v>914</v>
      </c>
      <c r="V88" s="357">
        <v>6058</v>
      </c>
      <c r="W88" s="1448">
        <v>6169</v>
      </c>
      <c r="X88" s="1170">
        <f>SUM(V88-W88)</f>
        <v>-111</v>
      </c>
      <c r="Y88" s="1186">
        <f>IFERROR($W88/$V88, 0)</f>
        <v>1.0183228788379004</v>
      </c>
      <c r="Z88" s="356">
        <v>46251</v>
      </c>
      <c r="AA88" s="356">
        <v>46290</v>
      </c>
      <c r="AB88" s="687">
        <v>1</v>
      </c>
      <c r="AC88" s="687">
        <v>1</v>
      </c>
      <c r="AD88" s="687">
        <v>1</v>
      </c>
      <c r="AE88" s="1141" t="s">
        <v>1097</v>
      </c>
    </row>
    <row r="89" spans="1:32" ht="39.75" hidden="1" customHeight="1">
      <c r="A89" s="1289" t="s">
        <v>1103</v>
      </c>
      <c r="B89" s="1197" t="s">
        <v>44</v>
      </c>
      <c r="C89" s="1198">
        <v>46290</v>
      </c>
      <c r="D89" s="1243" t="s">
        <v>489</v>
      </c>
      <c r="E89" s="1199">
        <v>46219</v>
      </c>
      <c r="F89" s="359" t="s">
        <v>71</v>
      </c>
      <c r="G89" s="1216" t="s">
        <v>1104</v>
      </c>
      <c r="H89" s="1560">
        <v>93</v>
      </c>
      <c r="I89" s="1178" t="s">
        <v>890</v>
      </c>
      <c r="J89" s="1167" t="s">
        <v>30</v>
      </c>
      <c r="K89" s="355"/>
      <c r="L89" s="353" t="s">
        <v>639</v>
      </c>
      <c r="M89" s="298" t="s">
        <v>128</v>
      </c>
      <c r="N89" s="1527">
        <v>74446.5</v>
      </c>
      <c r="O89" s="298" t="s">
        <v>128</v>
      </c>
      <c r="P89" s="1816" t="s">
        <v>38</v>
      </c>
      <c r="Q89" s="1568">
        <v>46230</v>
      </c>
      <c r="R89" s="692" t="s">
        <v>256</v>
      </c>
      <c r="S89" s="356" t="s">
        <v>913</v>
      </c>
      <c r="T89" s="366" t="s">
        <v>914</v>
      </c>
      <c r="U89" s="366" t="s">
        <v>914</v>
      </c>
      <c r="V89" s="1563">
        <v>5775</v>
      </c>
      <c r="W89" s="1448">
        <v>5444</v>
      </c>
      <c r="X89" s="1170">
        <f>SUM(V89-W89)</f>
        <v>331</v>
      </c>
      <c r="Y89" s="1186">
        <f t="shared" ref="Y89" si="2">IFERROR($W89/$V89, 0)</f>
        <v>0.94268398268398268</v>
      </c>
      <c r="Z89" s="1567">
        <v>46245</v>
      </c>
      <c r="AA89" s="1567">
        <v>46296</v>
      </c>
      <c r="AB89" s="687">
        <v>1</v>
      </c>
      <c r="AC89" s="687">
        <v>1</v>
      </c>
      <c r="AD89" s="687">
        <v>1</v>
      </c>
      <c r="AE89" s="1141" t="s">
        <v>1097</v>
      </c>
    </row>
    <row r="90" spans="1:32" ht="39.75" hidden="1" customHeight="1">
      <c r="A90" s="1289" t="s">
        <v>1105</v>
      </c>
      <c r="B90" s="1197" t="s">
        <v>44</v>
      </c>
      <c r="C90" s="1198">
        <v>46290</v>
      </c>
      <c r="D90" s="1243" t="s">
        <v>58</v>
      </c>
      <c r="E90" s="1243">
        <v>46245</v>
      </c>
      <c r="F90" s="1577" t="s">
        <v>579</v>
      </c>
      <c r="G90" s="1216" t="s">
        <v>1106</v>
      </c>
      <c r="H90" s="1560">
        <v>44</v>
      </c>
      <c r="I90" s="1178" t="s">
        <v>890</v>
      </c>
      <c r="J90" s="1167" t="s">
        <v>30</v>
      </c>
      <c r="K90" s="355"/>
      <c r="L90" s="1243">
        <v>46251</v>
      </c>
      <c r="M90" s="1472" t="s">
        <v>128</v>
      </c>
      <c r="N90" s="889">
        <v>84001.5</v>
      </c>
      <c r="O90" s="1472" t="s">
        <v>128</v>
      </c>
      <c r="P90" s="1731" t="s">
        <v>38</v>
      </c>
      <c r="Q90" s="1568">
        <v>46251</v>
      </c>
      <c r="R90" s="692" t="s">
        <v>256</v>
      </c>
      <c r="S90" s="356" t="s">
        <v>913</v>
      </c>
      <c r="T90" s="366" t="s">
        <v>914</v>
      </c>
      <c r="U90" s="366" t="s">
        <v>914</v>
      </c>
      <c r="V90" s="1563">
        <v>6969</v>
      </c>
      <c r="W90" s="1448">
        <v>6980</v>
      </c>
      <c r="X90" s="1170">
        <f>SUM(V90-W90)</f>
        <v>-11</v>
      </c>
      <c r="Y90" s="1186">
        <f>IFERROR($W90/$V90, 0)</f>
        <v>1.0015784187114363</v>
      </c>
      <c r="Z90" s="1567">
        <v>46265</v>
      </c>
      <c r="AA90" s="1567">
        <v>46275</v>
      </c>
      <c r="AB90" s="687">
        <v>1</v>
      </c>
      <c r="AC90" s="687">
        <v>1</v>
      </c>
      <c r="AD90" s="687">
        <v>1</v>
      </c>
      <c r="AE90" s="1141" t="s">
        <v>601</v>
      </c>
      <c r="AF90" t="s">
        <v>1107</v>
      </c>
    </row>
    <row r="91" spans="1:32" ht="39.75" hidden="1" customHeight="1">
      <c r="A91" s="1442" t="s">
        <v>1108</v>
      </c>
      <c r="B91" s="1197" t="s">
        <v>44</v>
      </c>
      <c r="C91" s="1198">
        <v>46322</v>
      </c>
      <c r="D91" s="1198" t="s">
        <v>500</v>
      </c>
      <c r="E91" s="1198">
        <v>46283</v>
      </c>
      <c r="F91" s="1216" t="s">
        <v>582</v>
      </c>
      <c r="G91" s="1216"/>
      <c r="H91" s="1167">
        <v>64</v>
      </c>
      <c r="I91" s="1178" t="s">
        <v>890</v>
      </c>
      <c r="J91" s="1167" t="s">
        <v>30</v>
      </c>
      <c r="K91" s="355"/>
      <c r="L91" s="353" t="s">
        <v>639</v>
      </c>
      <c r="M91" s="1347" t="s">
        <v>128</v>
      </c>
      <c r="N91" s="1539">
        <v>88399.4</v>
      </c>
      <c r="O91" s="1233" t="s">
        <v>128</v>
      </c>
      <c r="P91" s="1328" t="s">
        <v>38</v>
      </c>
      <c r="Q91" s="1219">
        <v>46287</v>
      </c>
      <c r="R91" s="692" t="s">
        <v>256</v>
      </c>
      <c r="S91" s="356" t="s">
        <v>913</v>
      </c>
      <c r="T91" s="366" t="s">
        <v>914</v>
      </c>
      <c r="U91" s="366" t="s">
        <v>914</v>
      </c>
      <c r="V91" s="1170">
        <v>6946</v>
      </c>
      <c r="W91" s="1448">
        <v>6979</v>
      </c>
      <c r="X91" s="1170">
        <f>SUM(V91-W91)</f>
        <v>-33</v>
      </c>
      <c r="Y91" s="1186">
        <f>IFERROR($W91/$V91, 0)</f>
        <v>1.004750935790383</v>
      </c>
      <c r="Z91" s="1219">
        <v>46294</v>
      </c>
      <c r="AA91" s="1219">
        <v>46300</v>
      </c>
      <c r="AB91" s="1139">
        <v>0</v>
      </c>
      <c r="AC91" s="1139">
        <v>0</v>
      </c>
      <c r="AD91" s="1203">
        <v>0</v>
      </c>
      <c r="AE91" s="1141" t="s">
        <v>614</v>
      </c>
    </row>
    <row r="92" spans="1:32" ht="39.75" hidden="1" customHeight="1">
      <c r="A92" s="1289" t="s">
        <v>1109</v>
      </c>
      <c r="B92" s="1197" t="s">
        <v>44</v>
      </c>
      <c r="C92" s="1198">
        <v>46290</v>
      </c>
      <c r="D92" s="1243" t="s">
        <v>58</v>
      </c>
      <c r="E92" s="1199">
        <v>46223</v>
      </c>
      <c r="F92" s="1577" t="s">
        <v>579</v>
      </c>
      <c r="G92" s="1216" t="s">
        <v>1110</v>
      </c>
      <c r="H92" s="1560">
        <v>0</v>
      </c>
      <c r="I92" s="1178" t="s">
        <v>890</v>
      </c>
      <c r="J92" s="1167" t="s">
        <v>30</v>
      </c>
      <c r="K92" s="355"/>
      <c r="L92" s="1215">
        <v>46225</v>
      </c>
      <c r="M92" s="1472" t="s">
        <v>128</v>
      </c>
      <c r="N92" s="889">
        <v>71505.7</v>
      </c>
      <c r="O92" s="1730" t="s">
        <v>128</v>
      </c>
      <c r="P92" s="1489" t="s">
        <v>38</v>
      </c>
      <c r="Q92" s="356">
        <v>46225</v>
      </c>
      <c r="R92" s="692" t="s">
        <v>256</v>
      </c>
      <c r="S92" s="356" t="s">
        <v>913</v>
      </c>
      <c r="T92" s="366" t="s">
        <v>914</v>
      </c>
      <c r="U92" s="366" t="s">
        <v>914</v>
      </c>
      <c r="V92" s="357">
        <v>5642</v>
      </c>
      <c r="W92" s="1448">
        <v>5699</v>
      </c>
      <c r="X92" s="1170">
        <f>SUM(V92-W92)</f>
        <v>-57</v>
      </c>
      <c r="Y92" s="1186">
        <f>IFERROR($W92/$V92, 0)</f>
        <v>1.0101028004253811</v>
      </c>
      <c r="Z92" s="356">
        <v>46241</v>
      </c>
      <c r="AA92" s="356">
        <v>46274</v>
      </c>
      <c r="AB92" s="687">
        <v>0</v>
      </c>
      <c r="AC92" s="687">
        <v>0</v>
      </c>
      <c r="AD92" s="1203">
        <v>0</v>
      </c>
      <c r="AE92" s="1369" t="s">
        <v>1111</v>
      </c>
      <c r="AF92" t="s">
        <v>1112</v>
      </c>
    </row>
    <row r="93" spans="1:32" ht="39.75" hidden="1" customHeight="1">
      <c r="A93" s="1289" t="s">
        <v>1113</v>
      </c>
      <c r="B93" s="1197" t="s">
        <v>44</v>
      </c>
      <c r="C93" s="1198">
        <v>46290</v>
      </c>
      <c r="D93" s="359" t="s">
        <v>68</v>
      </c>
      <c r="E93" s="1199">
        <v>46219</v>
      </c>
      <c r="F93" s="359" t="s">
        <v>71</v>
      </c>
      <c r="G93" s="1216" t="s">
        <v>1114</v>
      </c>
      <c r="H93" s="1560">
        <v>0</v>
      </c>
      <c r="I93" s="1178" t="s">
        <v>890</v>
      </c>
      <c r="J93" s="1167" t="s">
        <v>30</v>
      </c>
      <c r="K93" s="355"/>
      <c r="L93" s="293" t="s">
        <v>639</v>
      </c>
      <c r="M93" s="1472" t="s">
        <v>128</v>
      </c>
      <c r="N93" s="889">
        <v>25127.05</v>
      </c>
      <c r="O93" s="1730" t="s">
        <v>128</v>
      </c>
      <c r="P93" s="1489" t="s">
        <v>38</v>
      </c>
      <c r="Q93" s="356">
        <v>46220</v>
      </c>
      <c r="R93" s="692" t="s">
        <v>256</v>
      </c>
      <c r="S93" s="356" t="s">
        <v>913</v>
      </c>
      <c r="T93" s="366" t="s">
        <v>914</v>
      </c>
      <c r="U93" s="366" t="s">
        <v>914</v>
      </c>
      <c r="V93" s="357">
        <v>2013</v>
      </c>
      <c r="W93" s="1448">
        <v>2039</v>
      </c>
      <c r="X93" s="1170">
        <f>SUM(V93-W93)</f>
        <v>-26</v>
      </c>
      <c r="Y93" s="1186">
        <f>IFERROR($W93/$V93, 0)</f>
        <v>1.0129160457029309</v>
      </c>
      <c r="Z93" s="356">
        <v>46273</v>
      </c>
      <c r="AA93" s="356">
        <v>46274</v>
      </c>
      <c r="AB93" s="687">
        <v>0</v>
      </c>
      <c r="AC93" s="687">
        <v>0</v>
      </c>
      <c r="AD93" s="1203">
        <v>0</v>
      </c>
      <c r="AE93" s="1141" t="s">
        <v>1097</v>
      </c>
      <c r="AF93" t="s">
        <v>1074</v>
      </c>
    </row>
    <row r="94" spans="1:32" ht="39.75" customHeight="1">
      <c r="A94" s="1442" t="s">
        <v>1115</v>
      </c>
      <c r="B94" s="1401" t="s">
        <v>40</v>
      </c>
      <c r="C94" s="1198">
        <v>46234</v>
      </c>
      <c r="D94" s="1185" t="s">
        <v>490</v>
      </c>
      <c r="E94" s="1199">
        <v>46210</v>
      </c>
      <c r="F94" s="359" t="s">
        <v>971</v>
      </c>
      <c r="G94" s="1185"/>
      <c r="H94" s="1127">
        <v>68</v>
      </c>
      <c r="I94" s="1206" t="s">
        <v>890</v>
      </c>
      <c r="J94" s="1128" t="s">
        <v>30</v>
      </c>
      <c r="K94" s="355"/>
      <c r="L94" s="1541" t="s">
        <v>639</v>
      </c>
      <c r="M94" s="1542" t="s">
        <v>128</v>
      </c>
      <c r="N94" s="1543">
        <v>62074</v>
      </c>
      <c r="O94" s="1544" t="s">
        <v>128</v>
      </c>
      <c r="P94" s="1328" t="s">
        <v>38</v>
      </c>
      <c r="Q94" s="1168">
        <v>46211</v>
      </c>
      <c r="R94" s="692" t="s">
        <v>256</v>
      </c>
      <c r="S94" s="356" t="s">
        <v>913</v>
      </c>
      <c r="T94" s="366" t="s">
        <v>1116</v>
      </c>
      <c r="U94" s="366" t="s">
        <v>1116</v>
      </c>
      <c r="V94" s="1171">
        <v>5495</v>
      </c>
      <c r="W94" s="1383">
        <v>5365</v>
      </c>
      <c r="X94" s="1170">
        <f>SUM(V94-W94)</f>
        <v>130</v>
      </c>
      <c r="Y94" s="1186">
        <f>IFERROR($W94/$V94, 0)</f>
        <v>0.97634212920837127</v>
      </c>
      <c r="Z94" s="1168">
        <v>46223</v>
      </c>
      <c r="AA94" s="363">
        <v>46234</v>
      </c>
      <c r="AB94" s="1139">
        <v>0</v>
      </c>
      <c r="AC94" s="1139">
        <v>0</v>
      </c>
      <c r="AD94" s="1203">
        <v>0</v>
      </c>
      <c r="AE94" s="1244" t="s">
        <v>1117</v>
      </c>
      <c r="AF94" t="s">
        <v>1118</v>
      </c>
    </row>
    <row r="95" spans="1:32" ht="39.75" customHeight="1">
      <c r="A95" s="1384" t="s">
        <v>1119</v>
      </c>
      <c r="B95" s="1014" t="s">
        <v>40</v>
      </c>
      <c r="C95" s="1243">
        <v>46172</v>
      </c>
      <c r="D95" s="1183" t="s">
        <v>54</v>
      </c>
      <c r="E95" s="1184">
        <v>46142</v>
      </c>
      <c r="F95" s="359" t="s">
        <v>971</v>
      </c>
      <c r="G95" s="1185"/>
      <c r="H95" s="1559">
        <v>79</v>
      </c>
      <c r="I95" s="298" t="s">
        <v>890</v>
      </c>
      <c r="J95" s="731" t="s">
        <v>30</v>
      </c>
      <c r="K95" s="681"/>
      <c r="L95" s="353" t="s">
        <v>639</v>
      </c>
      <c r="M95" s="1127" t="s">
        <v>128</v>
      </c>
      <c r="N95" s="1571">
        <v>73533</v>
      </c>
      <c r="O95" s="1128" t="s">
        <v>128</v>
      </c>
      <c r="P95" s="1328" t="s">
        <v>38</v>
      </c>
      <c r="Q95" s="1561">
        <v>46147</v>
      </c>
      <c r="R95" s="692" t="s">
        <v>128</v>
      </c>
      <c r="S95" s="356">
        <v>46190</v>
      </c>
      <c r="T95" s="356">
        <v>46244</v>
      </c>
      <c r="U95" s="356">
        <v>46244</v>
      </c>
      <c r="V95" s="1562">
        <v>5974</v>
      </c>
      <c r="W95" s="1572">
        <v>5911</v>
      </c>
      <c r="X95" s="1563">
        <f>SUM(V95-W95)</f>
        <v>63</v>
      </c>
      <c r="Y95" s="1186">
        <f>IFERROR($W95/$V95, 0)</f>
        <v>0.98945430197522599</v>
      </c>
      <c r="Z95" s="363">
        <v>46174</v>
      </c>
      <c r="AA95" s="1390">
        <v>46176</v>
      </c>
      <c r="AB95" s="687">
        <v>0</v>
      </c>
      <c r="AC95" s="687">
        <v>0</v>
      </c>
      <c r="AD95" s="1012">
        <v>0</v>
      </c>
      <c r="AE95" s="1187" t="s">
        <v>1120</v>
      </c>
      <c r="AF95" t="s">
        <v>1121</v>
      </c>
    </row>
    <row r="96" spans="1:32" ht="39.75" customHeight="1">
      <c r="A96" s="1359" t="s">
        <v>1122</v>
      </c>
      <c r="B96" s="305" t="s">
        <v>40</v>
      </c>
      <c r="C96" s="1608">
        <v>46172</v>
      </c>
      <c r="D96" s="690" t="s">
        <v>66</v>
      </c>
      <c r="E96" s="1184">
        <v>46210</v>
      </c>
      <c r="F96" s="359" t="s">
        <v>971</v>
      </c>
      <c r="G96" s="1185"/>
      <c r="H96" s="953">
        <v>89</v>
      </c>
      <c r="I96" s="298" t="s">
        <v>890</v>
      </c>
      <c r="J96" s="731" t="s">
        <v>30</v>
      </c>
      <c r="K96" s="681"/>
      <c r="L96" s="353" t="s">
        <v>639</v>
      </c>
      <c r="M96" s="1127" t="s">
        <v>128</v>
      </c>
      <c r="N96" s="1571">
        <v>81150</v>
      </c>
      <c r="O96" s="1128" t="s">
        <v>128</v>
      </c>
      <c r="P96" s="1328" t="s">
        <v>38</v>
      </c>
      <c r="Q96" s="1561">
        <v>46148</v>
      </c>
      <c r="R96" s="692" t="s">
        <v>256</v>
      </c>
      <c r="S96" s="356" t="s">
        <v>913</v>
      </c>
      <c r="T96" s="366" t="s">
        <v>914</v>
      </c>
      <c r="U96" s="366" t="s">
        <v>914</v>
      </c>
      <c r="V96" s="1562">
        <v>6825</v>
      </c>
      <c r="W96" s="1572">
        <v>6741</v>
      </c>
      <c r="X96" s="1563">
        <f>SUM(V96-W96)</f>
        <v>84</v>
      </c>
      <c r="Y96" s="1186">
        <f>IFERROR($W96/$V96, 0)</f>
        <v>0.98769230769230765</v>
      </c>
      <c r="Z96" s="1561">
        <v>46247</v>
      </c>
      <c r="AA96" s="1561">
        <v>46258</v>
      </c>
      <c r="AB96" s="687">
        <v>0</v>
      </c>
      <c r="AC96" s="722">
        <v>0</v>
      </c>
      <c r="AD96" s="721">
        <v>0</v>
      </c>
      <c r="AE96" s="1187" t="s">
        <v>1123</v>
      </c>
      <c r="AF96" t="s">
        <v>1121</v>
      </c>
    </row>
    <row r="97" spans="1:32" ht="39.75" hidden="1" customHeight="1">
      <c r="A97" s="1359" t="s">
        <v>1124</v>
      </c>
      <c r="B97" s="305" t="s">
        <v>40</v>
      </c>
      <c r="C97" s="1604">
        <v>46295</v>
      </c>
      <c r="D97" s="1183" t="s">
        <v>54</v>
      </c>
      <c r="E97" s="1184">
        <v>46254</v>
      </c>
      <c r="F97" s="351" t="s">
        <v>663</v>
      </c>
      <c r="G97" s="1185" t="s">
        <v>1125</v>
      </c>
      <c r="H97" s="1559">
        <v>78</v>
      </c>
      <c r="I97" s="1206" t="s">
        <v>890</v>
      </c>
      <c r="J97" s="731" t="s">
        <v>30</v>
      </c>
      <c r="K97" s="681"/>
      <c r="L97" s="353" t="s">
        <v>639</v>
      </c>
      <c r="M97" s="1127" t="s">
        <v>128</v>
      </c>
      <c r="N97" s="1571">
        <v>72242</v>
      </c>
      <c r="O97" s="1128" t="s">
        <v>128</v>
      </c>
      <c r="P97" s="1190" t="s">
        <v>38</v>
      </c>
      <c r="Q97" s="1564">
        <v>46274</v>
      </c>
      <c r="R97" s="692" t="s">
        <v>256</v>
      </c>
      <c r="S97" s="356" t="s">
        <v>913</v>
      </c>
      <c r="T97" s="366" t="s">
        <v>914</v>
      </c>
      <c r="U97" s="366" t="s">
        <v>914</v>
      </c>
      <c r="V97" s="1562">
        <v>5890</v>
      </c>
      <c r="W97" s="1572">
        <v>5834</v>
      </c>
      <c r="X97" s="1563">
        <f>SUM(V97-W97)</f>
        <v>56</v>
      </c>
      <c r="Y97" s="1186">
        <f>IFERROR($W97/$V97, 0)</f>
        <v>0.99049235993208828</v>
      </c>
      <c r="Z97" s="1561">
        <v>46289</v>
      </c>
      <c r="AA97" s="1561">
        <v>46302</v>
      </c>
      <c r="AB97" s="687">
        <v>0</v>
      </c>
      <c r="AC97" s="722">
        <v>0</v>
      </c>
      <c r="AD97" s="721">
        <v>0</v>
      </c>
      <c r="AE97" s="1244" t="s">
        <v>725</v>
      </c>
    </row>
    <row r="98" spans="1:32" ht="39.75" hidden="1" customHeight="1">
      <c r="A98" s="1549" t="s">
        <v>1126</v>
      </c>
      <c r="B98" s="1605" t="s">
        <v>40</v>
      </c>
      <c r="C98" s="1609">
        <v>46295</v>
      </c>
      <c r="D98" s="359" t="s">
        <v>54</v>
      </c>
      <c r="E98" s="1184">
        <v>46254</v>
      </c>
      <c r="F98" s="351" t="s">
        <v>663</v>
      </c>
      <c r="G98" s="1185" t="s">
        <v>1127</v>
      </c>
      <c r="H98" s="362">
        <v>49</v>
      </c>
      <c r="I98" s="1206" t="s">
        <v>890</v>
      </c>
      <c r="J98" s="1128" t="s">
        <v>30</v>
      </c>
      <c r="K98" s="681"/>
      <c r="L98" s="353" t="s">
        <v>639</v>
      </c>
      <c r="M98" s="1127" t="s">
        <v>128</v>
      </c>
      <c r="N98" s="889">
        <v>62657</v>
      </c>
      <c r="O98" s="1472" t="s">
        <v>128</v>
      </c>
      <c r="P98" s="1774" t="s">
        <v>38</v>
      </c>
      <c r="Q98" s="20">
        <v>46274</v>
      </c>
      <c r="R98" s="692" t="s">
        <v>256</v>
      </c>
      <c r="S98" s="356" t="s">
        <v>913</v>
      </c>
      <c r="T98" s="366" t="s">
        <v>914</v>
      </c>
      <c r="U98" s="366" t="s">
        <v>914</v>
      </c>
      <c r="V98" s="9">
        <v>5185</v>
      </c>
      <c r="W98" s="477">
        <v>4940</v>
      </c>
      <c r="X98" s="357">
        <f>SUM(V98-W98)</f>
        <v>245</v>
      </c>
      <c r="Y98" s="1186">
        <f>IFERROR($W98/$V98, 0)</f>
        <v>0.95274831243973002</v>
      </c>
      <c r="Z98" s="363">
        <v>46286</v>
      </c>
      <c r="AA98" s="363">
        <v>46287</v>
      </c>
      <c r="AB98" s="1139">
        <v>0</v>
      </c>
      <c r="AC98" s="1139">
        <v>0</v>
      </c>
      <c r="AD98" s="1203">
        <v>0</v>
      </c>
      <c r="AE98" s="1141" t="s">
        <v>601</v>
      </c>
      <c r="AF98" t="s">
        <v>1128</v>
      </c>
    </row>
    <row r="99" spans="1:32" ht="39.75" customHeight="1">
      <c r="A99" s="1359" t="s">
        <v>1129</v>
      </c>
      <c r="B99" s="305" t="s">
        <v>40</v>
      </c>
      <c r="C99" s="1608">
        <v>46172</v>
      </c>
      <c r="D99" s="1183" t="s">
        <v>52</v>
      </c>
      <c r="E99" s="1184">
        <v>46140</v>
      </c>
      <c r="F99" s="359" t="s">
        <v>971</v>
      </c>
      <c r="G99" s="1185"/>
      <c r="H99" s="953">
        <v>0</v>
      </c>
      <c r="I99" s="298" t="s">
        <v>890</v>
      </c>
      <c r="J99" s="731" t="s">
        <v>30</v>
      </c>
      <c r="K99" s="681"/>
      <c r="L99" s="353" t="s">
        <v>639</v>
      </c>
      <c r="M99" s="1127" t="s">
        <v>128</v>
      </c>
      <c r="N99" s="1571">
        <v>33518.699999999997</v>
      </c>
      <c r="O99" s="1128" t="s">
        <v>128</v>
      </c>
      <c r="P99" s="1328" t="s">
        <v>38</v>
      </c>
      <c r="Q99" s="1561">
        <v>46140</v>
      </c>
      <c r="R99" s="692" t="s">
        <v>256</v>
      </c>
      <c r="S99" s="356" t="s">
        <v>913</v>
      </c>
      <c r="T99" s="366" t="s">
        <v>914</v>
      </c>
      <c r="U99" s="366" t="s">
        <v>914</v>
      </c>
      <c r="V99" s="1562">
        <v>3693</v>
      </c>
      <c r="W99" s="1572">
        <v>3896</v>
      </c>
      <c r="X99" s="1563">
        <f>SUM(V99-W99)</f>
        <v>-203</v>
      </c>
      <c r="Y99" s="1186">
        <f>IFERROR($W99/$V99, 0)</f>
        <v>1.0549688600054157</v>
      </c>
      <c r="Z99" s="1561">
        <v>46146</v>
      </c>
      <c r="AA99" s="1561">
        <v>46262</v>
      </c>
      <c r="AB99" s="687">
        <v>0</v>
      </c>
      <c r="AC99" s="722">
        <v>0</v>
      </c>
      <c r="AD99" s="721">
        <v>0</v>
      </c>
      <c r="AE99" s="1187" t="s">
        <v>1130</v>
      </c>
      <c r="AF99" t="s">
        <v>1131</v>
      </c>
    </row>
    <row r="100" spans="1:32" ht="39.75" hidden="1" customHeight="1">
      <c r="A100" s="656" t="s">
        <v>451</v>
      </c>
      <c r="B100" s="560" t="s">
        <v>28</v>
      </c>
      <c r="C100" s="588">
        <v>45991</v>
      </c>
      <c r="D100" s="666" t="s">
        <v>52</v>
      </c>
      <c r="E100" s="23">
        <v>45779</v>
      </c>
      <c r="F100" s="351" t="s">
        <v>582</v>
      </c>
      <c r="G100" s="563" t="s">
        <v>452</v>
      </c>
      <c r="H100" s="564">
        <v>0</v>
      </c>
      <c r="I100" s="362" t="s">
        <v>890</v>
      </c>
      <c r="J100" s="355" t="s">
        <v>30</v>
      </c>
      <c r="K100" s="595"/>
      <c r="L100" s="18">
        <v>45742</v>
      </c>
      <c r="M100" s="597" t="s">
        <v>128</v>
      </c>
      <c r="N100" s="659">
        <v>23800.25</v>
      </c>
      <c r="O100" s="294" t="s">
        <v>128</v>
      </c>
      <c r="P100" s="1546" t="s">
        <v>38</v>
      </c>
      <c r="Q100" s="20">
        <v>45743</v>
      </c>
      <c r="R100" s="692" t="s">
        <v>128</v>
      </c>
      <c r="S100" s="356">
        <v>46134</v>
      </c>
      <c r="T100" s="356">
        <v>46196</v>
      </c>
      <c r="U100" s="366" t="s">
        <v>914</v>
      </c>
      <c r="V100" s="5">
        <v>1697</v>
      </c>
      <c r="W100" s="634">
        <v>1815</v>
      </c>
      <c r="X100" s="357">
        <f>SUM(V100-W100)</f>
        <v>-118</v>
      </c>
      <c r="Y100" s="250">
        <f>IFERROR($W100/$V100, 0)</f>
        <v>1.0695344725987035</v>
      </c>
      <c r="Z100" s="275">
        <v>45791</v>
      </c>
      <c r="AA100" s="1390">
        <v>45968</v>
      </c>
      <c r="AB100" s="865">
        <v>1</v>
      </c>
      <c r="AC100" s="456">
        <v>0</v>
      </c>
      <c r="AD100" s="1043">
        <v>0</v>
      </c>
      <c r="AE100" s="999" t="s">
        <v>1132</v>
      </c>
      <c r="AF100" t="s">
        <v>1133</v>
      </c>
    </row>
    <row r="101" spans="1:32" ht="39.75" hidden="1" customHeight="1">
      <c r="A101" s="715" t="s">
        <v>1134</v>
      </c>
      <c r="B101" s="352" t="s">
        <v>28</v>
      </c>
      <c r="C101" s="679">
        <v>46218</v>
      </c>
      <c r="D101" s="679" t="s">
        <v>1135</v>
      </c>
      <c r="E101" s="18" t="s">
        <v>278</v>
      </c>
      <c r="F101" s="351" t="s">
        <v>582</v>
      </c>
      <c r="G101" s="690" t="s">
        <v>1136</v>
      </c>
      <c r="H101" s="691">
        <v>380</v>
      </c>
      <c r="I101" s="1011" t="s">
        <v>890</v>
      </c>
      <c r="J101" s="681" t="s">
        <v>36</v>
      </c>
      <c r="K101" s="700"/>
      <c r="L101" s="689">
        <v>45964</v>
      </c>
      <c r="M101" s="691" t="s">
        <v>128</v>
      </c>
      <c r="N101" s="695">
        <v>117414</v>
      </c>
      <c r="O101" s="691" t="s">
        <v>128</v>
      </c>
      <c r="P101" s="1213" t="s">
        <v>38</v>
      </c>
      <c r="Q101" s="692">
        <v>45964</v>
      </c>
      <c r="R101" s="692" t="s">
        <v>128</v>
      </c>
      <c r="S101" s="692">
        <v>46143</v>
      </c>
      <c r="T101" s="366" t="s">
        <v>914</v>
      </c>
      <c r="U101" s="366" t="s">
        <v>914</v>
      </c>
      <c r="V101" s="693">
        <v>9181</v>
      </c>
      <c r="W101" s="717">
        <v>9179</v>
      </c>
      <c r="X101" s="685">
        <f>SUM(V101-W101)</f>
        <v>2</v>
      </c>
      <c r="Y101" s="376">
        <f>IFERROR($W101/$V101, 0)</f>
        <v>0.99978215880623023</v>
      </c>
      <c r="Z101" s="684">
        <v>45992</v>
      </c>
      <c r="AA101" s="1391" t="s">
        <v>1137</v>
      </c>
      <c r="AB101" s="1389">
        <v>1</v>
      </c>
      <c r="AC101" s="687">
        <v>0</v>
      </c>
      <c r="AD101" s="1012">
        <v>0</v>
      </c>
      <c r="AE101" s="769" t="s">
        <v>1138</v>
      </c>
      <c r="AF101" t="s">
        <v>1139</v>
      </c>
    </row>
    <row r="102" spans="1:32" ht="30" customHeight="1"/>
    <row r="103" spans="1:32" ht="30" customHeight="1">
      <c r="A103" s="1754" t="s">
        <v>1140</v>
      </c>
      <c r="B103" s="1755" t="s">
        <v>739</v>
      </c>
      <c r="C103" s="1756">
        <v>46310</v>
      </c>
      <c r="D103" s="1757" t="s">
        <v>782</v>
      </c>
      <c r="E103" s="1696" t="s">
        <v>278</v>
      </c>
      <c r="F103" s="1271" t="s">
        <v>740</v>
      </c>
      <c r="G103" s="1758"/>
      <c r="H103" s="1759">
        <v>78</v>
      </c>
      <c r="I103" s="1764" t="s">
        <v>890</v>
      </c>
      <c r="J103" s="1128" t="s">
        <v>30</v>
      </c>
      <c r="K103" s="39"/>
      <c r="L103" s="293" t="s">
        <v>639</v>
      </c>
      <c r="M103" s="1128" t="s">
        <v>128</v>
      </c>
      <c r="N103" s="1539"/>
      <c r="O103" s="1128" t="s">
        <v>128</v>
      </c>
      <c r="P103" s="1555" t="s">
        <v>38</v>
      </c>
      <c r="Q103" s="11"/>
      <c r="R103" s="11"/>
      <c r="S103" s="11"/>
      <c r="T103" s="11"/>
      <c r="U103" s="11"/>
      <c r="V103" s="1762">
        <v>4373</v>
      </c>
      <c r="W103" s="1760">
        <v>4404</v>
      </c>
      <c r="X103" s="1761">
        <f>SUM(V103-W103)</f>
        <v>-31</v>
      </c>
      <c r="Y103" s="1768">
        <f>IFERROR($W103/$V103, 0)</f>
        <v>1.0070889549508346</v>
      </c>
      <c r="Z103" s="11"/>
      <c r="AA103" s="71"/>
      <c r="AB103" s="1277">
        <v>0</v>
      </c>
      <c r="AC103" s="1277">
        <v>0</v>
      </c>
      <c r="AD103" s="1583">
        <v>0</v>
      </c>
      <c r="AE103" s="92"/>
    </row>
    <row r="104" spans="1:32" ht="30" customHeight="1">
      <c r="A104" s="1705" t="s">
        <v>1141</v>
      </c>
      <c r="B104" s="1694" t="s">
        <v>735</v>
      </c>
      <c r="C104" s="1695">
        <v>46238</v>
      </c>
      <c r="D104" s="296" t="s">
        <v>1142</v>
      </c>
      <c r="E104" s="1696" t="s">
        <v>278</v>
      </c>
      <c r="F104" s="1697" t="s">
        <v>740</v>
      </c>
      <c r="G104" s="39"/>
      <c r="H104" s="19">
        <v>39</v>
      </c>
      <c r="I104" s="1698" t="s">
        <v>890</v>
      </c>
      <c r="J104" s="1350" t="s">
        <v>30</v>
      </c>
      <c r="K104" s="1765"/>
      <c r="L104" s="1766" t="s">
        <v>639</v>
      </c>
      <c r="M104" s="1767" t="s">
        <v>128</v>
      </c>
      <c r="N104" s="1765"/>
      <c r="O104" s="1767" t="s">
        <v>128</v>
      </c>
      <c r="P104" s="1763" t="s">
        <v>38</v>
      </c>
      <c r="Q104" s="99"/>
      <c r="R104" s="99"/>
      <c r="S104" s="99"/>
      <c r="T104" s="99"/>
      <c r="U104" s="178"/>
      <c r="V104" s="1701">
        <v>2705</v>
      </c>
      <c r="W104" s="1703">
        <v>2705</v>
      </c>
      <c r="X104" s="1257">
        <f t="shared" ref="X104:X116" si="3">SUM(V104-W104)</f>
        <v>0</v>
      </c>
      <c r="Y104" s="1424">
        <f t="shared" ref="Y104:Y116" si="4">IFERROR($W104/$V104, 0)</f>
        <v>1</v>
      </c>
      <c r="Z104" s="99"/>
      <c r="AA104" s="99"/>
      <c r="AB104" s="1769">
        <v>0</v>
      </c>
      <c r="AC104" s="1769">
        <v>0</v>
      </c>
      <c r="AD104" s="1770">
        <v>0</v>
      </c>
      <c r="AE104" s="99"/>
    </row>
    <row r="105" spans="1:32" ht="30" customHeight="1">
      <c r="A105" s="1705" t="s">
        <v>1143</v>
      </c>
      <c r="B105" s="1694" t="s">
        <v>735</v>
      </c>
      <c r="C105" s="1695">
        <v>46260</v>
      </c>
      <c r="D105" s="296" t="s">
        <v>801</v>
      </c>
      <c r="E105" s="1696" t="s">
        <v>278</v>
      </c>
      <c r="F105" s="1697" t="s">
        <v>740</v>
      </c>
      <c r="G105" s="39"/>
      <c r="H105" s="19">
        <v>90</v>
      </c>
      <c r="I105" s="1698" t="s">
        <v>890</v>
      </c>
      <c r="J105" s="1248" t="s">
        <v>30</v>
      </c>
      <c r="K105" s="39"/>
      <c r="L105" s="596" t="s">
        <v>639</v>
      </c>
      <c r="M105" s="718" t="s">
        <v>128</v>
      </c>
      <c r="N105" s="39"/>
      <c r="O105" s="718" t="s">
        <v>128</v>
      </c>
      <c r="P105" s="1213" t="s">
        <v>38</v>
      </c>
      <c r="Q105" s="11"/>
      <c r="R105" s="11"/>
      <c r="S105" s="11"/>
      <c r="T105" s="11"/>
      <c r="U105" s="71"/>
      <c r="V105" s="1701">
        <v>5254</v>
      </c>
      <c r="W105" s="1703">
        <v>5254</v>
      </c>
      <c r="X105" s="1257">
        <f t="shared" si="3"/>
        <v>0</v>
      </c>
      <c r="Y105" s="1424">
        <f t="shared" si="4"/>
        <v>1</v>
      </c>
      <c r="Z105" s="11"/>
      <c r="AA105" s="11"/>
      <c r="AB105" s="722">
        <v>0</v>
      </c>
      <c r="AC105" s="722">
        <v>0</v>
      </c>
      <c r="AD105" s="721">
        <v>0</v>
      </c>
      <c r="AE105" s="11"/>
    </row>
    <row r="106" spans="1:32" ht="30" customHeight="1">
      <c r="A106" s="1705" t="s">
        <v>1144</v>
      </c>
      <c r="B106" s="1694" t="s">
        <v>735</v>
      </c>
      <c r="C106" s="1695">
        <v>46290</v>
      </c>
      <c r="D106" s="296" t="s">
        <v>801</v>
      </c>
      <c r="E106" s="1696" t="s">
        <v>278</v>
      </c>
      <c r="F106" s="1697" t="s">
        <v>740</v>
      </c>
      <c r="G106" s="39"/>
      <c r="H106" s="19">
        <v>83</v>
      </c>
      <c r="I106" s="1698" t="s">
        <v>890</v>
      </c>
      <c r="J106" s="1248" t="s">
        <v>30</v>
      </c>
      <c r="K106" s="39"/>
      <c r="L106" s="596" t="s">
        <v>639</v>
      </c>
      <c r="M106" s="718" t="s">
        <v>128</v>
      </c>
      <c r="N106" s="39"/>
      <c r="O106" s="718" t="s">
        <v>128</v>
      </c>
      <c r="P106" s="1213" t="s">
        <v>38</v>
      </c>
      <c r="Q106" s="11"/>
      <c r="R106" s="11"/>
      <c r="S106" s="11"/>
      <c r="T106" s="11"/>
      <c r="U106" s="71"/>
      <c r="V106" s="1701">
        <v>5336</v>
      </c>
      <c r="W106" s="1703">
        <v>5501</v>
      </c>
      <c r="X106" s="1257">
        <f t="shared" si="3"/>
        <v>-165</v>
      </c>
      <c r="Y106" s="1424">
        <f t="shared" si="4"/>
        <v>1.0309220389805098</v>
      </c>
      <c r="Z106" s="11"/>
      <c r="AA106" s="11"/>
      <c r="AB106" s="722">
        <v>0</v>
      </c>
      <c r="AC106" s="722">
        <v>0</v>
      </c>
      <c r="AD106" s="721">
        <v>0</v>
      </c>
      <c r="AE106" s="11"/>
    </row>
    <row r="107" spans="1:32" ht="30" customHeight="1">
      <c r="A107" s="1705" t="s">
        <v>1145</v>
      </c>
      <c r="B107" s="1694" t="s">
        <v>735</v>
      </c>
      <c r="C107" s="1695">
        <v>46260</v>
      </c>
      <c r="D107" s="296" t="s">
        <v>745</v>
      </c>
      <c r="E107" s="1696" t="s">
        <v>278</v>
      </c>
      <c r="F107" s="1697" t="s">
        <v>740</v>
      </c>
      <c r="G107" s="39"/>
      <c r="H107" s="19"/>
      <c r="I107" s="1698" t="s">
        <v>890</v>
      </c>
      <c r="J107" s="1248" t="s">
        <v>30</v>
      </c>
      <c r="K107" s="39"/>
      <c r="L107" s="596" t="s">
        <v>639</v>
      </c>
      <c r="M107" s="718" t="s">
        <v>128</v>
      </c>
      <c r="N107" s="39"/>
      <c r="O107" s="718" t="s">
        <v>128</v>
      </c>
      <c r="P107" s="1213" t="s">
        <v>38</v>
      </c>
      <c r="Q107" s="11"/>
      <c r="R107" s="11"/>
      <c r="S107" s="11"/>
      <c r="T107" s="11"/>
      <c r="U107" s="71"/>
      <c r="V107" s="1701">
        <v>5634</v>
      </c>
      <c r="W107" s="1703">
        <v>5906</v>
      </c>
      <c r="X107" s="1257">
        <f t="shared" si="3"/>
        <v>-272</v>
      </c>
      <c r="Y107" s="1424">
        <f t="shared" si="4"/>
        <v>1.0482783102591409</v>
      </c>
      <c r="Z107" s="11"/>
      <c r="AA107" s="11"/>
      <c r="AB107" s="722">
        <v>0</v>
      </c>
      <c r="AC107" s="722">
        <v>0</v>
      </c>
      <c r="AD107" s="721">
        <v>0</v>
      </c>
      <c r="AE107" s="11"/>
    </row>
    <row r="108" spans="1:32" ht="30" customHeight="1">
      <c r="A108" s="1705" t="s">
        <v>1146</v>
      </c>
      <c r="B108" s="1694" t="s">
        <v>735</v>
      </c>
      <c r="C108" s="1695">
        <v>46255</v>
      </c>
      <c r="D108" s="296" t="s">
        <v>745</v>
      </c>
      <c r="E108" s="1696" t="s">
        <v>278</v>
      </c>
      <c r="F108" s="1697" t="s">
        <v>740</v>
      </c>
      <c r="G108" s="39"/>
      <c r="H108" s="19">
        <v>68</v>
      </c>
      <c r="I108" s="1698" t="s">
        <v>890</v>
      </c>
      <c r="J108" s="1248" t="s">
        <v>30</v>
      </c>
      <c r="K108" s="39"/>
      <c r="L108" s="596" t="s">
        <v>639</v>
      </c>
      <c r="M108" s="718" t="s">
        <v>128</v>
      </c>
      <c r="N108" s="39"/>
      <c r="O108" s="718" t="s">
        <v>128</v>
      </c>
      <c r="P108" s="1213" t="s">
        <v>38</v>
      </c>
      <c r="Q108" s="11"/>
      <c r="R108" s="11"/>
      <c r="S108" s="11"/>
      <c r="T108" s="11"/>
      <c r="U108" s="71"/>
      <c r="V108" s="1701">
        <v>3909</v>
      </c>
      <c r="W108" s="1703">
        <v>3909</v>
      </c>
      <c r="X108" s="1257">
        <f t="shared" si="3"/>
        <v>0</v>
      </c>
      <c r="Y108" s="1424">
        <f t="shared" si="4"/>
        <v>1</v>
      </c>
      <c r="Z108" s="11"/>
      <c r="AA108" s="11"/>
      <c r="AB108" s="722">
        <v>0</v>
      </c>
      <c r="AC108" s="722">
        <v>0</v>
      </c>
      <c r="AD108" s="721">
        <v>0</v>
      </c>
      <c r="AE108" s="11"/>
    </row>
    <row r="109" spans="1:32" ht="30" customHeight="1">
      <c r="A109" s="1705" t="s">
        <v>1147</v>
      </c>
      <c r="B109" s="1694" t="s">
        <v>735</v>
      </c>
      <c r="C109" s="1695">
        <v>46244</v>
      </c>
      <c r="D109" s="296" t="s">
        <v>1148</v>
      </c>
      <c r="E109" s="1696" t="s">
        <v>278</v>
      </c>
      <c r="F109" s="1697" t="s">
        <v>740</v>
      </c>
      <c r="G109" s="39"/>
      <c r="H109" s="19">
        <v>80</v>
      </c>
      <c r="I109" s="1698" t="s">
        <v>890</v>
      </c>
      <c r="J109" s="1248" t="s">
        <v>30</v>
      </c>
      <c r="K109" s="39"/>
      <c r="L109" s="596" t="s">
        <v>639</v>
      </c>
      <c r="M109" s="718" t="s">
        <v>128</v>
      </c>
      <c r="N109" s="39"/>
      <c r="O109" s="718" t="s">
        <v>128</v>
      </c>
      <c r="P109" s="1213" t="s">
        <v>38</v>
      </c>
      <c r="Q109" s="11"/>
      <c r="R109" s="11"/>
      <c r="S109" s="11"/>
      <c r="T109" s="11"/>
      <c r="U109" s="71"/>
      <c r="V109" s="1701">
        <v>6023</v>
      </c>
      <c r="W109" s="1703">
        <v>6055</v>
      </c>
      <c r="X109" s="1257">
        <f t="shared" si="3"/>
        <v>-32</v>
      </c>
      <c r="Y109" s="1424">
        <f t="shared" si="4"/>
        <v>1.0053129669599867</v>
      </c>
      <c r="Z109" s="11"/>
      <c r="AA109" s="11"/>
      <c r="AB109" s="722">
        <v>0</v>
      </c>
      <c r="AC109" s="722">
        <v>0</v>
      </c>
      <c r="AD109" s="721">
        <v>0</v>
      </c>
      <c r="AE109" s="11"/>
    </row>
    <row r="110" spans="1:32" ht="30" customHeight="1">
      <c r="A110" s="1817" t="s">
        <v>1149</v>
      </c>
      <c r="B110" s="1818" t="s">
        <v>735</v>
      </c>
      <c r="C110" s="1756">
        <v>46255</v>
      </c>
      <c r="D110" s="1709" t="s">
        <v>1148</v>
      </c>
      <c r="E110" s="1819"/>
      <c r="F110" s="1271" t="s">
        <v>740</v>
      </c>
      <c r="G110" s="1271"/>
      <c r="H110" s="1233">
        <v>79</v>
      </c>
      <c r="I110" s="1272" t="s">
        <v>890</v>
      </c>
      <c r="J110" s="1233" t="s">
        <v>30</v>
      </c>
      <c r="K110" s="39"/>
      <c r="L110" s="596" t="s">
        <v>639</v>
      </c>
      <c r="M110" s="1820" t="s">
        <v>128</v>
      </c>
      <c r="N110" s="1539"/>
      <c r="O110" s="1820" t="s">
        <v>128</v>
      </c>
      <c r="P110" s="1821" t="s">
        <v>38</v>
      </c>
      <c r="Q110" s="1822">
        <v>46259</v>
      </c>
      <c r="R110" s="11"/>
      <c r="S110" s="11"/>
      <c r="T110" s="11"/>
      <c r="U110" s="71"/>
      <c r="V110" s="1823">
        <v>5773</v>
      </c>
      <c r="W110" s="1760">
        <v>5744</v>
      </c>
      <c r="X110" s="1687">
        <f>SUM(V110-W110)</f>
        <v>29</v>
      </c>
      <c r="Y110" s="1666">
        <f>IFERROR($W110/$V110, 0)</f>
        <v>0.99497661527801839</v>
      </c>
      <c r="Z110" s="11"/>
      <c r="AA110" s="20">
        <v>46296</v>
      </c>
      <c r="AB110" s="1277">
        <v>0</v>
      </c>
      <c r="AC110" s="1277">
        <v>0</v>
      </c>
      <c r="AD110" s="1583">
        <v>0</v>
      </c>
      <c r="AE110" s="11"/>
    </row>
    <row r="111" spans="1:32" ht="30" customHeight="1">
      <c r="A111" s="1705" t="s">
        <v>1150</v>
      </c>
      <c r="B111" s="1694" t="s">
        <v>735</v>
      </c>
      <c r="C111" s="1695">
        <v>46268</v>
      </c>
      <c r="D111" s="296" t="s">
        <v>1148</v>
      </c>
      <c r="E111" s="1696" t="s">
        <v>278</v>
      </c>
      <c r="F111" s="1697" t="s">
        <v>740</v>
      </c>
      <c r="G111" s="39"/>
      <c r="H111" s="19">
        <v>82</v>
      </c>
      <c r="I111" s="1698" t="s">
        <v>890</v>
      </c>
      <c r="J111" s="1248" t="s">
        <v>30</v>
      </c>
      <c r="K111" s="39"/>
      <c r="L111" s="596" t="s">
        <v>639</v>
      </c>
      <c r="M111" s="718" t="s">
        <v>128</v>
      </c>
      <c r="N111" s="39"/>
      <c r="O111" s="718" t="s">
        <v>128</v>
      </c>
      <c r="P111" s="1213" t="s">
        <v>38</v>
      </c>
      <c r="Q111" s="11"/>
      <c r="R111" s="11"/>
      <c r="S111" s="11"/>
      <c r="T111" s="11"/>
      <c r="U111" s="71"/>
      <c r="V111" s="1701">
        <v>6788</v>
      </c>
      <c r="W111" s="1703">
        <v>6794</v>
      </c>
      <c r="X111" s="1257">
        <f t="shared" si="3"/>
        <v>-6</v>
      </c>
      <c r="Y111" s="1424">
        <f t="shared" si="4"/>
        <v>1.0008839127872717</v>
      </c>
      <c r="Z111" s="11"/>
      <c r="AA111" s="11"/>
      <c r="AB111" s="722">
        <v>0</v>
      </c>
      <c r="AC111" s="722">
        <v>0</v>
      </c>
      <c r="AD111" s="721">
        <v>0</v>
      </c>
      <c r="AE111" s="11"/>
    </row>
    <row r="112" spans="1:32" ht="30" customHeight="1">
      <c r="A112" s="1705" t="s">
        <v>1151</v>
      </c>
      <c r="B112" s="1694" t="s">
        <v>735</v>
      </c>
      <c r="C112" s="1695">
        <v>46262</v>
      </c>
      <c r="D112" s="1709" t="s">
        <v>1152</v>
      </c>
      <c r="E112" s="1696" t="s">
        <v>278</v>
      </c>
      <c r="F112" s="1697" t="s">
        <v>740</v>
      </c>
      <c r="G112" s="39"/>
      <c r="H112" s="19">
        <v>78</v>
      </c>
      <c r="I112" s="1698" t="s">
        <v>890</v>
      </c>
      <c r="J112" s="1248" t="s">
        <v>30</v>
      </c>
      <c r="K112" s="39"/>
      <c r="L112" s="596" t="s">
        <v>639</v>
      </c>
      <c r="M112" s="718" t="s">
        <v>128</v>
      </c>
      <c r="N112" s="39"/>
      <c r="O112" s="718" t="s">
        <v>128</v>
      </c>
      <c r="P112" s="1213" t="s">
        <v>38</v>
      </c>
      <c r="Q112" s="11"/>
      <c r="R112" s="11"/>
      <c r="S112" s="11"/>
      <c r="T112" s="11"/>
      <c r="U112" s="71"/>
      <c r="V112" s="1701">
        <v>5125</v>
      </c>
      <c r="W112" s="1703">
        <v>3972</v>
      </c>
      <c r="X112" s="1257">
        <f t="shared" si="3"/>
        <v>1153</v>
      </c>
      <c r="Y112" s="1424">
        <f t="shared" si="4"/>
        <v>0.77502439024390246</v>
      </c>
      <c r="Z112" s="11"/>
      <c r="AA112" s="11"/>
      <c r="AB112" s="722">
        <v>0</v>
      </c>
      <c r="AC112" s="722">
        <v>0</v>
      </c>
      <c r="AD112" s="721">
        <v>0</v>
      </c>
      <c r="AE112" s="11"/>
    </row>
    <row r="113" spans="1:31" ht="30" customHeight="1">
      <c r="A113" s="1705" t="s">
        <v>1153</v>
      </c>
      <c r="B113" s="1694" t="s">
        <v>735</v>
      </c>
      <c r="C113" s="1695">
        <v>46265</v>
      </c>
      <c r="D113" s="296" t="s">
        <v>782</v>
      </c>
      <c r="E113" s="1696" t="s">
        <v>278</v>
      </c>
      <c r="F113" s="1697" t="s">
        <v>740</v>
      </c>
      <c r="G113" s="39"/>
      <c r="H113" s="731">
        <v>0</v>
      </c>
      <c r="I113" s="1698" t="s">
        <v>890</v>
      </c>
      <c r="J113" s="1248" t="s">
        <v>30</v>
      </c>
      <c r="K113" s="39"/>
      <c r="L113" s="596" t="s">
        <v>639</v>
      </c>
      <c r="M113" s="718" t="s">
        <v>128</v>
      </c>
      <c r="N113" s="39"/>
      <c r="O113" s="718" t="s">
        <v>128</v>
      </c>
      <c r="P113" s="1213" t="s">
        <v>38</v>
      </c>
      <c r="Q113" s="11"/>
      <c r="R113" s="11"/>
      <c r="S113" s="11"/>
      <c r="T113" s="11"/>
      <c r="U113" s="71"/>
      <c r="V113" s="1702">
        <v>590</v>
      </c>
      <c r="W113" s="1704">
        <v>590</v>
      </c>
      <c r="X113" s="1257">
        <f t="shared" si="3"/>
        <v>0</v>
      </c>
      <c r="Y113" s="1424">
        <f t="shared" si="4"/>
        <v>1</v>
      </c>
      <c r="Z113" s="11"/>
      <c r="AA113" s="11"/>
      <c r="AB113" s="722">
        <v>0</v>
      </c>
      <c r="AC113" s="722">
        <v>0</v>
      </c>
      <c r="AD113" s="721">
        <v>0</v>
      </c>
      <c r="AE113" s="11"/>
    </row>
    <row r="114" spans="1:31" ht="30" customHeight="1">
      <c r="A114" s="1705" t="s">
        <v>1154</v>
      </c>
      <c r="B114" s="1694" t="s">
        <v>735</v>
      </c>
      <c r="C114" s="1695">
        <v>46252</v>
      </c>
      <c r="D114" s="296" t="s">
        <v>1148</v>
      </c>
      <c r="E114" s="1696" t="s">
        <v>278</v>
      </c>
      <c r="F114" s="1697" t="s">
        <v>740</v>
      </c>
      <c r="G114" s="39"/>
      <c r="H114" s="731">
        <v>0</v>
      </c>
      <c r="I114" s="1698" t="s">
        <v>890</v>
      </c>
      <c r="J114" s="1248" t="s">
        <v>30</v>
      </c>
      <c r="K114" s="39"/>
      <c r="L114" s="596" t="s">
        <v>639</v>
      </c>
      <c r="M114" s="718" t="s">
        <v>128</v>
      </c>
      <c r="N114" s="39"/>
      <c r="O114" s="718" t="s">
        <v>128</v>
      </c>
      <c r="P114" s="1213" t="s">
        <v>38</v>
      </c>
      <c r="Q114" s="11"/>
      <c r="R114" s="11"/>
      <c r="S114" s="11"/>
      <c r="T114" s="11"/>
      <c r="U114" s="71"/>
      <c r="V114" s="1701">
        <v>9602</v>
      </c>
      <c r="W114" s="1703">
        <v>10097</v>
      </c>
      <c r="X114" s="1257">
        <f t="shared" si="3"/>
        <v>-495</v>
      </c>
      <c r="Y114" s="1424">
        <f t="shared" si="4"/>
        <v>1.0515517600499895</v>
      </c>
      <c r="Z114" s="11"/>
      <c r="AA114" s="11"/>
      <c r="AB114" s="722">
        <v>0</v>
      </c>
      <c r="AC114" s="722">
        <v>0</v>
      </c>
      <c r="AD114" s="721">
        <v>0</v>
      </c>
      <c r="AE114" s="11"/>
    </row>
    <row r="115" spans="1:31" ht="30" customHeight="1">
      <c r="A115" s="1705" t="s">
        <v>1155</v>
      </c>
      <c r="B115" s="1694" t="s">
        <v>735</v>
      </c>
      <c r="C115" s="1695">
        <v>46232</v>
      </c>
      <c r="D115" s="296" t="s">
        <v>782</v>
      </c>
      <c r="E115" s="1696" t="s">
        <v>278</v>
      </c>
      <c r="F115" s="1697" t="s">
        <v>740</v>
      </c>
      <c r="G115" s="39"/>
      <c r="H115" s="748">
        <v>0</v>
      </c>
      <c r="I115" s="1699" t="s">
        <v>890</v>
      </c>
      <c r="J115" s="691" t="s">
        <v>30</v>
      </c>
      <c r="K115" s="1700"/>
      <c r="L115" s="353" t="s">
        <v>639</v>
      </c>
      <c r="M115" s="691" t="s">
        <v>128</v>
      </c>
      <c r="N115" s="1700"/>
      <c r="O115" s="718" t="s">
        <v>128</v>
      </c>
      <c r="P115" s="1213" t="s">
        <v>38</v>
      </c>
      <c r="Q115" s="11"/>
      <c r="R115" s="11"/>
      <c r="S115" s="11"/>
      <c r="T115" s="11"/>
      <c r="U115" s="71"/>
      <c r="V115" s="1702">
        <v>12</v>
      </c>
      <c r="W115" s="1704">
        <v>12</v>
      </c>
      <c r="X115" s="1257">
        <f t="shared" si="3"/>
        <v>0</v>
      </c>
      <c r="Y115" s="1424">
        <f t="shared" si="4"/>
        <v>1</v>
      </c>
      <c r="Z115" s="11"/>
      <c r="AA115" s="11"/>
      <c r="AB115" s="687">
        <v>0</v>
      </c>
      <c r="AC115" s="687">
        <v>0</v>
      </c>
      <c r="AD115" s="693">
        <v>0</v>
      </c>
      <c r="AE115" s="11"/>
    </row>
    <row r="116" spans="1:31" ht="30" customHeight="1">
      <c r="A116" s="1705" t="s">
        <v>1156</v>
      </c>
      <c r="B116" s="1694" t="s">
        <v>735</v>
      </c>
      <c r="C116" s="1695">
        <v>46248</v>
      </c>
      <c r="D116" s="296" t="s">
        <v>1148</v>
      </c>
      <c r="E116" s="1696" t="s">
        <v>278</v>
      </c>
      <c r="F116" s="1697" t="s">
        <v>740</v>
      </c>
      <c r="G116" s="586"/>
      <c r="H116" s="731">
        <v>0</v>
      </c>
      <c r="I116" s="731" t="s">
        <v>890</v>
      </c>
      <c r="J116" s="731" t="s">
        <v>30</v>
      </c>
      <c r="K116" s="39"/>
      <c r="L116" s="293" t="s">
        <v>639</v>
      </c>
      <c r="M116" s="731" t="s">
        <v>128</v>
      </c>
      <c r="N116" s="39"/>
      <c r="O116" s="718" t="s">
        <v>128</v>
      </c>
      <c r="P116" s="1213" t="s">
        <v>38</v>
      </c>
      <c r="Q116" s="11"/>
      <c r="R116" s="11"/>
      <c r="S116" s="11"/>
      <c r="T116" s="11"/>
      <c r="U116" s="71"/>
      <c r="V116" s="1702">
        <v>96</v>
      </c>
      <c r="W116" s="1704">
        <v>78</v>
      </c>
      <c r="X116" s="1257">
        <f t="shared" si="3"/>
        <v>18</v>
      </c>
      <c r="Y116" s="1424">
        <f t="shared" si="4"/>
        <v>0.8125</v>
      </c>
      <c r="Z116" s="11"/>
      <c r="AA116" s="71"/>
      <c r="AB116" s="785">
        <v>0</v>
      </c>
      <c r="AC116" s="785">
        <v>0</v>
      </c>
      <c r="AD116" s="743">
        <v>0</v>
      </c>
      <c r="AE116" s="92"/>
    </row>
    <row r="117" spans="1:31" ht="30" customHeight="1"/>
    <row r="118" spans="1:31" ht="30" customHeight="1"/>
    <row r="119" spans="1:31" ht="30" customHeight="1"/>
    <row r="120" spans="1:31" ht="30" customHeight="1"/>
    <row r="121" spans="1:31" ht="30" customHeight="1"/>
    <row r="122" spans="1:31" ht="30" customHeight="1"/>
    <row r="123" spans="1:31" ht="30" customHeight="1"/>
    <row r="124" spans="1:31" ht="30" customHeight="1"/>
    <row r="125" spans="1:31" ht="30" customHeight="1"/>
    <row r="126" spans="1:31" ht="30" customHeight="1"/>
    <row r="127" spans="1:31" ht="30" customHeight="1"/>
    <row r="128" spans="1:31"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sheetData>
  <dataValidations count="8">
    <dataValidation type="list" allowBlank="1" showInputMessage="1" showErrorMessage="1" sqref="K1 K3:K9 K12:K101" xr:uid="{1F77D159-87F8-4334-B8DB-1D98E9EF8F0C}">
      <formula1>"Pending Locates,Permits, SOW Pending, NTP Pending, Materials, Reassigned, Door Tags"</formula1>
    </dataValidation>
    <dataValidation type="list" allowBlank="1" showInputMessage="1" showErrorMessage="1" sqref="I7 I32 I13:I30 I97:I98 I10 I73:I94 I34:I63" xr:uid="{FF75A226-FC7F-404C-911A-49986724D48A}">
      <formula1>"On Track, In Jeopardy, Completed on Track, Completed, Completed -Missed TSD, On Hold Per Tillman"</formula1>
    </dataValidation>
    <dataValidation type="list" allowBlank="1" showInputMessage="1" showErrorMessage="1" sqref="I31 I2:I6 I103:I116 I64:I72 I99:I101 I33 I8:I12 I95:I96" xr:uid="{FAE40925-7EC8-4626-B635-D815FEB73FF5}">
      <formula1>"On Track, In Jeopardy, Completed on Track, Completed, Completed -Missed TSD"</formula1>
    </dataValidation>
    <dataValidation type="list" allowBlank="1" showInputMessage="1" showErrorMessage="1" sqref="J31 J2 J33 J103:J116 J55 J10:J12 J64:J101" xr:uid="{ECCD296E-320E-42DF-8A21-19E7E0361B1B}">
      <formula1>"Received, Pending, Not Required"</formula1>
    </dataValidation>
    <dataValidation allowBlank="1" showInputMessage="1" showErrorMessage="1" sqref="D100 E101 Q1 V11 L65:L66 E111:E116 L1:L3 V8:V9 L103:L116 Q68:Q71 R1:S11 T2:U11 E103:E109 Q110 V13:V31 D64:D72 Q73:U101 V67:V99 L68:L101 L5:L63 R12:U72 Q7:Q63 V34:V63" xr:uid="{76C62FE5-779E-4F44-B739-85C079E1EF91}"/>
    <dataValidation type="list" allowBlank="1" showInputMessage="1" showErrorMessage="1" sqref="I1" xr:uid="{DE48F664-0C46-4202-999E-0A27607B4E1D}">
      <formula1>"N/A, On Track, In Jeopardy, Completed on Track, Completed, Completed -Missed TSD, On Hold Per Tillman"</formula1>
    </dataValidation>
    <dataValidation type="list" allowBlank="1" showInputMessage="1" showErrorMessage="1" sqref="K10:K11" xr:uid="{DED8A6E7-E7C4-4A2B-95D7-02D123DEF7BA}">
      <formula1>"Pending Locates,Permits, SOW Pending, NTP Pending, Materials, Reassigned, Door Tags, Pending Re-Design"</formula1>
    </dataValidation>
    <dataValidation type="list" allowBlank="1" showInputMessage="1" showErrorMessage="1" sqref="P103:P116 P1:P101" xr:uid="{18970479-7B59-4B6B-8DC8-49D5B433B8EF}">
      <formula1>"Not Started, In Process, Completed, Locates Called"</formula1>
    </dataValidation>
  </dataValidations>
  <printOptions horizontalCentered="1" verticalCentered="1"/>
  <pageMargins left="1" right="1" top="1" bottom="1" header="0.5" footer="0.5"/>
  <pageSetup paperSize="3" scale="15" fitToHeight="0" orientation="landscape"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5A0C-7097-4DC5-ABEF-4188CD45A3D5}">
  <sheetPr codeName="Sheet5"/>
  <dimension ref="A1:AC430"/>
  <sheetViews>
    <sheetView topLeftCell="A80" workbookViewId="0">
      <pane xSplit="1" topLeftCell="S354" activePane="topRight" state="frozen"/>
      <selection pane="topRight" activeCell="T361" sqref="T361"/>
    </sheetView>
  </sheetViews>
  <sheetFormatPr defaultRowHeight="15" customHeight="1"/>
  <cols>
    <col min="1" max="1" width="43.140625" bestFit="1" customWidth="1"/>
    <col min="2" max="3" width="20.7109375" customWidth="1"/>
    <col min="4" max="4" width="41.42578125" customWidth="1"/>
    <col min="5" max="5" width="20.7109375" customWidth="1"/>
    <col min="6" max="6" width="21.7109375" customWidth="1"/>
    <col min="7" max="8" width="20.7109375" customWidth="1"/>
    <col min="9" max="9" width="24.28515625" customWidth="1"/>
    <col min="10" max="12" width="20.7109375" customWidth="1"/>
    <col min="13" max="14" width="22" customWidth="1"/>
    <col min="15" max="15" width="20.7109375" customWidth="1"/>
    <col min="16" max="16" width="20.7109375" style="52" customWidth="1"/>
    <col min="17" max="17" width="20.7109375" customWidth="1"/>
    <col min="18" max="18" width="21" customWidth="1"/>
    <col min="19" max="19" width="30.7109375" customWidth="1"/>
    <col min="20" max="21" width="40.85546875" bestFit="1" customWidth="1"/>
    <col min="22" max="22" width="27.140625" bestFit="1" customWidth="1"/>
    <col min="23" max="24" width="30.7109375" bestFit="1" customWidth="1"/>
    <col min="25" max="26" width="37.140625" bestFit="1" customWidth="1"/>
    <col min="27" max="27" width="31.28515625" customWidth="1"/>
    <col min="28" max="28" width="30.7109375" customWidth="1"/>
    <col min="29" max="29" width="255.7109375" bestFit="1" customWidth="1"/>
    <col min="30" max="30" width="30.7109375" bestFit="1" customWidth="1"/>
  </cols>
  <sheetData>
    <row r="1" spans="1:29" ht="39.75" customHeight="1">
      <c r="A1" s="349" t="s">
        <v>85</v>
      </c>
      <c r="B1" s="349" t="s">
        <v>108</v>
      </c>
      <c r="C1" s="349" t="s">
        <v>109</v>
      </c>
      <c r="D1" s="349" t="s">
        <v>462</v>
      </c>
      <c r="E1" s="349" t="s">
        <v>555</v>
      </c>
      <c r="F1" s="349" t="s">
        <v>556</v>
      </c>
      <c r="G1" s="349" t="s">
        <v>110</v>
      </c>
      <c r="H1" s="349" t="s">
        <v>86</v>
      </c>
      <c r="I1" s="349" t="s">
        <v>111</v>
      </c>
      <c r="J1" s="349" t="s">
        <v>26</v>
      </c>
      <c r="K1" s="349" t="s">
        <v>114</v>
      </c>
      <c r="L1" s="349" t="s">
        <v>113</v>
      </c>
      <c r="M1" s="428" t="s">
        <v>558</v>
      </c>
      <c r="N1" s="438" t="s">
        <v>1157</v>
      </c>
      <c r="O1" s="428" t="s">
        <v>1158</v>
      </c>
      <c r="P1" s="428" t="s">
        <v>1159</v>
      </c>
      <c r="Q1" s="349" t="s">
        <v>112</v>
      </c>
      <c r="R1" s="1356" t="s">
        <v>115</v>
      </c>
      <c r="S1" s="1353" t="s">
        <v>116</v>
      </c>
      <c r="T1" s="349" t="s">
        <v>87</v>
      </c>
      <c r="U1" s="349" t="s">
        <v>563</v>
      </c>
      <c r="V1" s="349" t="s">
        <v>523</v>
      </c>
      <c r="W1" s="349" t="s">
        <v>565</v>
      </c>
      <c r="X1" s="350" t="s">
        <v>567</v>
      </c>
      <c r="Y1" s="349" t="s">
        <v>525</v>
      </c>
      <c r="Z1" s="349" t="s">
        <v>526</v>
      </c>
      <c r="AA1" s="429" t="s">
        <v>1160</v>
      </c>
      <c r="AB1" s="766" t="s">
        <v>1161</v>
      </c>
      <c r="AC1" s="939" t="s">
        <v>1162</v>
      </c>
    </row>
    <row r="2" spans="1:29" ht="39.75" customHeight="1">
      <c r="A2" s="551" t="s">
        <v>1163</v>
      </c>
      <c r="B2" s="370" t="s">
        <v>34</v>
      </c>
      <c r="C2" s="1243">
        <v>46172</v>
      </c>
      <c r="D2" s="353" t="s">
        <v>1164</v>
      </c>
      <c r="E2" s="353">
        <v>45897</v>
      </c>
      <c r="F2" s="351" t="s">
        <v>55</v>
      </c>
      <c r="G2" s="354"/>
      <c r="H2" s="355">
        <v>0</v>
      </c>
      <c r="I2" s="1011" t="s">
        <v>890</v>
      </c>
      <c r="J2" s="355" t="s">
        <v>30</v>
      </c>
      <c r="K2" s="353">
        <v>45891</v>
      </c>
      <c r="L2" s="294" t="s">
        <v>128</v>
      </c>
      <c r="M2" s="339">
        <v>184994.5</v>
      </c>
      <c r="N2" s="1283">
        <v>159271.5</v>
      </c>
      <c r="O2" s="339">
        <v>39954.199999999997</v>
      </c>
      <c r="P2" s="1180">
        <v>199225.7</v>
      </c>
      <c r="Q2" s="307" t="s">
        <v>128</v>
      </c>
      <c r="R2" s="294" t="s">
        <v>38</v>
      </c>
      <c r="S2" s="489">
        <v>45891</v>
      </c>
      <c r="T2" s="327">
        <v>14790</v>
      </c>
      <c r="U2" s="369">
        <v>14871</v>
      </c>
      <c r="V2" s="3">
        <v>1.01</v>
      </c>
      <c r="W2" s="494">
        <v>45910</v>
      </c>
      <c r="X2" s="274">
        <v>1</v>
      </c>
      <c r="Y2" s="274">
        <v>1</v>
      </c>
      <c r="Z2" s="274">
        <v>1</v>
      </c>
      <c r="AA2" s="356">
        <v>46064</v>
      </c>
      <c r="AB2" s="57">
        <v>46064</v>
      </c>
      <c r="AC2" s="944" t="s">
        <v>1165</v>
      </c>
    </row>
    <row r="3" spans="1:29" ht="39.75" customHeight="1">
      <c r="A3" s="551" t="s">
        <v>1166</v>
      </c>
      <c r="B3" s="370" t="s">
        <v>34</v>
      </c>
      <c r="C3" s="1243">
        <v>46172</v>
      </c>
      <c r="D3" s="351" t="s">
        <v>54</v>
      </c>
      <c r="E3" s="353">
        <v>46077</v>
      </c>
      <c r="F3" s="690" t="s">
        <v>55</v>
      </c>
      <c r="G3" s="680" t="s">
        <v>1167</v>
      </c>
      <c r="H3" s="681">
        <v>0</v>
      </c>
      <c r="I3" s="1011" t="s">
        <v>890</v>
      </c>
      <c r="J3" s="681" t="s">
        <v>30</v>
      </c>
      <c r="K3" s="353" t="s">
        <v>639</v>
      </c>
      <c r="L3" s="681" t="s">
        <v>128</v>
      </c>
      <c r="M3" s="963">
        <v>12404.9</v>
      </c>
      <c r="N3" s="1284">
        <v>11793.85</v>
      </c>
      <c r="O3" s="339">
        <v>8457.75</v>
      </c>
      <c r="P3" s="1180">
        <v>20251.599999999999</v>
      </c>
      <c r="Q3" s="1254" t="s">
        <v>128</v>
      </c>
      <c r="R3" s="728" t="s">
        <v>38</v>
      </c>
      <c r="S3" s="1242">
        <v>46077</v>
      </c>
      <c r="T3" s="962">
        <v>1111</v>
      </c>
      <c r="U3" s="1355">
        <v>1163</v>
      </c>
      <c r="V3" s="3">
        <v>1.05</v>
      </c>
      <c r="W3" s="947">
        <v>46097</v>
      </c>
      <c r="X3" s="687">
        <v>1</v>
      </c>
      <c r="Y3" s="274">
        <v>1</v>
      </c>
      <c r="Z3" s="274">
        <v>1</v>
      </c>
      <c r="AA3" s="356">
        <v>46104</v>
      </c>
      <c r="AB3" s="356">
        <v>46104</v>
      </c>
      <c r="AC3" s="1181" t="s">
        <v>1168</v>
      </c>
    </row>
    <row r="4" spans="1:29" ht="39.75" customHeight="1">
      <c r="A4" s="551" t="s">
        <v>126</v>
      </c>
      <c r="B4" s="370" t="s">
        <v>34</v>
      </c>
      <c r="C4" s="353">
        <v>45960</v>
      </c>
      <c r="D4" s="353" t="s">
        <v>56</v>
      </c>
      <c r="E4" s="353">
        <v>45852</v>
      </c>
      <c r="F4" s="368" t="s">
        <v>53</v>
      </c>
      <c r="G4" s="354" t="s">
        <v>127</v>
      </c>
      <c r="H4" s="355">
        <v>0</v>
      </c>
      <c r="I4" s="355" t="s">
        <v>890</v>
      </c>
      <c r="J4" s="355" t="s">
        <v>30</v>
      </c>
      <c r="K4" s="353">
        <v>45852</v>
      </c>
      <c r="L4" s="355" t="s">
        <v>128</v>
      </c>
      <c r="M4" s="629">
        <v>42837.2</v>
      </c>
      <c r="N4" s="629">
        <v>36701.199999999997</v>
      </c>
      <c r="O4" s="408"/>
      <c r="P4" s="629">
        <v>36701.199999999997</v>
      </c>
      <c r="Q4" s="355" t="s">
        <v>128</v>
      </c>
      <c r="R4" s="294" t="s">
        <v>38</v>
      </c>
      <c r="S4" s="489">
        <v>45852</v>
      </c>
      <c r="T4" s="1071">
        <v>3432</v>
      </c>
      <c r="U4" s="1430">
        <v>3519</v>
      </c>
      <c r="V4" s="3">
        <v>1.03</v>
      </c>
      <c r="W4" s="494">
        <v>45866</v>
      </c>
      <c r="X4" s="274">
        <v>1</v>
      </c>
      <c r="Y4" s="274">
        <v>1</v>
      </c>
      <c r="Z4" s="456">
        <v>1</v>
      </c>
      <c r="AA4" s="356">
        <v>46148</v>
      </c>
      <c r="AB4" s="863" t="s">
        <v>1169</v>
      </c>
      <c r="AC4" s="942" t="s">
        <v>1170</v>
      </c>
    </row>
    <row r="5" spans="1:29" ht="39.75" customHeight="1">
      <c r="A5" s="551" t="s">
        <v>1171</v>
      </c>
      <c r="B5" s="370" t="s">
        <v>34</v>
      </c>
      <c r="C5" s="353">
        <v>45960</v>
      </c>
      <c r="D5" s="353" t="s">
        <v>1172</v>
      </c>
      <c r="E5" s="353">
        <v>45909</v>
      </c>
      <c r="F5" s="353" t="s">
        <v>1173</v>
      </c>
      <c r="G5" s="354" t="s">
        <v>1174</v>
      </c>
      <c r="H5" s="355">
        <v>0</v>
      </c>
      <c r="I5" s="355" t="s">
        <v>890</v>
      </c>
      <c r="J5" s="355" t="s">
        <v>30</v>
      </c>
      <c r="K5" s="353">
        <v>45905</v>
      </c>
      <c r="L5" s="355" t="s">
        <v>128</v>
      </c>
      <c r="M5" s="675">
        <v>98170.1</v>
      </c>
      <c r="N5" s="1180">
        <v>98170.1</v>
      </c>
      <c r="O5" s="408"/>
      <c r="P5" s="1180">
        <v>98170.1</v>
      </c>
      <c r="Q5" s="294" t="s">
        <v>128</v>
      </c>
      <c r="R5" s="294" t="s">
        <v>38</v>
      </c>
      <c r="S5" s="489">
        <v>45908</v>
      </c>
      <c r="T5" s="327">
        <v>9086</v>
      </c>
      <c r="U5" s="327">
        <v>8945</v>
      </c>
      <c r="V5" s="3">
        <v>0.98</v>
      </c>
      <c r="W5" s="494">
        <v>45922</v>
      </c>
      <c r="X5" s="274">
        <v>1</v>
      </c>
      <c r="Y5" s="1139">
        <v>1</v>
      </c>
      <c r="Z5" s="1139">
        <v>1</v>
      </c>
      <c r="AA5" s="356">
        <v>46195</v>
      </c>
      <c r="AB5" s="266">
        <v>46226</v>
      </c>
      <c r="AC5" s="771" t="s">
        <v>1175</v>
      </c>
    </row>
    <row r="6" spans="1:29" ht="39.75" customHeight="1">
      <c r="A6" s="551" t="s">
        <v>1176</v>
      </c>
      <c r="B6" s="370" t="s">
        <v>34</v>
      </c>
      <c r="C6" s="1243">
        <v>46172</v>
      </c>
      <c r="D6" s="353" t="s">
        <v>52</v>
      </c>
      <c r="E6" s="353">
        <v>45905</v>
      </c>
      <c r="F6" s="353" t="s">
        <v>1173</v>
      </c>
      <c r="G6" s="354"/>
      <c r="H6" s="355">
        <v>0</v>
      </c>
      <c r="I6" s="1011" t="s">
        <v>890</v>
      </c>
      <c r="J6" s="355" t="s">
        <v>30</v>
      </c>
      <c r="K6" s="293">
        <v>45943</v>
      </c>
      <c r="L6" s="670" t="s">
        <v>128</v>
      </c>
      <c r="M6" s="675">
        <v>2167.3000000000002</v>
      </c>
      <c r="N6" s="763">
        <v>7455</v>
      </c>
      <c r="O6" s="763">
        <v>64855.05</v>
      </c>
      <c r="P6" s="763">
        <v>72310.05</v>
      </c>
      <c r="Q6" s="355" t="s">
        <v>128</v>
      </c>
      <c r="R6" s="1429" t="s">
        <v>38</v>
      </c>
      <c r="S6" s="356">
        <v>45908</v>
      </c>
      <c r="T6" s="1060">
        <v>158</v>
      </c>
      <c r="U6" s="1092">
        <v>395</v>
      </c>
      <c r="V6" s="250">
        <f ca="1">IFERROR($W6/$V6, 0)</f>
        <v>2.5</v>
      </c>
      <c r="W6" s="4" t="s">
        <v>1177</v>
      </c>
      <c r="X6" s="1277">
        <v>1</v>
      </c>
      <c r="Y6" s="1388">
        <v>1</v>
      </c>
      <c r="Z6" s="1139">
        <v>1</v>
      </c>
      <c r="AA6" s="356">
        <v>46136</v>
      </c>
      <c r="AB6" s="356">
        <v>46136</v>
      </c>
      <c r="AC6" s="1288" t="s">
        <v>1178</v>
      </c>
    </row>
    <row r="7" spans="1:29" ht="39.75" customHeight="1">
      <c r="A7" s="551" t="s">
        <v>1179</v>
      </c>
      <c r="B7" s="370" t="s">
        <v>34</v>
      </c>
      <c r="C7" s="1243">
        <v>46172</v>
      </c>
      <c r="D7" s="353" t="s">
        <v>52</v>
      </c>
      <c r="E7" s="353">
        <v>45905</v>
      </c>
      <c r="F7" s="353" t="s">
        <v>1173</v>
      </c>
      <c r="G7" s="354"/>
      <c r="H7" s="355">
        <v>0</v>
      </c>
      <c r="I7" s="1011" t="s">
        <v>890</v>
      </c>
      <c r="J7" s="355" t="s">
        <v>30</v>
      </c>
      <c r="K7" s="293">
        <v>45943</v>
      </c>
      <c r="L7" s="670" t="s">
        <v>128</v>
      </c>
      <c r="M7" s="675">
        <v>2167.3000000000002</v>
      </c>
      <c r="N7" s="1180">
        <v>1930.3</v>
      </c>
      <c r="O7" s="1291">
        <v>1737.5</v>
      </c>
      <c r="P7" s="1180">
        <v>3667.8</v>
      </c>
      <c r="Q7" s="355" t="s">
        <v>128</v>
      </c>
      <c r="R7" s="294" t="s">
        <v>38</v>
      </c>
      <c r="S7" s="489">
        <v>45908</v>
      </c>
      <c r="T7" s="1058">
        <v>279</v>
      </c>
      <c r="U7" s="1092">
        <v>279</v>
      </c>
      <c r="V7" s="3">
        <f ca="1">IFERROR($W7/$V7, 0)</f>
        <v>1</v>
      </c>
      <c r="W7" s="52" t="s">
        <v>1177</v>
      </c>
      <c r="X7" s="1431">
        <v>1</v>
      </c>
      <c r="Y7" s="1139">
        <v>1</v>
      </c>
      <c r="Z7" s="1139">
        <v>1</v>
      </c>
      <c r="AA7" s="57">
        <v>46133</v>
      </c>
      <c r="AB7" s="372">
        <v>46133</v>
      </c>
      <c r="AC7" s="1288" t="s">
        <v>1178</v>
      </c>
    </row>
    <row r="8" spans="1:29" ht="39.75" customHeight="1">
      <c r="A8" s="773" t="s">
        <v>1180</v>
      </c>
      <c r="B8" s="370" t="s">
        <v>34</v>
      </c>
      <c r="C8" s="1243">
        <v>46172</v>
      </c>
      <c r="D8" s="679" t="s">
        <v>54</v>
      </c>
      <c r="E8" s="679">
        <v>46114</v>
      </c>
      <c r="F8" s="679" t="s">
        <v>55</v>
      </c>
      <c r="G8" s="680" t="s">
        <v>1181</v>
      </c>
      <c r="H8" s="681">
        <v>0</v>
      </c>
      <c r="I8" s="1011" t="s">
        <v>890</v>
      </c>
      <c r="J8" s="681" t="s">
        <v>30</v>
      </c>
      <c r="K8" s="353" t="s">
        <v>639</v>
      </c>
      <c r="L8" s="728" t="s">
        <v>128</v>
      </c>
      <c r="M8" s="893">
        <v>82825</v>
      </c>
      <c r="N8" s="1509">
        <v>73316</v>
      </c>
      <c r="O8" s="1291"/>
      <c r="P8" s="336">
        <v>73316</v>
      </c>
      <c r="Q8" s="728" t="s">
        <v>128</v>
      </c>
      <c r="R8" s="907" t="s">
        <v>38</v>
      </c>
      <c r="S8" s="684">
        <v>45965</v>
      </c>
      <c r="T8" s="1060">
        <v>6210</v>
      </c>
      <c r="U8" s="1092">
        <v>6217</v>
      </c>
      <c r="V8" s="250">
        <v>1</v>
      </c>
      <c r="W8" s="1402">
        <v>46128</v>
      </c>
      <c r="X8" s="1277">
        <v>1</v>
      </c>
      <c r="Y8" s="1388">
        <v>1</v>
      </c>
      <c r="Z8" s="1139">
        <v>1</v>
      </c>
      <c r="AA8" s="356">
        <v>46198</v>
      </c>
      <c r="AB8" s="356">
        <v>46224</v>
      </c>
      <c r="AC8" s="707" t="s">
        <v>1182</v>
      </c>
    </row>
    <row r="9" spans="1:29" ht="39.75" customHeight="1">
      <c r="A9" s="291" t="s">
        <v>129</v>
      </c>
      <c r="B9" s="305" t="s">
        <v>34</v>
      </c>
      <c r="C9" s="293">
        <v>45868</v>
      </c>
      <c r="D9" s="17" t="s">
        <v>1183</v>
      </c>
      <c r="E9" s="18">
        <v>45716</v>
      </c>
      <c r="F9" s="17" t="s">
        <v>53</v>
      </c>
      <c r="G9" s="877" t="s">
        <v>130</v>
      </c>
      <c r="H9" s="19">
        <v>0</v>
      </c>
      <c r="I9" s="298" t="s">
        <v>890</v>
      </c>
      <c r="J9" s="19" t="s">
        <v>30</v>
      </c>
      <c r="K9" s="293">
        <v>45716</v>
      </c>
      <c r="L9" s="19" t="s">
        <v>128</v>
      </c>
      <c r="M9" s="336">
        <v>64932.55</v>
      </c>
      <c r="N9" s="1264">
        <v>69110.8</v>
      </c>
      <c r="O9" s="763"/>
      <c r="P9" s="763">
        <v>69110.8</v>
      </c>
      <c r="Q9" s="1224" t="s">
        <v>128</v>
      </c>
      <c r="R9" s="294" t="s">
        <v>38</v>
      </c>
      <c r="S9" s="443">
        <v>45721</v>
      </c>
      <c r="T9" s="5">
        <v>5151</v>
      </c>
      <c r="U9" s="433">
        <v>5207</v>
      </c>
      <c r="V9" s="250">
        <v>1.01</v>
      </c>
      <c r="W9" s="20">
        <v>45748</v>
      </c>
      <c r="X9" s="7">
        <v>1</v>
      </c>
      <c r="Y9" s="758">
        <v>1</v>
      </c>
      <c r="Z9" s="377">
        <v>1</v>
      </c>
      <c r="AA9" s="275" t="s">
        <v>1184</v>
      </c>
      <c r="AB9" s="275" t="s">
        <v>1184</v>
      </c>
      <c r="AC9" s="252"/>
    </row>
    <row r="10" spans="1:29" ht="39.75" customHeight="1">
      <c r="A10" s="773" t="s">
        <v>1185</v>
      </c>
      <c r="B10" s="370" t="s">
        <v>34</v>
      </c>
      <c r="C10" s="1243">
        <v>46172</v>
      </c>
      <c r="D10" s="679" t="s">
        <v>54</v>
      </c>
      <c r="E10" s="679">
        <v>46114</v>
      </c>
      <c r="F10" s="679" t="s">
        <v>55</v>
      </c>
      <c r="G10" s="680" t="s">
        <v>1186</v>
      </c>
      <c r="H10" s="681">
        <v>0</v>
      </c>
      <c r="I10" s="1011" t="s">
        <v>890</v>
      </c>
      <c r="J10" s="681" t="s">
        <v>30</v>
      </c>
      <c r="K10" s="353" t="s">
        <v>639</v>
      </c>
      <c r="L10" s="681" t="s">
        <v>128</v>
      </c>
      <c r="M10" s="774">
        <v>34736.85</v>
      </c>
      <c r="N10" s="336">
        <v>30641.35</v>
      </c>
      <c r="O10" s="1291"/>
      <c r="P10" s="336">
        <v>30641.35</v>
      </c>
      <c r="Q10" s="728" t="s">
        <v>128</v>
      </c>
      <c r="R10" s="907" t="s">
        <v>38</v>
      </c>
      <c r="S10" s="684">
        <v>45965</v>
      </c>
      <c r="T10" s="901">
        <v>2601</v>
      </c>
      <c r="U10" s="327">
        <v>2890</v>
      </c>
      <c r="V10" s="358">
        <f ca="1">IFERROR($W10/$V10, 0)</f>
        <v>1.1111111111111112</v>
      </c>
      <c r="W10" s="735">
        <v>45973</v>
      </c>
      <c r="X10" s="7">
        <v>1</v>
      </c>
      <c r="Y10" s="758">
        <v>1</v>
      </c>
      <c r="Z10" s="377">
        <v>1</v>
      </c>
      <c r="AA10" s="356">
        <v>46195</v>
      </c>
      <c r="AB10" s="356">
        <v>46177</v>
      </c>
      <c r="AC10" s="1187" t="s">
        <v>1187</v>
      </c>
    </row>
    <row r="11" spans="1:29" ht="39.75" customHeight="1">
      <c r="A11" s="492" t="s">
        <v>133</v>
      </c>
      <c r="B11" s="305" t="s">
        <v>34</v>
      </c>
      <c r="C11" s="293">
        <v>45991</v>
      </c>
      <c r="D11" s="18" t="s">
        <v>1188</v>
      </c>
      <c r="E11" s="299">
        <v>45707</v>
      </c>
      <c r="F11" s="17" t="s">
        <v>53</v>
      </c>
      <c r="G11" s="434" t="s">
        <v>134</v>
      </c>
      <c r="H11" s="298">
        <v>0</v>
      </c>
      <c r="I11" s="298" t="s">
        <v>890</v>
      </c>
      <c r="J11" s="569" t="s">
        <v>30</v>
      </c>
      <c r="K11" s="23">
        <v>45708</v>
      </c>
      <c r="L11" s="298" t="s">
        <v>128</v>
      </c>
      <c r="M11" s="486">
        <v>87944.4</v>
      </c>
      <c r="N11" s="1264">
        <v>99159.12</v>
      </c>
      <c r="O11" s="763"/>
      <c r="P11" s="763">
        <v>99159.12</v>
      </c>
      <c r="Q11" s="1254" t="s">
        <v>128</v>
      </c>
      <c r="R11" s="294" t="s">
        <v>38</v>
      </c>
      <c r="S11" s="494">
        <v>45709</v>
      </c>
      <c r="T11" s="371">
        <v>7008</v>
      </c>
      <c r="U11" s="369">
        <v>7258</v>
      </c>
      <c r="V11" s="3">
        <v>1.04</v>
      </c>
      <c r="W11" s="406">
        <v>45747</v>
      </c>
      <c r="X11" s="885">
        <v>1</v>
      </c>
      <c r="Y11" s="358">
        <v>1</v>
      </c>
      <c r="Z11" s="377">
        <v>1</v>
      </c>
      <c r="AA11" s="275">
        <v>46072</v>
      </c>
      <c r="AB11" s="275">
        <v>46072</v>
      </c>
      <c r="AC11" s="583" t="s">
        <v>1189</v>
      </c>
    </row>
    <row r="12" spans="1:29" ht="39.75" customHeight="1">
      <c r="A12" s="628" t="s">
        <v>1190</v>
      </c>
      <c r="B12" s="370" t="s">
        <v>34</v>
      </c>
      <c r="C12" s="353">
        <v>45991</v>
      </c>
      <c r="D12" s="360" t="s">
        <v>56</v>
      </c>
      <c r="E12" s="360">
        <v>45950</v>
      </c>
      <c r="F12" s="359" t="s">
        <v>53</v>
      </c>
      <c r="G12" s="1041"/>
      <c r="H12" s="1013">
        <v>82</v>
      </c>
      <c r="I12" s="365" t="s">
        <v>890</v>
      </c>
      <c r="J12" s="1013" t="s">
        <v>30</v>
      </c>
      <c r="K12" s="18">
        <v>45902</v>
      </c>
      <c r="L12" s="1042" t="s">
        <v>128</v>
      </c>
      <c r="M12" s="1081">
        <v>87830</v>
      </c>
      <c r="N12" s="336">
        <v>72935</v>
      </c>
      <c r="O12" s="629">
        <v>12266.1</v>
      </c>
      <c r="P12" s="336">
        <v>85201.1</v>
      </c>
      <c r="Q12" s="1254" t="s">
        <v>128</v>
      </c>
      <c r="R12" s="294" t="s">
        <v>38</v>
      </c>
      <c r="S12" s="494">
        <v>45898</v>
      </c>
      <c r="T12" s="660">
        <v>7022</v>
      </c>
      <c r="U12" s="327">
        <v>7002</v>
      </c>
      <c r="V12" s="3">
        <v>1</v>
      </c>
      <c r="W12" s="494">
        <v>45958</v>
      </c>
      <c r="X12" s="274">
        <v>1</v>
      </c>
      <c r="Y12" s="274">
        <v>1</v>
      </c>
      <c r="Z12" s="274">
        <v>1</v>
      </c>
      <c r="AA12" s="630">
        <v>46134</v>
      </c>
      <c r="AB12" s="630">
        <v>46134</v>
      </c>
      <c r="AC12" s="1292" t="s">
        <v>1191</v>
      </c>
    </row>
    <row r="13" spans="1:29" ht="39.75" customHeight="1">
      <c r="A13" s="1196" t="s">
        <v>1192</v>
      </c>
      <c r="B13" s="370" t="s">
        <v>34</v>
      </c>
      <c r="C13" s="1198">
        <v>46099</v>
      </c>
      <c r="D13" s="1199" t="s">
        <v>52</v>
      </c>
      <c r="E13" s="1199">
        <v>45959</v>
      </c>
      <c r="F13" s="1185" t="s">
        <v>1173</v>
      </c>
      <c r="G13" s="1199" t="s">
        <v>1193</v>
      </c>
      <c r="H13" s="1207">
        <v>69</v>
      </c>
      <c r="I13" s="1167" t="s">
        <v>890</v>
      </c>
      <c r="J13" s="1167" t="s">
        <v>30</v>
      </c>
      <c r="K13" s="1199">
        <v>45925</v>
      </c>
      <c r="L13" s="1206" t="s">
        <v>128</v>
      </c>
      <c r="M13" s="1323">
        <v>51632</v>
      </c>
      <c r="N13" s="416">
        <v>39035</v>
      </c>
      <c r="O13" s="763"/>
      <c r="P13" s="416">
        <v>39035</v>
      </c>
      <c r="Q13" s="1206" t="s">
        <v>128</v>
      </c>
      <c r="R13" s="1233" t="s">
        <v>38</v>
      </c>
      <c r="S13" s="1256">
        <v>45932</v>
      </c>
      <c r="T13" s="1169">
        <v>3997</v>
      </c>
      <c r="U13" s="1268">
        <v>3937</v>
      </c>
      <c r="V13" s="358">
        <f t="shared" ref="V13:V14" ca="1" si="0">IFERROR($W13/$V13, 0)</f>
        <v>0.98498874155616711</v>
      </c>
      <c r="W13" s="1168">
        <v>45960</v>
      </c>
      <c r="X13" s="1139">
        <v>1</v>
      </c>
      <c r="Y13" s="1139">
        <v>1</v>
      </c>
      <c r="Z13" s="1139">
        <v>1</v>
      </c>
      <c r="AA13" s="356">
        <v>46139</v>
      </c>
      <c r="AB13" s="356">
        <v>46139</v>
      </c>
      <c r="AC13" s="1187" t="s">
        <v>1194</v>
      </c>
    </row>
    <row r="14" spans="1:29" ht="39.75" customHeight="1">
      <c r="A14" s="551" t="s">
        <v>1195</v>
      </c>
      <c r="B14" s="370" t="s">
        <v>34</v>
      </c>
      <c r="C14" s="353">
        <v>45989</v>
      </c>
      <c r="D14" s="360" t="s">
        <v>56</v>
      </c>
      <c r="E14" s="360">
        <v>45964</v>
      </c>
      <c r="F14" s="359" t="s">
        <v>53</v>
      </c>
      <c r="G14" s="1041" t="s">
        <v>1196</v>
      </c>
      <c r="H14" s="1013">
        <v>74</v>
      </c>
      <c r="I14" s="355" t="s">
        <v>890</v>
      </c>
      <c r="J14" s="355" t="s">
        <v>30</v>
      </c>
      <c r="K14" s="18">
        <v>45932</v>
      </c>
      <c r="L14" s="1042" t="s">
        <v>128</v>
      </c>
      <c r="M14" s="1322">
        <v>47064</v>
      </c>
      <c r="N14" s="416">
        <v>43955</v>
      </c>
      <c r="O14" s="763"/>
      <c r="P14" s="416">
        <v>43955</v>
      </c>
      <c r="Q14" s="365" t="s">
        <v>128</v>
      </c>
      <c r="R14" s="294" t="s">
        <v>38</v>
      </c>
      <c r="S14" s="494">
        <v>45932</v>
      </c>
      <c r="T14" s="660">
        <v>4716</v>
      </c>
      <c r="U14" s="327">
        <v>4731</v>
      </c>
      <c r="V14" s="358">
        <f t="shared" ca="1" si="0"/>
        <v>1.0031806615776082</v>
      </c>
      <c r="W14" s="363">
        <v>45971</v>
      </c>
      <c r="X14" s="1139">
        <v>1</v>
      </c>
      <c r="Y14" s="1139">
        <v>1</v>
      </c>
      <c r="Z14" s="1139">
        <v>1</v>
      </c>
      <c r="AA14" s="356">
        <v>46140</v>
      </c>
      <c r="AB14" s="356">
        <v>46140</v>
      </c>
      <c r="AC14" s="771" t="s">
        <v>1197</v>
      </c>
    </row>
    <row r="15" spans="1:29" ht="39.75" customHeight="1">
      <c r="A15" s="628" t="s">
        <v>1198</v>
      </c>
      <c r="B15" s="370" t="s">
        <v>34</v>
      </c>
      <c r="C15" s="353">
        <v>45960</v>
      </c>
      <c r="D15" s="360" t="s">
        <v>56</v>
      </c>
      <c r="E15" s="360">
        <v>45930</v>
      </c>
      <c r="F15" s="359" t="s">
        <v>53</v>
      </c>
      <c r="G15" s="1041"/>
      <c r="H15" s="1013">
        <v>80</v>
      </c>
      <c r="I15" s="365" t="s">
        <v>890</v>
      </c>
      <c r="J15" s="1013" t="s">
        <v>30</v>
      </c>
      <c r="K15" s="581">
        <v>45902</v>
      </c>
      <c r="L15" s="298" t="s">
        <v>128</v>
      </c>
      <c r="M15" s="1082">
        <v>90173</v>
      </c>
      <c r="N15" s="336">
        <v>73132</v>
      </c>
      <c r="O15" s="408"/>
      <c r="P15" s="336">
        <v>73132</v>
      </c>
      <c r="Q15" s="1254" t="s">
        <v>128</v>
      </c>
      <c r="R15" s="294" t="s">
        <v>38</v>
      </c>
      <c r="S15" s="494">
        <v>45898</v>
      </c>
      <c r="T15" s="660">
        <v>7009</v>
      </c>
      <c r="U15" s="327">
        <v>6948</v>
      </c>
      <c r="V15" s="3">
        <v>0.99</v>
      </c>
      <c r="W15" s="494">
        <v>45944</v>
      </c>
      <c r="X15" s="456">
        <v>1</v>
      </c>
      <c r="Y15" s="456">
        <v>1</v>
      </c>
      <c r="Z15" s="456">
        <v>1</v>
      </c>
      <c r="AA15" s="356">
        <v>46134</v>
      </c>
      <c r="AB15" s="356">
        <v>46134</v>
      </c>
      <c r="AC15" s="770" t="s">
        <v>1191</v>
      </c>
    </row>
    <row r="16" spans="1:29" ht="39.75" customHeight="1">
      <c r="A16" s="773" t="s">
        <v>1199</v>
      </c>
      <c r="B16" s="370" t="s">
        <v>34</v>
      </c>
      <c r="C16" s="679">
        <v>45999</v>
      </c>
      <c r="D16" s="689" t="s">
        <v>54</v>
      </c>
      <c r="E16" s="689">
        <v>45964</v>
      </c>
      <c r="F16" s="690" t="s">
        <v>55</v>
      </c>
      <c r="G16" s="689" t="s">
        <v>1200</v>
      </c>
      <c r="H16" s="1013">
        <v>81</v>
      </c>
      <c r="I16" s="681" t="s">
        <v>890</v>
      </c>
      <c r="J16" s="728" t="s">
        <v>30</v>
      </c>
      <c r="K16" s="353" t="s">
        <v>639</v>
      </c>
      <c r="L16" s="1296" t="s">
        <v>128</v>
      </c>
      <c r="M16" s="1195">
        <v>68962</v>
      </c>
      <c r="N16" s="336">
        <v>53757</v>
      </c>
      <c r="O16" s="629">
        <v>11950.2</v>
      </c>
      <c r="P16" s="336">
        <v>65707.199999999997</v>
      </c>
      <c r="Q16" s="1254" t="s">
        <v>128</v>
      </c>
      <c r="R16" s="728" t="s">
        <v>38</v>
      </c>
      <c r="S16" s="754">
        <v>45932</v>
      </c>
      <c r="T16" s="660">
        <v>5333</v>
      </c>
      <c r="U16" s="327">
        <v>5339</v>
      </c>
      <c r="V16" s="3">
        <v>1</v>
      </c>
      <c r="W16" s="692">
        <v>46044</v>
      </c>
      <c r="X16" s="1139">
        <v>1</v>
      </c>
      <c r="Y16" s="1139">
        <v>1</v>
      </c>
      <c r="Z16" s="1139">
        <v>1</v>
      </c>
      <c r="AA16" s="356">
        <v>46128</v>
      </c>
      <c r="AB16" s="356">
        <v>46128</v>
      </c>
      <c r="AC16" s="688" t="s">
        <v>1201</v>
      </c>
    </row>
    <row r="17" spans="1:29" ht="39.75" customHeight="1">
      <c r="A17" s="551" t="s">
        <v>1202</v>
      </c>
      <c r="B17" s="370" t="s">
        <v>34</v>
      </c>
      <c r="C17" s="353">
        <v>45960</v>
      </c>
      <c r="D17" s="360" t="s">
        <v>54</v>
      </c>
      <c r="E17" s="360">
        <v>45950</v>
      </c>
      <c r="F17" s="359" t="s">
        <v>55</v>
      </c>
      <c r="G17" s="1041"/>
      <c r="H17" s="1013">
        <v>80</v>
      </c>
      <c r="I17" s="365" t="s">
        <v>890</v>
      </c>
      <c r="J17" s="559" t="s">
        <v>30</v>
      </c>
      <c r="K17" s="18">
        <v>45905</v>
      </c>
      <c r="L17" s="1296" t="s">
        <v>128</v>
      </c>
      <c r="M17" s="1083">
        <v>66674.3</v>
      </c>
      <c r="N17" s="1265">
        <v>50364.3</v>
      </c>
      <c r="O17" s="339">
        <v>19125.8</v>
      </c>
      <c r="P17" s="336">
        <v>69490.100000000006</v>
      </c>
      <c r="Q17" s="1254" t="s">
        <v>128</v>
      </c>
      <c r="R17" s="294" t="s">
        <v>38</v>
      </c>
      <c r="S17" s="494">
        <v>45922</v>
      </c>
      <c r="T17" s="660">
        <v>5285</v>
      </c>
      <c r="U17" s="327">
        <v>5305</v>
      </c>
      <c r="V17" s="3">
        <v>1</v>
      </c>
      <c r="W17" s="494">
        <v>45954</v>
      </c>
      <c r="X17" s="456">
        <v>1</v>
      </c>
      <c r="Y17" s="456">
        <v>1</v>
      </c>
      <c r="Z17" s="456">
        <v>1</v>
      </c>
      <c r="AA17" s="356">
        <v>45982</v>
      </c>
      <c r="AB17" s="356">
        <v>45982</v>
      </c>
      <c r="AC17" s="771" t="s">
        <v>1203</v>
      </c>
    </row>
    <row r="18" spans="1:29" ht="39.75" customHeight="1">
      <c r="A18" s="551" t="s">
        <v>1204</v>
      </c>
      <c r="B18" s="370" t="s">
        <v>34</v>
      </c>
      <c r="C18" s="353">
        <v>45960</v>
      </c>
      <c r="D18" s="360" t="s">
        <v>54</v>
      </c>
      <c r="E18" s="360">
        <v>45937</v>
      </c>
      <c r="F18" s="359" t="s">
        <v>55</v>
      </c>
      <c r="G18" s="1041"/>
      <c r="H18" s="1013">
        <v>82</v>
      </c>
      <c r="I18" s="365" t="s">
        <v>890</v>
      </c>
      <c r="J18" s="1297" t="s">
        <v>30</v>
      </c>
      <c r="K18" s="671">
        <v>45903</v>
      </c>
      <c r="L18" s="365" t="s">
        <v>128</v>
      </c>
      <c r="M18" s="1081">
        <v>93666.75</v>
      </c>
      <c r="N18" s="336">
        <v>78401.25</v>
      </c>
      <c r="O18" s="891">
        <v>15459.55</v>
      </c>
      <c r="P18" s="1220">
        <v>93860.800000000003</v>
      </c>
      <c r="Q18" s="1285" t="s">
        <v>128</v>
      </c>
      <c r="R18" s="294" t="s">
        <v>38</v>
      </c>
      <c r="S18" s="494">
        <v>45897</v>
      </c>
      <c r="T18" s="660">
        <v>7883</v>
      </c>
      <c r="U18" s="327">
        <v>7909</v>
      </c>
      <c r="V18" s="3">
        <v>1</v>
      </c>
      <c r="W18" s="494">
        <v>45945</v>
      </c>
      <c r="X18" s="456">
        <v>1</v>
      </c>
      <c r="Y18" s="456">
        <v>1</v>
      </c>
      <c r="Z18" s="456">
        <v>1</v>
      </c>
      <c r="AA18" s="356">
        <v>46079</v>
      </c>
      <c r="AB18" s="356">
        <v>46079</v>
      </c>
      <c r="AC18" s="771" t="s">
        <v>1191</v>
      </c>
    </row>
    <row r="19" spans="1:29" ht="39.75" customHeight="1">
      <c r="A19" s="1196" t="s">
        <v>1205</v>
      </c>
      <c r="B19" s="370" t="s">
        <v>34</v>
      </c>
      <c r="C19" s="1198">
        <v>46099</v>
      </c>
      <c r="D19" s="1199" t="s">
        <v>56</v>
      </c>
      <c r="E19" s="1199">
        <v>45975</v>
      </c>
      <c r="F19" s="1185" t="s">
        <v>53</v>
      </c>
      <c r="G19" s="1199" t="s">
        <v>1206</v>
      </c>
      <c r="H19" s="1013">
        <v>48</v>
      </c>
      <c r="I19" s="1167" t="s">
        <v>890</v>
      </c>
      <c r="J19" s="1167" t="s">
        <v>30</v>
      </c>
      <c r="K19" s="353" t="s">
        <v>639</v>
      </c>
      <c r="L19" s="1206" t="s">
        <v>128</v>
      </c>
      <c r="M19" s="1322">
        <v>39064</v>
      </c>
      <c r="N19" s="416">
        <v>30327</v>
      </c>
      <c r="O19" s="763"/>
      <c r="P19" s="416">
        <v>30327</v>
      </c>
      <c r="Q19" s="365" t="s">
        <v>128</v>
      </c>
      <c r="R19" s="1233" t="s">
        <v>38</v>
      </c>
      <c r="S19" s="1256">
        <v>45932</v>
      </c>
      <c r="T19" s="1169">
        <v>2982</v>
      </c>
      <c r="U19" s="1268">
        <v>3061</v>
      </c>
      <c r="V19" s="3">
        <v>1.02</v>
      </c>
      <c r="W19" s="1168">
        <v>46104</v>
      </c>
      <c r="X19" s="1139">
        <v>1</v>
      </c>
      <c r="Y19" s="1139">
        <v>1</v>
      </c>
      <c r="Z19" s="1139">
        <v>1</v>
      </c>
      <c r="AA19" s="356">
        <v>46140</v>
      </c>
      <c r="AB19" s="356">
        <v>46140</v>
      </c>
      <c r="AC19" s="1187" t="s">
        <v>1207</v>
      </c>
    </row>
    <row r="20" spans="1:29" ht="39.75" customHeight="1">
      <c r="A20" s="291" t="s">
        <v>135</v>
      </c>
      <c r="B20" s="305" t="s">
        <v>34</v>
      </c>
      <c r="C20" s="18">
        <v>45807</v>
      </c>
      <c r="D20" s="18" t="s">
        <v>1208</v>
      </c>
      <c r="E20" s="18">
        <v>45706</v>
      </c>
      <c r="F20" s="17" t="s">
        <v>53</v>
      </c>
      <c r="G20" s="300" t="s">
        <v>136</v>
      </c>
      <c r="H20" s="19">
        <v>56</v>
      </c>
      <c r="I20" s="298" t="s">
        <v>890</v>
      </c>
      <c r="J20" s="19" t="s">
        <v>30</v>
      </c>
      <c r="K20" s="18">
        <v>45701</v>
      </c>
      <c r="L20" s="298" t="s">
        <v>128</v>
      </c>
      <c r="M20" s="336">
        <v>55089</v>
      </c>
      <c r="N20" s="416">
        <v>57509</v>
      </c>
      <c r="O20" s="416"/>
      <c r="P20" s="416">
        <v>57509</v>
      </c>
      <c r="Q20" s="1346" t="s">
        <v>128</v>
      </c>
      <c r="R20" s="294" t="s">
        <v>38</v>
      </c>
      <c r="S20" s="489">
        <v>45709</v>
      </c>
      <c r="T20" s="9">
        <v>4836</v>
      </c>
      <c r="U20" s="357">
        <v>5095</v>
      </c>
      <c r="V20" s="358">
        <f>IFERROR(Table4[[#This Row],[Actual Redline Completed Footage UG]]/Table4[[#This Row],[Footage UG]], 0)</f>
        <v>1.0535566583953682</v>
      </c>
      <c r="W20" s="363">
        <v>45741</v>
      </c>
      <c r="X20" s="377">
        <v>1</v>
      </c>
      <c r="Y20" s="377">
        <v>1</v>
      </c>
      <c r="Z20" s="377">
        <v>1</v>
      </c>
      <c r="AA20" s="356">
        <v>45926</v>
      </c>
      <c r="AB20" s="356">
        <v>45926</v>
      </c>
      <c r="AC20" s="73" t="s">
        <v>1209</v>
      </c>
    </row>
    <row r="21" spans="1:29" ht="39.75" customHeight="1">
      <c r="A21" s="291" t="s">
        <v>146</v>
      </c>
      <c r="B21" s="305" t="s">
        <v>34</v>
      </c>
      <c r="C21" s="293">
        <v>45991</v>
      </c>
      <c r="D21" s="17" t="s">
        <v>1210</v>
      </c>
      <c r="E21" s="18">
        <v>45716</v>
      </c>
      <c r="F21" s="17" t="s">
        <v>1173</v>
      </c>
      <c r="G21" s="297" t="s">
        <v>139</v>
      </c>
      <c r="H21" s="19">
        <v>31</v>
      </c>
      <c r="I21" s="298" t="s">
        <v>890</v>
      </c>
      <c r="J21" s="19" t="s">
        <v>30</v>
      </c>
      <c r="K21" s="293">
        <v>45716</v>
      </c>
      <c r="L21" s="19" t="s">
        <v>128</v>
      </c>
      <c r="M21" s="336">
        <v>28777</v>
      </c>
      <c r="N21" s="416">
        <v>28496.799999999999</v>
      </c>
      <c r="O21" s="416"/>
      <c r="P21" s="416">
        <v>28496.799999999999</v>
      </c>
      <c r="Q21" s="1224" t="s">
        <v>128</v>
      </c>
      <c r="R21" s="294" t="s">
        <v>38</v>
      </c>
      <c r="S21" s="494">
        <v>45716</v>
      </c>
      <c r="T21" s="9">
        <v>2315</v>
      </c>
      <c r="U21" s="357">
        <v>2279</v>
      </c>
      <c r="V21" s="358">
        <v>0.98</v>
      </c>
      <c r="W21" s="363">
        <v>45862</v>
      </c>
      <c r="X21" s="274">
        <v>1</v>
      </c>
      <c r="Y21" s="274">
        <v>1</v>
      </c>
      <c r="Z21" s="377">
        <v>1</v>
      </c>
      <c r="AA21" s="275">
        <v>45993</v>
      </c>
      <c r="AB21" s="275">
        <v>45993</v>
      </c>
      <c r="AC21" s="73"/>
    </row>
    <row r="22" spans="1:29" ht="39.75" customHeight="1">
      <c r="A22" s="551" t="s">
        <v>150</v>
      </c>
      <c r="B22" s="370" t="s">
        <v>34</v>
      </c>
      <c r="C22" s="353">
        <v>45991</v>
      </c>
      <c r="D22" s="359" t="s">
        <v>56</v>
      </c>
      <c r="E22" s="360">
        <v>45880</v>
      </c>
      <c r="F22" s="359" t="s">
        <v>53</v>
      </c>
      <c r="G22" s="361" t="s">
        <v>151</v>
      </c>
      <c r="H22" s="362">
        <v>57</v>
      </c>
      <c r="I22" s="365" t="s">
        <v>890</v>
      </c>
      <c r="J22" s="362" t="s">
        <v>30</v>
      </c>
      <c r="K22" s="360">
        <v>45863</v>
      </c>
      <c r="L22" s="362" t="s">
        <v>128</v>
      </c>
      <c r="M22" s="869">
        <v>49223.7</v>
      </c>
      <c r="N22" s="336">
        <v>37040.5</v>
      </c>
      <c r="O22" s="566">
        <v>10534.7</v>
      </c>
      <c r="P22" s="336">
        <v>47575.199999999997</v>
      </c>
      <c r="Q22" s="362" t="s">
        <v>128</v>
      </c>
      <c r="R22" s="294" t="s">
        <v>38</v>
      </c>
      <c r="S22" s="494">
        <v>45863</v>
      </c>
      <c r="T22" s="357">
        <v>3649</v>
      </c>
      <c r="U22" s="369">
        <v>3557</v>
      </c>
      <c r="V22" s="3">
        <v>0.97</v>
      </c>
      <c r="W22" s="363">
        <v>45916</v>
      </c>
      <c r="X22" s="274">
        <v>1</v>
      </c>
      <c r="Y22" s="274">
        <v>1</v>
      </c>
      <c r="Z22" s="456">
        <v>1</v>
      </c>
      <c r="AA22" s="356">
        <v>46055</v>
      </c>
      <c r="AB22" s="366" t="s">
        <v>1169</v>
      </c>
      <c r="AC22" s="769" t="s">
        <v>1211</v>
      </c>
    </row>
    <row r="23" spans="1:29" ht="39.75" customHeight="1">
      <c r="A23" s="551" t="s">
        <v>1212</v>
      </c>
      <c r="B23" s="370" t="s">
        <v>34</v>
      </c>
      <c r="C23" s="353">
        <v>45991</v>
      </c>
      <c r="D23" s="359" t="s">
        <v>56</v>
      </c>
      <c r="E23" s="360">
        <v>45880</v>
      </c>
      <c r="F23" s="359" t="s">
        <v>53</v>
      </c>
      <c r="G23" s="361" t="s">
        <v>1213</v>
      </c>
      <c r="H23" s="362">
        <v>75</v>
      </c>
      <c r="I23" s="365" t="s">
        <v>890</v>
      </c>
      <c r="J23" s="362" t="s">
        <v>30</v>
      </c>
      <c r="K23" s="360">
        <v>45879</v>
      </c>
      <c r="L23" s="362" t="s">
        <v>128</v>
      </c>
      <c r="M23" s="869">
        <v>68151.75</v>
      </c>
      <c r="N23" s="336">
        <v>54018.75</v>
      </c>
      <c r="O23" s="409"/>
      <c r="P23" s="336">
        <v>54018.75</v>
      </c>
      <c r="Q23" s="362" t="s">
        <v>128</v>
      </c>
      <c r="R23" s="570" t="s">
        <v>38</v>
      </c>
      <c r="S23" s="494">
        <v>45881</v>
      </c>
      <c r="T23" s="661">
        <v>5362</v>
      </c>
      <c r="U23" s="357">
        <v>5236</v>
      </c>
      <c r="V23" s="3">
        <v>0.98</v>
      </c>
      <c r="W23" s="494">
        <v>45926</v>
      </c>
      <c r="X23" s="274">
        <v>1</v>
      </c>
      <c r="Y23" s="274">
        <v>1</v>
      </c>
      <c r="Z23" s="456">
        <v>1</v>
      </c>
      <c r="AA23" s="356">
        <v>46147</v>
      </c>
      <c r="AB23" s="356">
        <v>46147</v>
      </c>
      <c r="AC23" s="1326" t="s">
        <v>1214</v>
      </c>
    </row>
    <row r="24" spans="1:29" ht="39.75" customHeight="1">
      <c r="A24" s="773" t="s">
        <v>1215</v>
      </c>
      <c r="B24" s="370" t="s">
        <v>34</v>
      </c>
      <c r="C24" s="679">
        <v>46107</v>
      </c>
      <c r="D24" s="679" t="s">
        <v>56</v>
      </c>
      <c r="E24" s="679">
        <v>45980</v>
      </c>
      <c r="F24" s="679" t="s">
        <v>55</v>
      </c>
      <c r="G24" s="680" t="s">
        <v>1216</v>
      </c>
      <c r="H24" s="681">
        <v>82</v>
      </c>
      <c r="I24" s="681" t="s">
        <v>890</v>
      </c>
      <c r="J24" s="681" t="s">
        <v>30</v>
      </c>
      <c r="K24" s="353" t="s">
        <v>639</v>
      </c>
      <c r="L24" s="681" t="s">
        <v>128</v>
      </c>
      <c r="M24" s="774">
        <v>56294</v>
      </c>
      <c r="N24" s="336">
        <v>41907</v>
      </c>
      <c r="O24" s="898">
        <v>19111.55</v>
      </c>
      <c r="P24" s="336">
        <v>61018.55</v>
      </c>
      <c r="Q24" s="906" t="s">
        <v>128</v>
      </c>
      <c r="R24" s="728" t="s">
        <v>38</v>
      </c>
      <c r="S24" s="709">
        <v>45981</v>
      </c>
      <c r="T24" s="685">
        <v>4146</v>
      </c>
      <c r="U24" s="685">
        <v>4184</v>
      </c>
      <c r="V24" s="3">
        <v>1.01</v>
      </c>
      <c r="W24" s="692">
        <v>46084</v>
      </c>
      <c r="X24" s="1139">
        <v>1</v>
      </c>
      <c r="Y24" s="1139">
        <v>1</v>
      </c>
      <c r="Z24" s="1139">
        <v>1</v>
      </c>
      <c r="AA24" s="356">
        <v>46125</v>
      </c>
      <c r="AB24" s="356">
        <v>46125</v>
      </c>
      <c r="AC24" s="688" t="s">
        <v>1217</v>
      </c>
    </row>
    <row r="25" spans="1:29" ht="39.75" customHeight="1">
      <c r="A25" s="773" t="s">
        <v>1218</v>
      </c>
      <c r="B25" s="370" t="s">
        <v>34</v>
      </c>
      <c r="C25" s="679">
        <v>46107</v>
      </c>
      <c r="D25" s="679" t="s">
        <v>56</v>
      </c>
      <c r="E25" s="679">
        <v>46009</v>
      </c>
      <c r="F25" s="679" t="s">
        <v>55</v>
      </c>
      <c r="G25" s="680" t="s">
        <v>1219</v>
      </c>
      <c r="H25" s="681">
        <v>54</v>
      </c>
      <c r="I25" s="681" t="s">
        <v>890</v>
      </c>
      <c r="J25" s="681" t="s">
        <v>30</v>
      </c>
      <c r="K25" s="679">
        <v>46077</v>
      </c>
      <c r="L25" s="681" t="s">
        <v>128</v>
      </c>
      <c r="M25" s="774">
        <v>58240</v>
      </c>
      <c r="N25" s="336">
        <v>47101</v>
      </c>
      <c r="O25" s="898"/>
      <c r="P25" s="336">
        <v>47101</v>
      </c>
      <c r="Q25" s="681" t="s">
        <v>128</v>
      </c>
      <c r="R25" s="728" t="s">
        <v>38</v>
      </c>
      <c r="S25" s="1242">
        <v>46077</v>
      </c>
      <c r="T25" s="685">
        <v>3599</v>
      </c>
      <c r="U25" s="685">
        <v>3613</v>
      </c>
      <c r="V25" s="3">
        <v>1</v>
      </c>
      <c r="W25" s="692">
        <v>46085</v>
      </c>
      <c r="X25" s="1139">
        <v>1</v>
      </c>
      <c r="Y25" s="1139">
        <v>1</v>
      </c>
      <c r="Z25" s="1139">
        <v>1</v>
      </c>
      <c r="AA25" s="356">
        <v>46125</v>
      </c>
      <c r="AB25" s="356">
        <v>46125</v>
      </c>
      <c r="AC25" s="688" t="s">
        <v>1220</v>
      </c>
    </row>
    <row r="26" spans="1:29" ht="39.75" customHeight="1">
      <c r="A26" s="1393" t="s">
        <v>1221</v>
      </c>
      <c r="B26" s="370" t="s">
        <v>34</v>
      </c>
      <c r="C26" s="1243">
        <v>46172</v>
      </c>
      <c r="D26" s="360" t="s">
        <v>56</v>
      </c>
      <c r="E26" s="360">
        <v>46142</v>
      </c>
      <c r="F26" s="359" t="s">
        <v>55</v>
      </c>
      <c r="G26" s="689" t="s">
        <v>1222</v>
      </c>
      <c r="H26" s="949">
        <v>0</v>
      </c>
      <c r="I26" s="365" t="s">
        <v>890</v>
      </c>
      <c r="J26" s="1013" t="s">
        <v>30</v>
      </c>
      <c r="K26" s="353" t="s">
        <v>639</v>
      </c>
      <c r="L26" s="365" t="s">
        <v>128</v>
      </c>
      <c r="M26" s="1188">
        <v>36998.550000000003</v>
      </c>
      <c r="N26" s="336">
        <v>31640.05</v>
      </c>
      <c r="O26" s="1291"/>
      <c r="P26" s="336">
        <v>31640.05</v>
      </c>
      <c r="Q26" s="365" t="s">
        <v>128</v>
      </c>
      <c r="R26" s="683" t="s">
        <v>38</v>
      </c>
      <c r="S26" s="1561">
        <v>46143</v>
      </c>
      <c r="T26" s="952">
        <v>2944</v>
      </c>
      <c r="U26" s="948">
        <v>2988</v>
      </c>
      <c r="V26" s="358">
        <f ca="1">IFERROR($W26/$V26, 0)</f>
        <v>1.0149456521739131</v>
      </c>
      <c r="W26" s="957">
        <v>46155</v>
      </c>
      <c r="X26" s="1139">
        <v>1</v>
      </c>
      <c r="Y26" s="1139">
        <v>1</v>
      </c>
      <c r="Z26" s="1139">
        <v>1</v>
      </c>
      <c r="AA26" s="57">
        <v>46176</v>
      </c>
      <c r="AB26" s="57">
        <v>46176</v>
      </c>
      <c r="AC26" s="942"/>
    </row>
    <row r="27" spans="1:29" ht="39.75" customHeight="1">
      <c r="A27" s="551" t="s">
        <v>1223</v>
      </c>
      <c r="B27" s="370" t="s">
        <v>34</v>
      </c>
      <c r="C27" s="1243">
        <v>46172</v>
      </c>
      <c r="D27" s="360" t="s">
        <v>56</v>
      </c>
      <c r="E27" s="360">
        <v>46101</v>
      </c>
      <c r="F27" s="359" t="s">
        <v>55</v>
      </c>
      <c r="G27" s="689" t="s">
        <v>1224</v>
      </c>
      <c r="H27" s="949">
        <v>0</v>
      </c>
      <c r="I27" s="365" t="s">
        <v>890</v>
      </c>
      <c r="J27" s="1013" t="s">
        <v>30</v>
      </c>
      <c r="K27" s="353" t="s">
        <v>639</v>
      </c>
      <c r="L27" s="365" t="s">
        <v>128</v>
      </c>
      <c r="M27" s="1188">
        <v>49932.800000000003</v>
      </c>
      <c r="N27" s="336">
        <v>43666.8</v>
      </c>
      <c r="O27" s="1291">
        <v>11479.55</v>
      </c>
      <c r="P27" s="336">
        <v>55146.35</v>
      </c>
      <c r="Q27" s="365" t="s">
        <v>128</v>
      </c>
      <c r="R27" s="728" t="s">
        <v>38</v>
      </c>
      <c r="S27" s="1255">
        <v>46077</v>
      </c>
      <c r="T27" s="952">
        <v>4048</v>
      </c>
      <c r="U27" s="948">
        <v>4028</v>
      </c>
      <c r="V27" s="358">
        <f t="shared" ref="V27:V28" ca="1" si="1">IFERROR($W27/$V27, 0)</f>
        <v>0.99505928853754944</v>
      </c>
      <c r="W27" s="951">
        <v>46111</v>
      </c>
      <c r="X27" s="1139">
        <v>1</v>
      </c>
      <c r="Y27" s="1139">
        <v>1</v>
      </c>
      <c r="Z27" s="1139">
        <v>1</v>
      </c>
      <c r="AA27" s="356">
        <v>46150</v>
      </c>
      <c r="AB27" s="356">
        <v>46150</v>
      </c>
      <c r="AC27" s="942"/>
    </row>
    <row r="28" spans="1:29" ht="39.75" customHeight="1">
      <c r="A28" s="773" t="s">
        <v>1225</v>
      </c>
      <c r="B28" s="370" t="s">
        <v>34</v>
      </c>
      <c r="C28" s="1243">
        <v>46172</v>
      </c>
      <c r="D28" s="689" t="s">
        <v>56</v>
      </c>
      <c r="E28" s="689">
        <v>46101</v>
      </c>
      <c r="F28" s="690" t="s">
        <v>55</v>
      </c>
      <c r="G28" s="689" t="s">
        <v>1226</v>
      </c>
      <c r="H28" s="691">
        <v>0</v>
      </c>
      <c r="I28" s="365" t="s">
        <v>890</v>
      </c>
      <c r="J28" s="1013" t="s">
        <v>30</v>
      </c>
      <c r="K28" s="353" t="s">
        <v>639</v>
      </c>
      <c r="L28" s="365" t="s">
        <v>128</v>
      </c>
      <c r="M28" s="870">
        <v>18270.8</v>
      </c>
      <c r="N28" s="336">
        <v>15994.8</v>
      </c>
      <c r="O28" s="1291"/>
      <c r="P28" s="336">
        <v>15994.8</v>
      </c>
      <c r="Q28" s="1254" t="s">
        <v>128</v>
      </c>
      <c r="R28" s="728" t="s">
        <v>38</v>
      </c>
      <c r="S28" s="754">
        <v>46077</v>
      </c>
      <c r="T28" s="693">
        <v>1388</v>
      </c>
      <c r="U28" s="685">
        <v>1360</v>
      </c>
      <c r="V28" s="376">
        <f t="shared" ca="1" si="1"/>
        <v>0.97982708933717577</v>
      </c>
      <c r="W28" s="1441">
        <v>46118</v>
      </c>
      <c r="X28" s="1139">
        <v>1</v>
      </c>
      <c r="Y28" s="1139">
        <v>1</v>
      </c>
      <c r="Z28" s="1139">
        <v>1</v>
      </c>
      <c r="AA28" s="356">
        <v>46150</v>
      </c>
      <c r="AB28" s="356">
        <v>46150</v>
      </c>
      <c r="AC28" s="688" t="s">
        <v>1227</v>
      </c>
    </row>
    <row r="29" spans="1:29" ht="39.75" customHeight="1">
      <c r="A29" s="773" t="s">
        <v>1228</v>
      </c>
      <c r="B29" s="370" t="s">
        <v>34</v>
      </c>
      <c r="C29" s="1243">
        <v>46172</v>
      </c>
      <c r="D29" s="690" t="s">
        <v>54</v>
      </c>
      <c r="E29" s="689">
        <v>46055</v>
      </c>
      <c r="F29" s="690" t="s">
        <v>55</v>
      </c>
      <c r="G29" s="689" t="s">
        <v>1229</v>
      </c>
      <c r="H29" s="691">
        <v>0</v>
      </c>
      <c r="I29" s="681" t="s">
        <v>890</v>
      </c>
      <c r="J29" s="1013" t="s">
        <v>30</v>
      </c>
      <c r="K29" s="353" t="s">
        <v>639</v>
      </c>
      <c r="L29" s="691" t="s">
        <v>128</v>
      </c>
      <c r="M29" s="870">
        <v>11518.95</v>
      </c>
      <c r="N29" s="336">
        <v>10003.35</v>
      </c>
      <c r="O29" s="409"/>
      <c r="P29" s="336">
        <v>10003.35</v>
      </c>
      <c r="Q29" s="691" t="s">
        <v>128</v>
      </c>
      <c r="R29" s="728" t="s">
        <v>38</v>
      </c>
      <c r="S29" s="754">
        <v>46056</v>
      </c>
      <c r="T29" s="1084">
        <v>881</v>
      </c>
      <c r="U29" s="685">
        <v>817</v>
      </c>
      <c r="V29" s="250">
        <v>0.93</v>
      </c>
      <c r="W29" s="735">
        <v>46063</v>
      </c>
      <c r="X29" s="785">
        <v>1</v>
      </c>
      <c r="Y29" s="758">
        <v>1</v>
      </c>
      <c r="Z29" s="274">
        <v>1</v>
      </c>
      <c r="AA29" s="356">
        <v>46072</v>
      </c>
      <c r="AB29" s="356">
        <v>46072</v>
      </c>
      <c r="AC29" s="688" t="s">
        <v>1230</v>
      </c>
    </row>
    <row r="30" spans="1:29" ht="39.75" customHeight="1">
      <c r="A30" s="773" t="s">
        <v>1231</v>
      </c>
      <c r="B30" s="370" t="s">
        <v>34</v>
      </c>
      <c r="C30" s="679">
        <v>46112</v>
      </c>
      <c r="D30" s="690" t="s">
        <v>56</v>
      </c>
      <c r="E30" s="689">
        <v>46125</v>
      </c>
      <c r="F30" s="690" t="s">
        <v>55</v>
      </c>
      <c r="G30" s="689" t="s">
        <v>1232</v>
      </c>
      <c r="H30" s="691">
        <v>20</v>
      </c>
      <c r="I30" s="365" t="s">
        <v>890</v>
      </c>
      <c r="J30" s="1013" t="s">
        <v>30</v>
      </c>
      <c r="K30" s="353" t="s">
        <v>639</v>
      </c>
      <c r="L30" s="691" t="s">
        <v>128</v>
      </c>
      <c r="M30" s="870">
        <v>1733.25</v>
      </c>
      <c r="N30" s="336">
        <v>1381.75</v>
      </c>
      <c r="O30" s="1291"/>
      <c r="P30" s="336">
        <v>1381.75</v>
      </c>
      <c r="Q30" s="691" t="s">
        <v>128</v>
      </c>
      <c r="R30" s="683" t="s">
        <v>38</v>
      </c>
      <c r="S30" s="692">
        <v>46128</v>
      </c>
      <c r="T30" s="693">
        <v>145</v>
      </c>
      <c r="U30" s="685">
        <v>145</v>
      </c>
      <c r="V30" s="250">
        <v>1</v>
      </c>
      <c r="W30" s="735">
        <v>46156</v>
      </c>
      <c r="X30" s="785">
        <v>1</v>
      </c>
      <c r="Y30" s="758">
        <v>1</v>
      </c>
      <c r="Z30" s="274">
        <v>1</v>
      </c>
      <c r="AA30" s="366" t="s">
        <v>1233</v>
      </c>
      <c r="AB30" s="356">
        <v>46176</v>
      </c>
      <c r="AC30" s="1382" t="s">
        <v>1234</v>
      </c>
    </row>
    <row r="31" spans="1:29" ht="39.75" customHeight="1">
      <c r="A31" s="1286" t="s">
        <v>148</v>
      </c>
      <c r="B31" s="370" t="s">
        <v>34</v>
      </c>
      <c r="C31" s="679">
        <v>46040</v>
      </c>
      <c r="D31" s="1185" t="s">
        <v>918</v>
      </c>
      <c r="E31" s="689">
        <v>45867</v>
      </c>
      <c r="F31" s="690" t="s">
        <v>55</v>
      </c>
      <c r="G31" s="1185" t="s">
        <v>919</v>
      </c>
      <c r="H31" s="691">
        <v>0</v>
      </c>
      <c r="I31" s="365" t="s">
        <v>890</v>
      </c>
      <c r="J31" s="1127" t="s">
        <v>30</v>
      </c>
      <c r="K31" s="353" t="s">
        <v>639</v>
      </c>
      <c r="L31" s="1127" t="s">
        <v>128</v>
      </c>
      <c r="M31" s="870">
        <v>144972.5</v>
      </c>
      <c r="N31" s="416">
        <v>130196</v>
      </c>
      <c r="O31" s="416"/>
      <c r="P31" s="416">
        <v>130196</v>
      </c>
      <c r="Q31" s="1127" t="s">
        <v>128</v>
      </c>
      <c r="R31" s="728" t="s">
        <v>38</v>
      </c>
      <c r="S31" s="1256">
        <v>45867</v>
      </c>
      <c r="T31" s="1169">
        <v>9840</v>
      </c>
      <c r="U31" s="1440">
        <v>9806</v>
      </c>
      <c r="V31" s="358">
        <f ca="1">IFERROR($W31/$V31, 0)</f>
        <v>0.99654471544715451</v>
      </c>
      <c r="W31" s="1409">
        <v>45884</v>
      </c>
      <c r="X31" s="785">
        <v>1</v>
      </c>
      <c r="Y31" s="785">
        <v>1</v>
      </c>
      <c r="Z31" s="1516">
        <v>1</v>
      </c>
      <c r="AA31" s="356">
        <v>46192</v>
      </c>
      <c r="AB31" s="356">
        <v>46192</v>
      </c>
      <c r="AC31" s="1187" t="s">
        <v>1235</v>
      </c>
    </row>
    <row r="32" spans="1:29" ht="39.75" customHeight="1">
      <c r="A32" s="773" t="s">
        <v>1236</v>
      </c>
      <c r="B32" s="370" t="s">
        <v>34</v>
      </c>
      <c r="C32" s="689">
        <v>46011</v>
      </c>
      <c r="D32" s="690" t="s">
        <v>54</v>
      </c>
      <c r="E32" s="689">
        <v>45923</v>
      </c>
      <c r="F32" s="690" t="s">
        <v>55</v>
      </c>
      <c r="G32" s="690" t="s">
        <v>1237</v>
      </c>
      <c r="H32" s="691">
        <v>0</v>
      </c>
      <c r="I32" s="365" t="s">
        <v>890</v>
      </c>
      <c r="J32" s="691" t="s">
        <v>30</v>
      </c>
      <c r="K32" s="353" t="s">
        <v>639</v>
      </c>
      <c r="L32" s="691" t="s">
        <v>128</v>
      </c>
      <c r="M32" s="870">
        <v>139581.6</v>
      </c>
      <c r="N32" s="336">
        <v>120387.6</v>
      </c>
      <c r="O32" s="409"/>
      <c r="P32" s="336">
        <v>120387.6</v>
      </c>
      <c r="Q32" s="691" t="s">
        <v>128</v>
      </c>
      <c r="R32" s="728" t="s">
        <v>38</v>
      </c>
      <c r="S32" s="754">
        <v>45918</v>
      </c>
      <c r="T32" s="660">
        <v>11150</v>
      </c>
      <c r="U32" s="685">
        <v>10923</v>
      </c>
      <c r="V32" s="3">
        <v>0.98</v>
      </c>
      <c r="W32" s="1421">
        <v>46027</v>
      </c>
      <c r="X32" s="884">
        <v>1</v>
      </c>
      <c r="Y32" s="274">
        <v>1</v>
      </c>
      <c r="Z32" s="274">
        <v>1</v>
      </c>
      <c r="AA32" s="356">
        <v>46078</v>
      </c>
      <c r="AB32" s="356">
        <v>46078</v>
      </c>
      <c r="AC32" s="699" t="s">
        <v>1238</v>
      </c>
    </row>
    <row r="33" spans="1:29" ht="39.75" customHeight="1">
      <c r="A33" s="773" t="s">
        <v>1239</v>
      </c>
      <c r="B33" s="370" t="s">
        <v>34</v>
      </c>
      <c r="C33" s="679">
        <v>46249</v>
      </c>
      <c r="D33" s="689" t="s">
        <v>56</v>
      </c>
      <c r="E33" s="689">
        <v>46139</v>
      </c>
      <c r="F33" s="679" t="s">
        <v>55</v>
      </c>
      <c r="G33" s="689" t="s">
        <v>1240</v>
      </c>
      <c r="H33" s="691">
        <v>52</v>
      </c>
      <c r="I33" s="1011" t="s">
        <v>890</v>
      </c>
      <c r="J33" s="1013" t="s">
        <v>30</v>
      </c>
      <c r="K33" s="353" t="s">
        <v>639</v>
      </c>
      <c r="L33" s="365" t="s">
        <v>128</v>
      </c>
      <c r="M33" s="870">
        <v>61830</v>
      </c>
      <c r="N33" s="416">
        <v>51785</v>
      </c>
      <c r="O33" s="416"/>
      <c r="P33" s="416">
        <v>51785</v>
      </c>
      <c r="Q33" s="365" t="s">
        <v>128</v>
      </c>
      <c r="R33" s="728" t="s">
        <v>38</v>
      </c>
      <c r="S33" s="754">
        <v>46136</v>
      </c>
      <c r="T33" s="693">
        <v>5149</v>
      </c>
      <c r="U33" s="685">
        <v>5226</v>
      </c>
      <c r="V33" s="376">
        <v>1.01</v>
      </c>
      <c r="W33" s="692">
        <v>46148</v>
      </c>
      <c r="X33" s="687">
        <v>1</v>
      </c>
      <c r="Y33" s="687">
        <v>1</v>
      </c>
      <c r="Z33" s="1139">
        <v>1</v>
      </c>
      <c r="AA33" s="356">
        <v>46169</v>
      </c>
      <c r="AB33" s="356">
        <v>46169</v>
      </c>
      <c r="AC33" s="688" t="s">
        <v>1241</v>
      </c>
    </row>
    <row r="34" spans="1:29" ht="39.75" customHeight="1">
      <c r="A34" s="773" t="s">
        <v>1242</v>
      </c>
      <c r="B34" s="370" t="s">
        <v>34</v>
      </c>
      <c r="C34" s="689">
        <v>46171</v>
      </c>
      <c r="D34" s="1185" t="s">
        <v>56</v>
      </c>
      <c r="E34" s="689">
        <v>46127</v>
      </c>
      <c r="F34" s="690" t="s">
        <v>55</v>
      </c>
      <c r="G34" s="689" t="s">
        <v>1243</v>
      </c>
      <c r="H34" s="691">
        <v>56</v>
      </c>
      <c r="I34" s="1011" t="s">
        <v>890</v>
      </c>
      <c r="J34" s="1013" t="s">
        <v>30</v>
      </c>
      <c r="K34" s="689">
        <v>46120</v>
      </c>
      <c r="L34" s="365" t="s">
        <v>128</v>
      </c>
      <c r="M34" s="870">
        <v>75665</v>
      </c>
      <c r="N34" s="416">
        <v>64224</v>
      </c>
      <c r="O34" s="416"/>
      <c r="P34" s="416">
        <v>64224</v>
      </c>
      <c r="Q34" s="365" t="s">
        <v>128</v>
      </c>
      <c r="R34" s="728" t="s">
        <v>38</v>
      </c>
      <c r="S34" s="754">
        <v>46132</v>
      </c>
      <c r="T34" s="693">
        <v>6249</v>
      </c>
      <c r="U34" s="685">
        <v>6333</v>
      </c>
      <c r="V34" s="376">
        <f ca="1">IFERROR($W34/$V34, 0)</f>
        <v>1.0134421507441191</v>
      </c>
      <c r="W34" s="692">
        <v>46141</v>
      </c>
      <c r="X34" s="687">
        <v>1</v>
      </c>
      <c r="Y34" s="687">
        <v>1</v>
      </c>
      <c r="Z34" s="1139">
        <v>1</v>
      </c>
      <c r="AA34" s="356">
        <v>46169</v>
      </c>
      <c r="AB34" s="356">
        <v>46169</v>
      </c>
      <c r="AC34" s="688" t="s">
        <v>1244</v>
      </c>
    </row>
    <row r="35" spans="1:29" ht="39.75" customHeight="1">
      <c r="A35" s="773" t="s">
        <v>1245</v>
      </c>
      <c r="B35" s="370" t="s">
        <v>34</v>
      </c>
      <c r="C35" s="689">
        <v>46171</v>
      </c>
      <c r="D35" s="689" t="s">
        <v>56</v>
      </c>
      <c r="E35" s="689">
        <v>46156</v>
      </c>
      <c r="F35" s="690" t="s">
        <v>55</v>
      </c>
      <c r="G35" s="689" t="s">
        <v>1246</v>
      </c>
      <c r="H35" s="1013">
        <v>70</v>
      </c>
      <c r="I35" s="1011" t="s">
        <v>890</v>
      </c>
      <c r="J35" s="1013" t="s">
        <v>30</v>
      </c>
      <c r="K35" s="353" t="s">
        <v>639</v>
      </c>
      <c r="L35" s="365" t="s">
        <v>128</v>
      </c>
      <c r="M35" s="1322">
        <v>80624</v>
      </c>
      <c r="N35" s="336">
        <v>65915</v>
      </c>
      <c r="O35" s="1291"/>
      <c r="P35" s="336">
        <v>65915</v>
      </c>
      <c r="Q35" s="365" t="s">
        <v>128</v>
      </c>
      <c r="R35" s="683" t="s">
        <v>38</v>
      </c>
      <c r="S35" s="692">
        <v>46158</v>
      </c>
      <c r="T35" s="660">
        <v>6856</v>
      </c>
      <c r="U35" s="327">
        <v>6979</v>
      </c>
      <c r="V35" s="358">
        <f t="shared" ref="V35" ca="1" si="2">IFERROR($W35/$V35, 0)</f>
        <v>1.0179404900816802</v>
      </c>
      <c r="W35" s="735">
        <v>46162</v>
      </c>
      <c r="X35" s="7">
        <v>1</v>
      </c>
      <c r="Y35" s="1423">
        <v>1</v>
      </c>
      <c r="Z35" s="1389">
        <v>1</v>
      </c>
      <c r="AA35" s="356">
        <v>46212</v>
      </c>
      <c r="AB35" s="356">
        <v>46212</v>
      </c>
      <c r="AC35" s="688" t="s">
        <v>1247</v>
      </c>
    </row>
    <row r="36" spans="1:29" ht="39.75" customHeight="1">
      <c r="A36" s="773" t="s">
        <v>1248</v>
      </c>
      <c r="B36" s="370" t="s">
        <v>34</v>
      </c>
      <c r="C36" s="689">
        <v>46171</v>
      </c>
      <c r="D36" s="689" t="s">
        <v>56</v>
      </c>
      <c r="E36" s="689">
        <v>46127</v>
      </c>
      <c r="F36" s="690" t="s">
        <v>55</v>
      </c>
      <c r="G36" s="689" t="s">
        <v>1249</v>
      </c>
      <c r="H36" s="691">
        <v>30</v>
      </c>
      <c r="I36" s="1011" t="s">
        <v>890</v>
      </c>
      <c r="J36" s="1013" t="s">
        <v>30</v>
      </c>
      <c r="K36" s="353" t="s">
        <v>639</v>
      </c>
      <c r="L36" s="365" t="s">
        <v>128</v>
      </c>
      <c r="M36" s="870">
        <v>45160</v>
      </c>
      <c r="N36" s="416">
        <v>37295</v>
      </c>
      <c r="O36" s="416"/>
      <c r="P36" s="416">
        <v>37295</v>
      </c>
      <c r="Q36" s="365" t="s">
        <v>128</v>
      </c>
      <c r="R36" s="728" t="s">
        <v>38</v>
      </c>
      <c r="S36" s="754">
        <v>46132</v>
      </c>
      <c r="T36" s="693">
        <v>3700</v>
      </c>
      <c r="U36" s="685">
        <v>3815</v>
      </c>
      <c r="V36" s="358">
        <f t="shared" ref="V36:V47" ca="1" si="3">IFERROR($W36/$V36, 0)</f>
        <v>1.0310810810810811</v>
      </c>
      <c r="W36" s="692">
        <v>46135</v>
      </c>
      <c r="X36" s="274">
        <v>1</v>
      </c>
      <c r="Y36" s="274">
        <v>1</v>
      </c>
      <c r="Z36" s="274">
        <v>1</v>
      </c>
      <c r="AA36" s="356">
        <v>46153</v>
      </c>
      <c r="AB36" s="356">
        <v>46177</v>
      </c>
      <c r="AC36" s="688" t="s">
        <v>1250</v>
      </c>
    </row>
    <row r="37" spans="1:29" ht="39.75" customHeight="1">
      <c r="A37" s="551" t="s">
        <v>1251</v>
      </c>
      <c r="B37" s="370" t="s">
        <v>34</v>
      </c>
      <c r="C37" s="353">
        <v>46131</v>
      </c>
      <c r="D37" s="689" t="s">
        <v>56</v>
      </c>
      <c r="E37" s="689">
        <v>46156</v>
      </c>
      <c r="F37" s="690" t="s">
        <v>55</v>
      </c>
      <c r="G37" s="689" t="s">
        <v>1252</v>
      </c>
      <c r="H37" s="949">
        <v>2</v>
      </c>
      <c r="I37" s="365" t="s">
        <v>890</v>
      </c>
      <c r="J37" s="1013" t="s">
        <v>30</v>
      </c>
      <c r="K37" s="353" t="s">
        <v>639</v>
      </c>
      <c r="L37" s="365" t="s">
        <v>128</v>
      </c>
      <c r="M37" s="1188">
        <v>21370</v>
      </c>
      <c r="N37" s="336">
        <v>21200</v>
      </c>
      <c r="O37" s="1291"/>
      <c r="P37" s="336">
        <v>21200</v>
      </c>
      <c r="Q37" s="365" t="s">
        <v>128</v>
      </c>
      <c r="R37" s="683" t="s">
        <v>38</v>
      </c>
      <c r="S37" s="951">
        <v>46159</v>
      </c>
      <c r="T37" s="952">
        <v>1782</v>
      </c>
      <c r="U37" s="948">
        <v>1731</v>
      </c>
      <c r="V37" s="250">
        <v>0.97</v>
      </c>
      <c r="W37" s="957">
        <v>46169</v>
      </c>
      <c r="X37" s="785">
        <v>1</v>
      </c>
      <c r="Y37" s="785">
        <v>1</v>
      </c>
      <c r="Z37" s="1389">
        <v>1</v>
      </c>
      <c r="AA37" s="356">
        <v>46217</v>
      </c>
      <c r="AB37" s="356">
        <v>46217</v>
      </c>
      <c r="AC37" s="1515"/>
    </row>
    <row r="38" spans="1:29" ht="39.75" customHeight="1">
      <c r="A38" s="773" t="s">
        <v>1253</v>
      </c>
      <c r="B38" s="370" t="s">
        <v>34</v>
      </c>
      <c r="C38" s="689">
        <v>46171</v>
      </c>
      <c r="D38" s="689" t="s">
        <v>56</v>
      </c>
      <c r="E38" s="689">
        <v>46148</v>
      </c>
      <c r="F38" s="690" t="s">
        <v>55</v>
      </c>
      <c r="G38" s="689" t="s">
        <v>1254</v>
      </c>
      <c r="H38" s="1013">
        <v>48</v>
      </c>
      <c r="I38" s="365" t="s">
        <v>890</v>
      </c>
      <c r="J38" s="1013" t="s">
        <v>30</v>
      </c>
      <c r="K38" s="353" t="s">
        <v>639</v>
      </c>
      <c r="L38" s="365" t="s">
        <v>128</v>
      </c>
      <c r="M38" s="1322">
        <v>54814</v>
      </c>
      <c r="N38" s="416">
        <v>71430</v>
      </c>
      <c r="O38" s="416"/>
      <c r="P38" s="416">
        <v>71430</v>
      </c>
      <c r="Q38" s="365" t="s">
        <v>128</v>
      </c>
      <c r="R38" s="728" t="s">
        <v>38</v>
      </c>
      <c r="S38" s="754">
        <v>46149</v>
      </c>
      <c r="T38" s="660">
        <v>7140</v>
      </c>
      <c r="U38" s="327">
        <v>7084</v>
      </c>
      <c r="V38" s="358">
        <v>0.99</v>
      </c>
      <c r="W38" s="692">
        <v>46155</v>
      </c>
      <c r="X38" s="687">
        <v>1</v>
      </c>
      <c r="Y38" s="687">
        <v>1</v>
      </c>
      <c r="Z38" s="1139">
        <v>1</v>
      </c>
      <c r="AA38" s="356">
        <v>46176</v>
      </c>
      <c r="AB38" s="356">
        <v>46226</v>
      </c>
      <c r="AC38" s="1187" t="s">
        <v>1255</v>
      </c>
    </row>
    <row r="39" spans="1:29" ht="39.75" customHeight="1">
      <c r="A39" s="551" t="s">
        <v>1256</v>
      </c>
      <c r="B39" s="370" t="s">
        <v>34</v>
      </c>
      <c r="C39" s="353">
        <v>46171</v>
      </c>
      <c r="D39" s="689" t="s">
        <v>56</v>
      </c>
      <c r="E39" s="689">
        <v>46156</v>
      </c>
      <c r="F39" s="690" t="s">
        <v>55</v>
      </c>
      <c r="G39" s="689" t="s">
        <v>1257</v>
      </c>
      <c r="H39" s="949">
        <v>60</v>
      </c>
      <c r="I39" s="365" t="s">
        <v>890</v>
      </c>
      <c r="J39" s="1013" t="s">
        <v>30</v>
      </c>
      <c r="K39" s="353" t="s">
        <v>639</v>
      </c>
      <c r="L39" s="365" t="s">
        <v>128</v>
      </c>
      <c r="M39" s="1188">
        <v>76865.5</v>
      </c>
      <c r="N39" s="336">
        <v>45050</v>
      </c>
      <c r="O39" s="1291"/>
      <c r="P39" s="336">
        <v>45050</v>
      </c>
      <c r="Q39" s="365" t="s">
        <v>128</v>
      </c>
      <c r="R39" s="683" t="s">
        <v>38</v>
      </c>
      <c r="S39" s="1396">
        <v>46159</v>
      </c>
      <c r="T39" s="1397">
        <v>4514</v>
      </c>
      <c r="U39" s="1553">
        <v>4605</v>
      </c>
      <c r="V39" s="250">
        <v>1.02</v>
      </c>
      <c r="W39" s="20">
        <v>46168</v>
      </c>
      <c r="X39" s="785">
        <v>1</v>
      </c>
      <c r="Y39" s="785">
        <v>1</v>
      </c>
      <c r="Z39" s="1516">
        <v>1</v>
      </c>
      <c r="AA39" s="356">
        <v>46217</v>
      </c>
      <c r="AB39" s="356">
        <v>46217</v>
      </c>
      <c r="AC39" s="1398" t="s">
        <v>1258</v>
      </c>
    </row>
    <row r="40" spans="1:29" ht="39.75" customHeight="1">
      <c r="A40" s="1286" t="s">
        <v>1259</v>
      </c>
      <c r="B40" s="370" t="s">
        <v>34</v>
      </c>
      <c r="C40" s="1243">
        <v>46172</v>
      </c>
      <c r="D40" s="689" t="s">
        <v>54</v>
      </c>
      <c r="E40" s="689">
        <v>46118</v>
      </c>
      <c r="F40" s="690" t="s">
        <v>55</v>
      </c>
      <c r="G40" s="689" t="s">
        <v>1260</v>
      </c>
      <c r="H40" s="1013">
        <v>72</v>
      </c>
      <c r="I40" s="365" t="s">
        <v>890</v>
      </c>
      <c r="J40" s="1013" t="s">
        <v>30</v>
      </c>
      <c r="K40" s="689">
        <v>46120</v>
      </c>
      <c r="L40" s="365" t="s">
        <v>128</v>
      </c>
      <c r="M40" s="1322">
        <v>85035</v>
      </c>
      <c r="N40" s="416">
        <v>65950.600000000006</v>
      </c>
      <c r="O40" s="416"/>
      <c r="P40" s="416">
        <v>65950.600000000006</v>
      </c>
      <c r="Q40" s="365" t="s">
        <v>128</v>
      </c>
      <c r="R40" s="683" t="s">
        <v>38</v>
      </c>
      <c r="S40" s="692">
        <v>46118</v>
      </c>
      <c r="T40" s="660">
        <v>5830</v>
      </c>
      <c r="U40" s="1502">
        <v>5830</v>
      </c>
      <c r="V40" s="358">
        <f ca="1">IFERROR($W40/$V40, 0)</f>
        <v>1</v>
      </c>
      <c r="W40" s="692">
        <v>46135</v>
      </c>
      <c r="X40" s="1277">
        <v>1</v>
      </c>
      <c r="Y40" s="1277">
        <v>1</v>
      </c>
      <c r="Z40" s="1139">
        <v>1</v>
      </c>
      <c r="AA40" s="356">
        <v>46217</v>
      </c>
      <c r="AB40" s="356">
        <v>46198</v>
      </c>
      <c r="AC40" s="688" t="s">
        <v>1255</v>
      </c>
    </row>
    <row r="41" spans="1:29" ht="39.75" customHeight="1">
      <c r="A41" s="1496" t="s">
        <v>1261</v>
      </c>
      <c r="B41" s="1014" t="s">
        <v>34</v>
      </c>
      <c r="C41" s="1243">
        <v>46191</v>
      </c>
      <c r="D41" s="1184" t="s">
        <v>56</v>
      </c>
      <c r="E41" s="1184">
        <v>46169</v>
      </c>
      <c r="F41" s="1183" t="s">
        <v>55</v>
      </c>
      <c r="G41" s="1199" t="s">
        <v>1262</v>
      </c>
      <c r="H41" s="1559">
        <v>85</v>
      </c>
      <c r="I41" s="365" t="s">
        <v>890</v>
      </c>
      <c r="J41" s="1013" t="s">
        <v>30</v>
      </c>
      <c r="K41" s="353" t="s">
        <v>639</v>
      </c>
      <c r="L41" s="365" t="s">
        <v>128</v>
      </c>
      <c r="M41" s="1188">
        <v>56492</v>
      </c>
      <c r="N41" s="336">
        <v>56322</v>
      </c>
      <c r="O41" s="1291"/>
      <c r="P41" s="336">
        <v>56322</v>
      </c>
      <c r="Q41" s="365" t="s">
        <v>128</v>
      </c>
      <c r="R41" s="683" t="s">
        <v>38</v>
      </c>
      <c r="S41" s="1561">
        <v>46170</v>
      </c>
      <c r="T41" s="1562">
        <v>4054</v>
      </c>
      <c r="U41" s="1563">
        <v>4212</v>
      </c>
      <c r="V41" s="3">
        <v>1.04</v>
      </c>
      <c r="W41" s="1561">
        <v>46184</v>
      </c>
      <c r="X41" s="1277">
        <v>1</v>
      </c>
      <c r="Y41" s="1277">
        <v>1</v>
      </c>
      <c r="Z41" s="1524">
        <v>1</v>
      </c>
      <c r="AA41" s="356">
        <v>46231</v>
      </c>
      <c r="AB41" s="356">
        <v>46231</v>
      </c>
      <c r="AC41" s="1187" t="s">
        <v>1120</v>
      </c>
    </row>
    <row r="42" spans="1:29" ht="39.75" customHeight="1">
      <c r="A42" s="1445" t="s">
        <v>1263</v>
      </c>
      <c r="B42" s="1401" t="s">
        <v>34</v>
      </c>
      <c r="C42" s="1243">
        <v>46191</v>
      </c>
      <c r="D42" s="1184" t="s">
        <v>56</v>
      </c>
      <c r="E42" s="1184">
        <v>46163</v>
      </c>
      <c r="F42" s="1183" t="s">
        <v>55</v>
      </c>
      <c r="G42" s="1199" t="s">
        <v>1264</v>
      </c>
      <c r="H42" s="1559">
        <v>83</v>
      </c>
      <c r="I42" s="365" t="s">
        <v>890</v>
      </c>
      <c r="J42" s="1013" t="s">
        <v>30</v>
      </c>
      <c r="K42" s="353" t="s">
        <v>639</v>
      </c>
      <c r="L42" s="365" t="s">
        <v>128</v>
      </c>
      <c r="M42" s="1188">
        <v>58914</v>
      </c>
      <c r="N42" s="416">
        <v>58744</v>
      </c>
      <c r="O42" s="416"/>
      <c r="P42" s="416">
        <v>58744</v>
      </c>
      <c r="Q42" s="365" t="s">
        <v>128</v>
      </c>
      <c r="R42" s="683" t="s">
        <v>38</v>
      </c>
      <c r="S42" s="1168">
        <v>46164</v>
      </c>
      <c r="T42" s="1171">
        <v>4343</v>
      </c>
      <c r="U42" s="1170">
        <v>4460</v>
      </c>
      <c r="V42" s="1186">
        <f ca="1">IFERROR($W42/$V42, 0)</f>
        <v>1.0269399032926549</v>
      </c>
      <c r="W42" s="1168">
        <v>46174</v>
      </c>
      <c r="X42" s="7">
        <v>1</v>
      </c>
      <c r="Y42" s="758">
        <v>1</v>
      </c>
      <c r="Z42" s="377">
        <v>1</v>
      </c>
      <c r="AA42" s="356">
        <v>46195</v>
      </c>
      <c r="AB42" s="356">
        <v>46198</v>
      </c>
      <c r="AC42" s="1187" t="s">
        <v>1120</v>
      </c>
    </row>
    <row r="43" spans="1:29" ht="39.75" customHeight="1">
      <c r="A43" s="1496" t="s">
        <v>1265</v>
      </c>
      <c r="B43" s="1014" t="s">
        <v>34</v>
      </c>
      <c r="C43" s="1243">
        <v>46191</v>
      </c>
      <c r="D43" s="1184" t="s">
        <v>56</v>
      </c>
      <c r="E43" s="1184">
        <v>46169</v>
      </c>
      <c r="F43" s="1183" t="s">
        <v>55</v>
      </c>
      <c r="G43" s="1199" t="s">
        <v>1266</v>
      </c>
      <c r="H43" s="1559">
        <v>56</v>
      </c>
      <c r="I43" s="1011" t="s">
        <v>890</v>
      </c>
      <c r="J43" s="1013" t="s">
        <v>30</v>
      </c>
      <c r="K43" s="353" t="s">
        <v>639</v>
      </c>
      <c r="L43" s="365" t="s">
        <v>128</v>
      </c>
      <c r="M43" s="1188">
        <v>42220</v>
      </c>
      <c r="N43" s="336">
        <v>42050</v>
      </c>
      <c r="O43" s="1291"/>
      <c r="P43" s="336">
        <v>42050</v>
      </c>
      <c r="Q43" s="365" t="s">
        <v>128</v>
      </c>
      <c r="R43" s="683" t="s">
        <v>38</v>
      </c>
      <c r="S43" s="1561">
        <v>46170</v>
      </c>
      <c r="T43" s="1562">
        <v>3090</v>
      </c>
      <c r="U43" s="1563">
        <v>2998</v>
      </c>
      <c r="V43" s="1186">
        <f ca="1">IFERROR($W43/$V43, 0)</f>
        <v>0.9702265372168285</v>
      </c>
      <c r="W43" s="1561">
        <v>46183</v>
      </c>
      <c r="X43" s="1418">
        <v>1</v>
      </c>
      <c r="Y43" s="1418">
        <v>1</v>
      </c>
      <c r="Z43" s="1399">
        <v>1</v>
      </c>
      <c r="AA43" s="356">
        <v>46212</v>
      </c>
      <c r="AB43" s="356">
        <v>46212</v>
      </c>
      <c r="AC43" s="1187" t="s">
        <v>1120</v>
      </c>
    </row>
    <row r="44" spans="1:29" ht="39.75" customHeight="1">
      <c r="A44" s="773" t="s">
        <v>1267</v>
      </c>
      <c r="B44" s="370" t="s">
        <v>34</v>
      </c>
      <c r="C44" s="679">
        <v>46096</v>
      </c>
      <c r="D44" s="1185" t="s">
        <v>54</v>
      </c>
      <c r="E44" s="689">
        <v>46077</v>
      </c>
      <c r="F44" s="690" t="s">
        <v>55</v>
      </c>
      <c r="G44" s="1185" t="s">
        <v>1268</v>
      </c>
      <c r="H44" s="691">
        <v>0</v>
      </c>
      <c r="I44" s="365" t="s">
        <v>890</v>
      </c>
      <c r="J44" s="1127" t="s">
        <v>30</v>
      </c>
      <c r="K44" s="353" t="s">
        <v>639</v>
      </c>
      <c r="L44" s="1127" t="s">
        <v>128</v>
      </c>
      <c r="M44" s="870">
        <v>73653.899999999994</v>
      </c>
      <c r="N44" s="870">
        <v>64828.9</v>
      </c>
      <c r="O44" s="898">
        <v>56982.6</v>
      </c>
      <c r="P44" s="870">
        <v>121811.5</v>
      </c>
      <c r="Q44" s="1127" t="s">
        <v>128</v>
      </c>
      <c r="R44" s="728" t="s">
        <v>38</v>
      </c>
      <c r="S44" s="1256">
        <v>46077</v>
      </c>
      <c r="T44" s="1169">
        <v>6668</v>
      </c>
      <c r="U44" s="1170">
        <v>6668</v>
      </c>
      <c r="V44" s="358">
        <f ca="1">IFERROR($V44/$U44, 0)</f>
        <v>1</v>
      </c>
      <c r="W44" s="363">
        <v>46090</v>
      </c>
      <c r="X44" s="785">
        <v>1</v>
      </c>
      <c r="Y44" s="785">
        <v>1</v>
      </c>
      <c r="Z44" s="1516">
        <v>1</v>
      </c>
      <c r="AA44" s="356">
        <v>46120</v>
      </c>
      <c r="AB44" s="356">
        <v>46120</v>
      </c>
      <c r="AC44" s="942"/>
    </row>
    <row r="45" spans="1:29" ht="39.75" customHeight="1">
      <c r="A45" s="773" t="s">
        <v>1269</v>
      </c>
      <c r="B45" s="370" t="s">
        <v>34</v>
      </c>
      <c r="C45" s="679">
        <v>46103</v>
      </c>
      <c r="D45" s="359" t="s">
        <v>52</v>
      </c>
      <c r="E45" s="689">
        <v>46077</v>
      </c>
      <c r="F45" s="679" t="s">
        <v>55</v>
      </c>
      <c r="G45" s="690" t="s">
        <v>1270</v>
      </c>
      <c r="H45" s="949">
        <v>0</v>
      </c>
      <c r="I45" s="365" t="s">
        <v>890</v>
      </c>
      <c r="J45" s="691" t="s">
        <v>30</v>
      </c>
      <c r="K45" s="353" t="s">
        <v>639</v>
      </c>
      <c r="L45" s="691" t="s">
        <v>128</v>
      </c>
      <c r="M45" s="1188">
        <v>15002.75</v>
      </c>
      <c r="N45" s="416">
        <v>13046.25</v>
      </c>
      <c r="O45" s="416"/>
      <c r="P45" s="416">
        <v>13046.25</v>
      </c>
      <c r="Q45" s="691" t="s">
        <v>128</v>
      </c>
      <c r="R45" s="683" t="s">
        <v>38</v>
      </c>
      <c r="S45" s="951">
        <v>46147</v>
      </c>
      <c r="T45" s="952">
        <v>1175</v>
      </c>
      <c r="U45" s="948">
        <v>1238</v>
      </c>
      <c r="V45" s="358">
        <f ca="1">IFERROR($W45/$V45, 0)</f>
        <v>1.0536170212765958</v>
      </c>
      <c r="W45" s="951">
        <v>46090</v>
      </c>
      <c r="X45" s="785">
        <v>1</v>
      </c>
      <c r="Y45" s="785">
        <v>1</v>
      </c>
      <c r="Z45" s="1516">
        <v>1</v>
      </c>
      <c r="AA45" s="356">
        <v>46198</v>
      </c>
      <c r="AB45" s="356">
        <v>46212</v>
      </c>
      <c r="AC45" s="1552"/>
    </row>
    <row r="46" spans="1:29" ht="39.75" customHeight="1">
      <c r="A46" s="773" t="s">
        <v>1271</v>
      </c>
      <c r="B46" s="370" t="s">
        <v>34</v>
      </c>
      <c r="C46" s="679">
        <v>46103</v>
      </c>
      <c r="D46" s="351" t="s">
        <v>54</v>
      </c>
      <c r="E46" s="689">
        <v>46077</v>
      </c>
      <c r="F46" s="359" t="s">
        <v>55</v>
      </c>
      <c r="G46" s="1185" t="s">
        <v>1272</v>
      </c>
      <c r="H46" s="362">
        <v>0</v>
      </c>
      <c r="I46" s="365" t="s">
        <v>890</v>
      </c>
      <c r="J46" s="1127" t="s">
        <v>30</v>
      </c>
      <c r="K46" s="353" t="s">
        <v>639</v>
      </c>
      <c r="L46" s="1127" t="s">
        <v>128</v>
      </c>
      <c r="M46" s="566">
        <v>12977.65</v>
      </c>
      <c r="N46" s="336">
        <v>11240.15</v>
      </c>
      <c r="O46" s="1291"/>
      <c r="P46" s="336">
        <v>11240.15</v>
      </c>
      <c r="Q46" s="1127" t="s">
        <v>128</v>
      </c>
      <c r="R46" s="728" t="s">
        <v>38</v>
      </c>
      <c r="S46" s="494">
        <v>46115</v>
      </c>
      <c r="T46" s="9">
        <v>1029</v>
      </c>
      <c r="U46" s="357">
        <v>1036</v>
      </c>
      <c r="V46" s="358">
        <f t="shared" ref="V46" ca="1" si="4">IFERROR($W46/$V46, 0)</f>
        <v>1.0068027210884354</v>
      </c>
      <c r="W46" s="363">
        <v>46120</v>
      </c>
      <c r="X46" s="785">
        <v>1</v>
      </c>
      <c r="Y46" s="785">
        <v>1</v>
      </c>
      <c r="Z46" s="1516">
        <v>1</v>
      </c>
      <c r="AA46" s="356">
        <v>46150</v>
      </c>
      <c r="AB46" s="356">
        <v>46150</v>
      </c>
      <c r="AC46" s="942"/>
    </row>
    <row r="47" spans="1:29" ht="39.75" customHeight="1">
      <c r="A47" s="773" t="s">
        <v>1273</v>
      </c>
      <c r="B47" s="370" t="s">
        <v>34</v>
      </c>
      <c r="C47" s="689">
        <v>46174</v>
      </c>
      <c r="D47" s="690" t="s">
        <v>56</v>
      </c>
      <c r="E47" s="689">
        <v>46118</v>
      </c>
      <c r="F47" s="690" t="s">
        <v>53</v>
      </c>
      <c r="G47" s="690" t="s">
        <v>1274</v>
      </c>
      <c r="H47" s="691">
        <v>0</v>
      </c>
      <c r="I47" s="365" t="s">
        <v>890</v>
      </c>
      <c r="J47" s="1013" t="s">
        <v>30</v>
      </c>
      <c r="K47" s="353" t="s">
        <v>639</v>
      </c>
      <c r="L47" s="691" t="s">
        <v>128</v>
      </c>
      <c r="M47" s="870">
        <v>170309.8</v>
      </c>
      <c r="N47" s="416">
        <v>146163.79999999999</v>
      </c>
      <c r="O47" s="416">
        <v>57984.4</v>
      </c>
      <c r="P47" s="416">
        <v>204148.2</v>
      </c>
      <c r="Q47" s="1248" t="s">
        <v>128</v>
      </c>
      <c r="R47" s="728" t="s">
        <v>38</v>
      </c>
      <c r="S47" s="754">
        <v>46119</v>
      </c>
      <c r="T47" s="685">
        <v>14858</v>
      </c>
      <c r="U47" s="685">
        <v>14858</v>
      </c>
      <c r="V47" s="358">
        <f t="shared" ca="1" si="3"/>
        <v>1</v>
      </c>
      <c r="W47" s="692">
        <v>46122</v>
      </c>
      <c r="X47" s="785">
        <v>1</v>
      </c>
      <c r="Y47" s="785">
        <v>1</v>
      </c>
      <c r="Z47" s="1516">
        <v>1</v>
      </c>
      <c r="AA47" s="356">
        <v>46155</v>
      </c>
      <c r="AB47" s="356">
        <v>46155</v>
      </c>
      <c r="AC47" s="688" t="s">
        <v>1250</v>
      </c>
    </row>
    <row r="48" spans="1:29" ht="39.75" customHeight="1">
      <c r="A48" s="551" t="s">
        <v>1275</v>
      </c>
      <c r="B48" s="370" t="s">
        <v>34</v>
      </c>
      <c r="C48" s="353">
        <v>45960</v>
      </c>
      <c r="D48" s="359" t="s">
        <v>54</v>
      </c>
      <c r="E48" s="360">
        <v>45966</v>
      </c>
      <c r="F48" s="359" t="s">
        <v>55</v>
      </c>
      <c r="G48" s="361"/>
      <c r="H48" s="362">
        <v>0</v>
      </c>
      <c r="I48" s="365" t="s">
        <v>890</v>
      </c>
      <c r="J48" s="362" t="s">
        <v>30</v>
      </c>
      <c r="K48" s="353" t="s">
        <v>639</v>
      </c>
      <c r="L48" s="362" t="s">
        <v>128</v>
      </c>
      <c r="M48" s="869">
        <v>29960</v>
      </c>
      <c r="N48" s="336">
        <v>25458</v>
      </c>
      <c r="O48" s="910"/>
      <c r="P48" s="336">
        <v>25458</v>
      </c>
      <c r="Q48" s="362" t="s">
        <v>128</v>
      </c>
      <c r="R48" s="294" t="s">
        <v>38</v>
      </c>
      <c r="S48" s="494">
        <v>45922</v>
      </c>
      <c r="T48" s="1069">
        <v>2372</v>
      </c>
      <c r="U48" s="357">
        <v>2326</v>
      </c>
      <c r="V48" s="3">
        <v>0.98</v>
      </c>
      <c r="W48" s="363">
        <v>45968</v>
      </c>
      <c r="X48" s="376">
        <v>1</v>
      </c>
      <c r="Y48" s="274">
        <v>1</v>
      </c>
      <c r="Z48" s="274">
        <v>1</v>
      </c>
      <c r="AA48" s="356">
        <v>46065</v>
      </c>
      <c r="AB48" s="356">
        <v>46065</v>
      </c>
      <c r="AC48" s="769" t="s">
        <v>1276</v>
      </c>
    </row>
    <row r="49" spans="1:29" ht="39.75" customHeight="1">
      <c r="A49" s="551" t="s">
        <v>1277</v>
      </c>
      <c r="B49" s="370" t="s">
        <v>34</v>
      </c>
      <c r="C49" s="353">
        <v>45960</v>
      </c>
      <c r="D49" s="359" t="s">
        <v>54</v>
      </c>
      <c r="E49" s="360">
        <v>45944</v>
      </c>
      <c r="F49" s="359" t="s">
        <v>55</v>
      </c>
      <c r="G49" s="361"/>
      <c r="H49" s="362">
        <v>0</v>
      </c>
      <c r="I49" s="365" t="s">
        <v>890</v>
      </c>
      <c r="J49" s="362" t="s">
        <v>30</v>
      </c>
      <c r="K49" s="353" t="s">
        <v>639</v>
      </c>
      <c r="L49" s="362" t="s">
        <v>128</v>
      </c>
      <c r="M49" s="566">
        <v>50539.6</v>
      </c>
      <c r="N49" s="336">
        <v>44321.599999999999</v>
      </c>
      <c r="O49" s="910"/>
      <c r="P49" s="336">
        <v>44321.599999999999</v>
      </c>
      <c r="Q49" s="362" t="s">
        <v>128</v>
      </c>
      <c r="R49" s="294" t="s">
        <v>38</v>
      </c>
      <c r="S49" s="494">
        <v>45932</v>
      </c>
      <c r="T49" s="1069">
        <v>4084</v>
      </c>
      <c r="U49" s="357">
        <v>4064</v>
      </c>
      <c r="V49" s="1186">
        <v>1</v>
      </c>
      <c r="W49" s="363">
        <v>45952</v>
      </c>
      <c r="X49" s="274">
        <v>1</v>
      </c>
      <c r="Y49" s="274">
        <v>1</v>
      </c>
      <c r="Z49" s="274">
        <v>1</v>
      </c>
      <c r="AA49" s="363">
        <v>46008</v>
      </c>
      <c r="AB49" s="363">
        <v>46008</v>
      </c>
      <c r="AC49" s="1263" t="s">
        <v>1278</v>
      </c>
    </row>
    <row r="50" spans="1:29" ht="39.75" customHeight="1">
      <c r="A50" s="773" t="s">
        <v>1279</v>
      </c>
      <c r="B50" s="370" t="s">
        <v>34</v>
      </c>
      <c r="C50" s="679">
        <v>46040</v>
      </c>
      <c r="D50" s="359" t="s">
        <v>52</v>
      </c>
      <c r="E50" s="689">
        <v>46077</v>
      </c>
      <c r="F50" s="690"/>
      <c r="G50" s="690" t="s">
        <v>1280</v>
      </c>
      <c r="H50" s="691">
        <v>0</v>
      </c>
      <c r="I50" s="365" t="s">
        <v>890</v>
      </c>
      <c r="J50" s="691" t="s">
        <v>30</v>
      </c>
      <c r="K50" s="353" t="s">
        <v>639</v>
      </c>
      <c r="L50" s="691" t="s">
        <v>128</v>
      </c>
      <c r="M50" s="870">
        <v>1675.2</v>
      </c>
      <c r="N50" s="336">
        <v>1273.05</v>
      </c>
      <c r="O50" s="567"/>
      <c r="P50" s="336">
        <v>1273.05</v>
      </c>
      <c r="Q50" s="691" t="s">
        <v>128</v>
      </c>
      <c r="R50" s="728" t="s">
        <v>38</v>
      </c>
      <c r="S50" s="754">
        <v>46077</v>
      </c>
      <c r="T50" s="693">
        <v>123</v>
      </c>
      <c r="U50" s="685">
        <v>130</v>
      </c>
      <c r="V50" s="3">
        <v>1.06</v>
      </c>
      <c r="W50" s="692">
        <v>46098</v>
      </c>
      <c r="X50" s="687">
        <v>1</v>
      </c>
      <c r="Y50" s="274">
        <v>1</v>
      </c>
      <c r="Z50" s="274">
        <v>1</v>
      </c>
      <c r="AA50" s="363">
        <v>46104</v>
      </c>
      <c r="AB50" s="363">
        <v>46104</v>
      </c>
      <c r="AC50" s="688" t="s">
        <v>1281</v>
      </c>
    </row>
    <row r="51" spans="1:29" ht="39.75" customHeight="1">
      <c r="A51" s="291" t="s">
        <v>155</v>
      </c>
      <c r="B51" s="305" t="s">
        <v>34</v>
      </c>
      <c r="C51" s="293">
        <v>45991</v>
      </c>
      <c r="D51" s="17" t="s">
        <v>1282</v>
      </c>
      <c r="E51" s="18">
        <v>45735</v>
      </c>
      <c r="F51" s="17" t="s">
        <v>53</v>
      </c>
      <c r="G51" s="297" t="s">
        <v>156</v>
      </c>
      <c r="H51" s="19">
        <v>0</v>
      </c>
      <c r="I51" s="19" t="s">
        <v>890</v>
      </c>
      <c r="J51" s="19" t="s">
        <v>30</v>
      </c>
      <c r="K51" s="465">
        <v>45718</v>
      </c>
      <c r="L51" s="19" t="s">
        <v>128</v>
      </c>
      <c r="M51" s="336">
        <v>200394.1</v>
      </c>
      <c r="N51" s="336">
        <v>209003.94</v>
      </c>
      <c r="O51" s="336"/>
      <c r="P51" s="336">
        <v>209003.94</v>
      </c>
      <c r="Q51" s="1224" t="s">
        <v>128</v>
      </c>
      <c r="R51" s="294" t="s">
        <v>38</v>
      </c>
      <c r="S51" s="494">
        <v>45716</v>
      </c>
      <c r="T51" s="9">
        <v>15386</v>
      </c>
      <c r="U51" s="357">
        <v>15339</v>
      </c>
      <c r="V51" s="28">
        <v>1</v>
      </c>
      <c r="W51" s="494">
        <v>45747</v>
      </c>
      <c r="X51" s="274">
        <v>1</v>
      </c>
      <c r="Y51" s="274">
        <v>1</v>
      </c>
      <c r="Z51" s="274">
        <v>1</v>
      </c>
      <c r="AA51" s="363">
        <v>45926</v>
      </c>
      <c r="AB51" s="363">
        <v>45926</v>
      </c>
      <c r="AC51" s="73"/>
    </row>
    <row r="52" spans="1:29" ht="39.75" customHeight="1">
      <c r="A52" s="637" t="s">
        <v>158</v>
      </c>
      <c r="B52" s="370" t="s">
        <v>34</v>
      </c>
      <c r="C52" s="353">
        <v>45991</v>
      </c>
      <c r="D52" s="359" t="s">
        <v>1188</v>
      </c>
      <c r="E52" s="360">
        <v>45866</v>
      </c>
      <c r="F52" s="359" t="s">
        <v>53</v>
      </c>
      <c r="G52" s="361" t="s">
        <v>159</v>
      </c>
      <c r="H52" s="362">
        <v>0</v>
      </c>
      <c r="I52" s="365" t="s">
        <v>890</v>
      </c>
      <c r="J52" s="362" t="s">
        <v>30</v>
      </c>
      <c r="K52" s="360">
        <v>45863</v>
      </c>
      <c r="L52" s="362" t="s">
        <v>128</v>
      </c>
      <c r="M52" s="566">
        <v>143407.25</v>
      </c>
      <c r="N52" s="566">
        <v>172716.95</v>
      </c>
      <c r="O52" s="566"/>
      <c r="P52" s="566">
        <v>172716.95</v>
      </c>
      <c r="Q52" s="1224" t="s">
        <v>128</v>
      </c>
      <c r="R52" s="294" t="s">
        <v>38</v>
      </c>
      <c r="S52" s="494">
        <v>45863</v>
      </c>
      <c r="T52" s="9">
        <v>11987</v>
      </c>
      <c r="U52" s="357">
        <v>12324</v>
      </c>
      <c r="V52" s="3">
        <f>IFERROR($U52/$T52, 0)</f>
        <v>1.0281137899391006</v>
      </c>
      <c r="W52" s="494">
        <v>45869</v>
      </c>
      <c r="X52" s="274">
        <v>1</v>
      </c>
      <c r="Y52" s="274">
        <v>1</v>
      </c>
      <c r="Z52" s="456">
        <v>1</v>
      </c>
      <c r="AA52" s="356">
        <v>46227</v>
      </c>
      <c r="AB52" s="356">
        <v>46227</v>
      </c>
      <c r="AC52" s="940"/>
    </row>
    <row r="53" spans="1:29" ht="39.75" customHeight="1">
      <c r="A53" s="773" t="s">
        <v>1283</v>
      </c>
      <c r="B53" s="370" t="s">
        <v>34</v>
      </c>
      <c r="C53" s="679">
        <v>46040</v>
      </c>
      <c r="D53" s="690" t="s">
        <v>56</v>
      </c>
      <c r="E53" s="689">
        <v>46042</v>
      </c>
      <c r="F53" s="690" t="s">
        <v>55</v>
      </c>
      <c r="G53" s="690"/>
      <c r="H53" s="691">
        <v>0</v>
      </c>
      <c r="I53" s="365" t="s">
        <v>890</v>
      </c>
      <c r="J53" s="691" t="s">
        <v>30</v>
      </c>
      <c r="K53" s="353" t="s">
        <v>639</v>
      </c>
      <c r="L53" s="691" t="s">
        <v>128</v>
      </c>
      <c r="M53" s="870">
        <v>45312.55</v>
      </c>
      <c r="N53" s="336">
        <v>39954.050000000003</v>
      </c>
      <c r="O53" s="566">
        <v>14829.75</v>
      </c>
      <c r="P53" s="336">
        <v>54783.8</v>
      </c>
      <c r="Q53" s="691" t="s">
        <v>128</v>
      </c>
      <c r="R53" s="728" t="s">
        <v>38</v>
      </c>
      <c r="S53" s="754">
        <v>46044</v>
      </c>
      <c r="T53" s="693">
        <v>3683</v>
      </c>
      <c r="U53" s="685">
        <v>3713</v>
      </c>
      <c r="V53" s="3">
        <v>1.01</v>
      </c>
      <c r="W53" s="692">
        <v>46050</v>
      </c>
      <c r="X53" s="687">
        <v>1</v>
      </c>
      <c r="Y53" s="274">
        <v>1</v>
      </c>
      <c r="Z53" s="274">
        <v>1</v>
      </c>
      <c r="AA53" s="356">
        <v>46073</v>
      </c>
      <c r="AB53" s="356">
        <v>46073</v>
      </c>
      <c r="AC53" s="688" t="s">
        <v>1284</v>
      </c>
    </row>
    <row r="54" spans="1:29" ht="39.75" customHeight="1">
      <c r="A54" s="773" t="s">
        <v>1285</v>
      </c>
      <c r="B54" s="370" t="s">
        <v>34</v>
      </c>
      <c r="C54" s="679">
        <v>46073</v>
      </c>
      <c r="D54" s="690" t="s">
        <v>54</v>
      </c>
      <c r="E54" s="689">
        <v>46055</v>
      </c>
      <c r="F54" s="690" t="s">
        <v>55</v>
      </c>
      <c r="G54" s="690" t="s">
        <v>1286</v>
      </c>
      <c r="H54" s="691">
        <v>0</v>
      </c>
      <c r="I54" s="365" t="s">
        <v>890</v>
      </c>
      <c r="J54" s="691" t="s">
        <v>30</v>
      </c>
      <c r="K54" s="353" t="s">
        <v>639</v>
      </c>
      <c r="L54" s="691" t="s">
        <v>128</v>
      </c>
      <c r="M54" s="870">
        <v>105558.2</v>
      </c>
      <c r="N54" s="336">
        <v>86338.55</v>
      </c>
      <c r="O54" s="409"/>
      <c r="P54" s="336">
        <v>86338.55</v>
      </c>
      <c r="Q54" s="691" t="s">
        <v>128</v>
      </c>
      <c r="R54" s="1411" t="s">
        <v>38</v>
      </c>
      <c r="S54" s="754">
        <v>45978</v>
      </c>
      <c r="T54" s="693">
        <v>7753</v>
      </c>
      <c r="U54" s="685">
        <v>7663</v>
      </c>
      <c r="V54" s="3">
        <v>0.99</v>
      </c>
      <c r="W54" s="692">
        <v>46070</v>
      </c>
      <c r="X54" s="785">
        <v>1</v>
      </c>
      <c r="Y54" s="785">
        <v>1</v>
      </c>
      <c r="Z54" s="1516">
        <v>1</v>
      </c>
      <c r="AA54" s="356">
        <v>46090</v>
      </c>
      <c r="AB54" s="356">
        <v>46227</v>
      </c>
      <c r="AC54" s="688" t="s">
        <v>1287</v>
      </c>
    </row>
    <row r="55" spans="1:29" ht="39.75" customHeight="1">
      <c r="A55" s="943" t="s">
        <v>1288</v>
      </c>
      <c r="B55" s="370" t="s">
        <v>34</v>
      </c>
      <c r="C55" s="353" t="s">
        <v>1289</v>
      </c>
      <c r="D55" s="359" t="s">
        <v>52</v>
      </c>
      <c r="E55" s="360">
        <v>45964</v>
      </c>
      <c r="F55" s="359" t="s">
        <v>1173</v>
      </c>
      <c r="G55" s="361"/>
      <c r="H55" s="362">
        <v>0</v>
      </c>
      <c r="I55" s="355" t="s">
        <v>890</v>
      </c>
      <c r="J55" s="362" t="s">
        <v>30</v>
      </c>
      <c r="K55" s="353" t="s">
        <v>639</v>
      </c>
      <c r="L55" s="362" t="s">
        <v>128</v>
      </c>
      <c r="M55" s="869">
        <v>2670.65</v>
      </c>
      <c r="N55" s="336">
        <v>2163.15</v>
      </c>
      <c r="O55" s="898">
        <v>1684.45</v>
      </c>
      <c r="P55" s="336">
        <v>3845.6</v>
      </c>
      <c r="Q55" s="362" t="s">
        <v>128</v>
      </c>
      <c r="R55" s="294" t="s">
        <v>38</v>
      </c>
      <c r="S55" s="494">
        <v>45937</v>
      </c>
      <c r="T55" s="1085">
        <v>209</v>
      </c>
      <c r="U55" s="357">
        <v>207</v>
      </c>
      <c r="V55" s="3">
        <v>0.99</v>
      </c>
      <c r="W55" s="363">
        <v>45964</v>
      </c>
      <c r="X55" s="274">
        <v>1</v>
      </c>
      <c r="Y55" s="274">
        <v>1</v>
      </c>
      <c r="Z55" s="274">
        <v>1</v>
      </c>
      <c r="AA55" s="356">
        <v>46097</v>
      </c>
      <c r="AB55" s="356">
        <v>46097</v>
      </c>
      <c r="AC55" s="771" t="s">
        <v>1290</v>
      </c>
    </row>
    <row r="56" spans="1:29" ht="39.75" customHeight="1">
      <c r="A56" s="888" t="s">
        <v>1291</v>
      </c>
      <c r="B56" s="1046" t="s">
        <v>34</v>
      </c>
      <c r="C56" s="580">
        <v>45955</v>
      </c>
      <c r="D56" s="581" t="s">
        <v>58</v>
      </c>
      <c r="E56" s="581">
        <v>45919</v>
      </c>
      <c r="F56" s="581" t="s">
        <v>55</v>
      </c>
      <c r="G56" s="1047" t="s">
        <v>1292</v>
      </c>
      <c r="H56" s="307">
        <v>0</v>
      </c>
      <c r="I56" s="1048" t="s">
        <v>890</v>
      </c>
      <c r="J56" s="307" t="s">
        <v>30</v>
      </c>
      <c r="K56" s="353" t="s">
        <v>639</v>
      </c>
      <c r="L56" s="307" t="s">
        <v>128</v>
      </c>
      <c r="M56" s="864">
        <v>4646.75</v>
      </c>
      <c r="N56" s="864">
        <v>9453.74</v>
      </c>
      <c r="O56" s="864"/>
      <c r="P56" s="864">
        <v>9453.74</v>
      </c>
      <c r="Q56" s="1224" t="s">
        <v>128</v>
      </c>
      <c r="R56" s="294" t="s">
        <v>38</v>
      </c>
      <c r="S56" s="609" t="s">
        <v>36</v>
      </c>
      <c r="T56" s="1049">
        <v>117</v>
      </c>
      <c r="U56" s="455">
        <v>117</v>
      </c>
      <c r="V56" s="3">
        <f>IFERROR($U56/$T56, 0)</f>
        <v>1</v>
      </c>
      <c r="W56" s="585">
        <v>45946</v>
      </c>
      <c r="X56" s="456">
        <v>0</v>
      </c>
      <c r="Y56" s="456">
        <v>0</v>
      </c>
      <c r="Z56" s="274">
        <v>0</v>
      </c>
      <c r="AA56" s="356">
        <v>46230</v>
      </c>
      <c r="AB56" s="356">
        <v>46230</v>
      </c>
      <c r="AC56" s="940"/>
    </row>
    <row r="57" spans="1:29" ht="39.75" customHeight="1">
      <c r="A57" s="1259" t="s">
        <v>1293</v>
      </c>
      <c r="B57" s="1078" t="s">
        <v>34</v>
      </c>
      <c r="C57" s="596">
        <v>46053</v>
      </c>
      <c r="D57" s="598" t="s">
        <v>1294</v>
      </c>
      <c r="E57" s="623">
        <v>46030</v>
      </c>
      <c r="F57" s="598" t="s">
        <v>55</v>
      </c>
      <c r="G57" s="892"/>
      <c r="H57" s="718">
        <v>0</v>
      </c>
      <c r="I57" s="1080" t="s">
        <v>890</v>
      </c>
      <c r="J57" s="930" t="s">
        <v>30</v>
      </c>
      <c r="K57" s="353" t="s">
        <v>639</v>
      </c>
      <c r="L57" s="307" t="s">
        <v>128</v>
      </c>
      <c r="M57" s="931">
        <v>1035</v>
      </c>
      <c r="N57" s="931">
        <v>875</v>
      </c>
      <c r="O57" s="763"/>
      <c r="P57" s="931">
        <v>875</v>
      </c>
      <c r="Q57" s="1224" t="s">
        <v>128</v>
      </c>
      <c r="R57" s="294" t="s">
        <v>38</v>
      </c>
      <c r="S57" s="609" t="s">
        <v>36</v>
      </c>
      <c r="T57" s="1261">
        <v>0</v>
      </c>
      <c r="U57" s="357">
        <v>0</v>
      </c>
      <c r="V57" s="1160">
        <v>1</v>
      </c>
      <c r="W57" s="453">
        <v>46030</v>
      </c>
      <c r="X57" s="456">
        <v>0</v>
      </c>
      <c r="Y57" s="456">
        <v>0</v>
      </c>
      <c r="Z57" s="274">
        <v>0</v>
      </c>
      <c r="AA57" s="453">
        <v>46079</v>
      </c>
      <c r="AB57" s="453">
        <v>46079</v>
      </c>
      <c r="AC57" s="1260"/>
    </row>
    <row r="58" spans="1:29" ht="39.75" customHeight="1" thickBot="1">
      <c r="A58" s="1196" t="s">
        <v>1295</v>
      </c>
      <c r="B58" s="1197" t="s">
        <v>571</v>
      </c>
      <c r="C58" s="1198">
        <v>46325</v>
      </c>
      <c r="D58" s="1198" t="s">
        <v>58</v>
      </c>
      <c r="E58" s="1199">
        <v>46170</v>
      </c>
      <c r="F58" s="1185" t="s">
        <v>61</v>
      </c>
      <c r="G58" s="1216"/>
      <c r="H58" s="1127">
        <v>65</v>
      </c>
      <c r="I58" s="1206" t="s">
        <v>890</v>
      </c>
      <c r="J58" s="1207" t="s">
        <v>30</v>
      </c>
      <c r="K58" s="1199">
        <v>46175</v>
      </c>
      <c r="L58" s="1206" t="s">
        <v>128</v>
      </c>
      <c r="M58" s="566">
        <v>97544</v>
      </c>
      <c r="N58" s="336">
        <v>97180</v>
      </c>
      <c r="O58" s="898"/>
      <c r="P58" s="336">
        <v>97180</v>
      </c>
      <c r="Q58" s="1206" t="s">
        <v>128</v>
      </c>
      <c r="R58" s="1551" t="s">
        <v>38</v>
      </c>
      <c r="S58" s="1168">
        <v>46171</v>
      </c>
      <c r="T58" s="1171">
        <v>7771</v>
      </c>
      <c r="U58" s="1170">
        <v>7623</v>
      </c>
      <c r="V58" s="1186">
        <v>0.98</v>
      </c>
      <c r="W58" s="1168">
        <v>46178</v>
      </c>
      <c r="X58" s="1277">
        <v>0</v>
      </c>
      <c r="Y58" s="1388">
        <v>0</v>
      </c>
      <c r="Z58" s="1203">
        <v>0</v>
      </c>
      <c r="AA58" s="356">
        <v>46218</v>
      </c>
      <c r="AB58" s="356">
        <v>46218</v>
      </c>
      <c r="AC58" s="999" t="s">
        <v>1296</v>
      </c>
    </row>
    <row r="59" spans="1:29" ht="39.75" customHeight="1" thickBot="1">
      <c r="A59" s="1196" t="s">
        <v>1297</v>
      </c>
      <c r="B59" s="1197" t="s">
        <v>571</v>
      </c>
      <c r="C59" s="1198">
        <v>46325</v>
      </c>
      <c r="D59" s="1198" t="s">
        <v>58</v>
      </c>
      <c r="E59" s="1199">
        <v>46170</v>
      </c>
      <c r="F59" s="1185" t="s">
        <v>61</v>
      </c>
      <c r="G59" s="1185"/>
      <c r="H59" s="1127">
        <v>93</v>
      </c>
      <c r="I59" s="1206" t="s">
        <v>890</v>
      </c>
      <c r="J59" s="1207" t="s">
        <v>30</v>
      </c>
      <c r="K59" s="1199">
        <v>46175</v>
      </c>
      <c r="L59" s="1206" t="s">
        <v>128</v>
      </c>
      <c r="M59" s="566">
        <v>111096</v>
      </c>
      <c r="N59" s="336">
        <v>110732</v>
      </c>
      <c r="O59" s="898"/>
      <c r="P59" s="336">
        <v>110732</v>
      </c>
      <c r="Q59" s="1206" t="s">
        <v>128</v>
      </c>
      <c r="R59" s="1551" t="s">
        <v>38</v>
      </c>
      <c r="S59" s="1168">
        <v>46171</v>
      </c>
      <c r="T59" s="1171">
        <v>9483</v>
      </c>
      <c r="U59" s="1170">
        <v>9171</v>
      </c>
      <c r="V59" s="1160">
        <v>0.97</v>
      </c>
      <c r="W59" s="1168">
        <v>46188</v>
      </c>
      <c r="X59" s="1277">
        <v>0</v>
      </c>
      <c r="Y59" s="1388">
        <v>0</v>
      </c>
      <c r="Z59" s="1203">
        <v>0</v>
      </c>
      <c r="AA59" s="356">
        <v>46213</v>
      </c>
      <c r="AB59" s="356">
        <v>46213</v>
      </c>
      <c r="AC59" s="999" t="s">
        <v>1298</v>
      </c>
    </row>
    <row r="60" spans="1:29" ht="39.75" customHeight="1" thickBot="1">
      <c r="A60" s="1196" t="s">
        <v>1299</v>
      </c>
      <c r="B60" s="1197" t="s">
        <v>571</v>
      </c>
      <c r="C60" s="1198">
        <v>46325</v>
      </c>
      <c r="D60" s="1198" t="s">
        <v>58</v>
      </c>
      <c r="E60" s="1199">
        <v>46170</v>
      </c>
      <c r="F60" s="1185" t="s">
        <v>61</v>
      </c>
      <c r="G60" s="1185"/>
      <c r="H60" s="1127">
        <v>91</v>
      </c>
      <c r="I60" s="1206" t="s">
        <v>890</v>
      </c>
      <c r="J60" s="1207" t="s">
        <v>30</v>
      </c>
      <c r="K60" s="1199">
        <v>46175</v>
      </c>
      <c r="L60" s="1206" t="s">
        <v>128</v>
      </c>
      <c r="M60" s="566">
        <v>111633.5</v>
      </c>
      <c r="N60" s="336">
        <v>111299.5</v>
      </c>
      <c r="O60" s="898"/>
      <c r="P60" s="336">
        <v>111299.5</v>
      </c>
      <c r="Q60" s="1206" t="s">
        <v>128</v>
      </c>
      <c r="R60" s="1551" t="s">
        <v>38</v>
      </c>
      <c r="S60" s="1168">
        <v>46178</v>
      </c>
      <c r="T60" s="1171">
        <v>9431</v>
      </c>
      <c r="U60" s="1170">
        <v>9211</v>
      </c>
      <c r="V60" s="1160">
        <v>0.98</v>
      </c>
      <c r="W60" s="1168">
        <v>46197</v>
      </c>
      <c r="X60" s="1139">
        <v>0</v>
      </c>
      <c r="Y60" s="1139">
        <v>0</v>
      </c>
      <c r="Z60" s="1203">
        <v>0</v>
      </c>
      <c r="AA60" s="356">
        <v>46237</v>
      </c>
      <c r="AB60" s="356">
        <v>46237</v>
      </c>
      <c r="AC60" s="999" t="s">
        <v>1300</v>
      </c>
    </row>
    <row r="61" spans="1:29" ht="39.75" customHeight="1" thickBot="1">
      <c r="A61" s="1196" t="s">
        <v>1301</v>
      </c>
      <c r="B61" s="1197" t="s">
        <v>571</v>
      </c>
      <c r="C61" s="1198">
        <v>46325</v>
      </c>
      <c r="D61" s="1198" t="s">
        <v>58</v>
      </c>
      <c r="E61" s="1199">
        <v>46170</v>
      </c>
      <c r="F61" s="1185" t="s">
        <v>61</v>
      </c>
      <c r="G61" s="1185"/>
      <c r="H61" s="1127">
        <v>42</v>
      </c>
      <c r="I61" s="1206" t="s">
        <v>890</v>
      </c>
      <c r="J61" s="1207" t="s">
        <v>30</v>
      </c>
      <c r="K61" s="1199">
        <v>46178</v>
      </c>
      <c r="L61" s="1206" t="s">
        <v>128</v>
      </c>
      <c r="M61" s="566">
        <v>101724.5</v>
      </c>
      <c r="N61" s="336">
        <v>101360.5</v>
      </c>
      <c r="O61" s="898"/>
      <c r="P61" s="336">
        <v>101360.5</v>
      </c>
      <c r="Q61" s="1206" t="s">
        <v>128</v>
      </c>
      <c r="R61" s="1551" t="s">
        <v>38</v>
      </c>
      <c r="S61" s="1168">
        <v>46171</v>
      </c>
      <c r="T61" s="1171">
        <v>7993</v>
      </c>
      <c r="U61" s="1170">
        <v>7505</v>
      </c>
      <c r="V61" s="1160">
        <v>0.94</v>
      </c>
      <c r="W61" s="1168">
        <v>46190</v>
      </c>
      <c r="X61" s="1418">
        <v>0</v>
      </c>
      <c r="Y61" s="1388">
        <v>0</v>
      </c>
      <c r="Z61" s="1203">
        <v>0</v>
      </c>
      <c r="AA61" s="356">
        <v>46237</v>
      </c>
      <c r="AB61" s="356">
        <v>46237</v>
      </c>
      <c r="AC61" s="999" t="s">
        <v>1302</v>
      </c>
    </row>
    <row r="62" spans="1:29" ht="39.75" customHeight="1" thickBot="1">
      <c r="A62" s="1196" t="s">
        <v>1303</v>
      </c>
      <c r="B62" s="1197" t="s">
        <v>571</v>
      </c>
      <c r="C62" s="1198">
        <v>46325</v>
      </c>
      <c r="D62" s="1198" t="s">
        <v>58</v>
      </c>
      <c r="E62" s="1199">
        <v>46155</v>
      </c>
      <c r="F62" s="1185" t="s">
        <v>65</v>
      </c>
      <c r="G62" s="1185" t="s">
        <v>1304</v>
      </c>
      <c r="H62" s="1127">
        <v>0</v>
      </c>
      <c r="I62" s="1178" t="s">
        <v>890</v>
      </c>
      <c r="J62" s="1207" t="s">
        <v>30</v>
      </c>
      <c r="K62" s="1199">
        <v>46176</v>
      </c>
      <c r="L62" s="1206" t="s">
        <v>128</v>
      </c>
      <c r="M62" s="566">
        <v>10128.049999999999</v>
      </c>
      <c r="N62" s="336">
        <v>8414.5499999999993</v>
      </c>
      <c r="O62" s="898"/>
      <c r="P62" s="336">
        <v>8414.5499999999993</v>
      </c>
      <c r="Q62" s="1206" t="s">
        <v>128</v>
      </c>
      <c r="R62" s="1551" t="s">
        <v>38</v>
      </c>
      <c r="S62" s="1168">
        <v>46176</v>
      </c>
      <c r="T62" s="1171">
        <v>813</v>
      </c>
      <c r="U62" s="1170">
        <v>800</v>
      </c>
      <c r="V62" s="1186">
        <v>0.98</v>
      </c>
      <c r="W62" s="1168">
        <v>46184</v>
      </c>
      <c r="X62" s="1277">
        <v>0</v>
      </c>
      <c r="Y62" s="1388">
        <v>0</v>
      </c>
      <c r="Z62" s="1203">
        <v>0</v>
      </c>
      <c r="AA62" s="356">
        <v>46237</v>
      </c>
      <c r="AB62" s="366" t="s">
        <v>914</v>
      </c>
      <c r="AC62" s="999" t="s">
        <v>1305</v>
      </c>
    </row>
    <row r="63" spans="1:29" ht="39.75" customHeight="1" thickBot="1">
      <c r="A63" s="291" t="s">
        <v>163</v>
      </c>
      <c r="B63" s="17" t="s">
        <v>31</v>
      </c>
      <c r="C63" s="18">
        <v>45772</v>
      </c>
      <c r="D63" s="18" t="s">
        <v>52</v>
      </c>
      <c r="E63" s="299">
        <v>45691</v>
      </c>
      <c r="F63" s="299" t="s">
        <v>57</v>
      </c>
      <c r="G63" s="297" t="s">
        <v>164</v>
      </c>
      <c r="H63" s="19">
        <v>0</v>
      </c>
      <c r="I63" s="298" t="s">
        <v>890</v>
      </c>
      <c r="J63" s="19" t="s">
        <v>30</v>
      </c>
      <c r="K63" s="18">
        <v>45708</v>
      </c>
      <c r="L63" s="19" t="s">
        <v>128</v>
      </c>
      <c r="M63" s="336">
        <v>62460.45</v>
      </c>
      <c r="N63" s="416">
        <v>61491.05</v>
      </c>
      <c r="O63" s="416"/>
      <c r="P63" s="416">
        <v>61491.05</v>
      </c>
      <c r="Q63" s="1224" t="s">
        <v>128</v>
      </c>
      <c r="R63" s="19" t="s">
        <v>38</v>
      </c>
      <c r="S63" s="493">
        <v>45709</v>
      </c>
      <c r="T63" s="9">
        <v>4949</v>
      </c>
      <c r="U63" s="436">
        <v>5089</v>
      </c>
      <c r="V63" s="358">
        <f>IFERROR(Table4[[#This Row],[Actual Redline Completed Footage UG]]/Table4[[#This Row],[Footage UG]], 0)</f>
        <v>1.0282885431400284</v>
      </c>
      <c r="W63" s="363">
        <v>45720</v>
      </c>
      <c r="X63" s="358">
        <v>1</v>
      </c>
      <c r="Y63" s="358">
        <v>1</v>
      </c>
      <c r="Z63" s="358">
        <v>1</v>
      </c>
      <c r="AA63" s="363">
        <v>45821</v>
      </c>
      <c r="AB63" s="363">
        <v>45821</v>
      </c>
      <c r="AC63" s="11"/>
    </row>
    <row r="64" spans="1:29" ht="39.75" customHeight="1">
      <c r="A64" s="291" t="s">
        <v>165</v>
      </c>
      <c r="B64" s="292" t="s">
        <v>31</v>
      </c>
      <c r="C64" s="293">
        <v>45772</v>
      </c>
      <c r="D64" s="447" t="s">
        <v>1306</v>
      </c>
      <c r="E64" s="293">
        <v>45735</v>
      </c>
      <c r="F64" s="447" t="s">
        <v>57</v>
      </c>
      <c r="G64" s="435" t="s">
        <v>166</v>
      </c>
      <c r="H64" s="294">
        <v>0</v>
      </c>
      <c r="I64" s="295" t="s">
        <v>890</v>
      </c>
      <c r="J64" s="294" t="s">
        <v>30</v>
      </c>
      <c r="K64" s="293">
        <v>45735</v>
      </c>
      <c r="L64" s="294" t="s">
        <v>128</v>
      </c>
      <c r="M64" s="339">
        <v>15690.1</v>
      </c>
      <c r="N64" s="416">
        <v>16153.75</v>
      </c>
      <c r="O64" s="416"/>
      <c r="P64" s="416">
        <v>16153.75</v>
      </c>
      <c r="Q64" s="307" t="s">
        <v>128</v>
      </c>
      <c r="R64" s="294" t="s">
        <v>38</v>
      </c>
      <c r="S64" s="123">
        <v>45735</v>
      </c>
      <c r="T64" s="42">
        <v>1242</v>
      </c>
      <c r="U64" s="488">
        <v>1243</v>
      </c>
      <c r="V64" s="358">
        <f>IFERROR(Table4[[#This Row],[Actual Redline Completed Footage UG]]/Table4[[#This Row],[Footage UG]], 0)</f>
        <v>1.000805152979066</v>
      </c>
      <c r="W64" s="356">
        <v>45743</v>
      </c>
      <c r="X64" s="358">
        <v>1</v>
      </c>
      <c r="Y64" s="358">
        <v>1</v>
      </c>
      <c r="Z64" s="358">
        <v>1</v>
      </c>
      <c r="AA64" s="576">
        <v>45835</v>
      </c>
      <c r="AB64" s="576">
        <v>45835</v>
      </c>
      <c r="AC64" s="485" t="s">
        <v>1307</v>
      </c>
    </row>
    <row r="65" spans="1:29" ht="39.75" customHeight="1">
      <c r="A65" s="291" t="s">
        <v>167</v>
      </c>
      <c r="B65" s="292" t="s">
        <v>31</v>
      </c>
      <c r="C65" s="293">
        <v>45868</v>
      </c>
      <c r="D65" s="447" t="s">
        <v>58</v>
      </c>
      <c r="E65" s="293">
        <v>45813</v>
      </c>
      <c r="F65" s="447" t="s">
        <v>65</v>
      </c>
      <c r="G65" s="435" t="s">
        <v>168</v>
      </c>
      <c r="H65" s="294">
        <v>0</v>
      </c>
      <c r="I65" s="295" t="s">
        <v>890</v>
      </c>
      <c r="J65" s="294" t="s">
        <v>30</v>
      </c>
      <c r="K65" s="293">
        <v>45793</v>
      </c>
      <c r="L65" s="294" t="s">
        <v>128</v>
      </c>
      <c r="M65" s="339">
        <v>104070.8</v>
      </c>
      <c r="N65" s="336">
        <v>106593.55</v>
      </c>
      <c r="O65" s="336"/>
      <c r="P65" s="336">
        <v>106593.55</v>
      </c>
      <c r="Q65" s="307" t="s">
        <v>128</v>
      </c>
      <c r="R65" s="294" t="s">
        <v>38</v>
      </c>
      <c r="S65" s="489">
        <v>45793</v>
      </c>
      <c r="T65" s="357">
        <v>7848</v>
      </c>
      <c r="U65" s="357">
        <v>7859</v>
      </c>
      <c r="V65" s="28">
        <v>1</v>
      </c>
      <c r="W65" s="489">
        <v>45825</v>
      </c>
      <c r="X65" s="274">
        <v>1</v>
      </c>
      <c r="Y65" s="274">
        <v>1</v>
      </c>
      <c r="Z65" s="274">
        <v>1</v>
      </c>
      <c r="AA65" s="363">
        <v>45897</v>
      </c>
      <c r="AB65" s="363">
        <v>45897</v>
      </c>
      <c r="AC65" s="485" t="s">
        <v>1308</v>
      </c>
    </row>
    <row r="66" spans="1:29" ht="39.75" customHeight="1">
      <c r="A66" s="628" t="s">
        <v>169</v>
      </c>
      <c r="B66" s="351" t="s">
        <v>31</v>
      </c>
      <c r="C66" s="353">
        <v>45868</v>
      </c>
      <c r="D66" s="368" t="s">
        <v>58</v>
      </c>
      <c r="E66" s="353">
        <v>45786</v>
      </c>
      <c r="F66" s="368" t="s">
        <v>57</v>
      </c>
      <c r="G66" s="351" t="s">
        <v>170</v>
      </c>
      <c r="H66" s="355">
        <v>0</v>
      </c>
      <c r="I66" s="355" t="s">
        <v>890</v>
      </c>
      <c r="J66" s="355" t="s">
        <v>30</v>
      </c>
      <c r="K66" s="353">
        <v>45786</v>
      </c>
      <c r="L66" s="355" t="s">
        <v>128</v>
      </c>
      <c r="M66" s="629">
        <v>133172.15</v>
      </c>
      <c r="N66" s="336">
        <v>167474.19</v>
      </c>
      <c r="O66" s="910"/>
      <c r="P66" s="336">
        <v>167474.19</v>
      </c>
      <c r="Q66" s="355" t="s">
        <v>128</v>
      </c>
      <c r="R66" s="294" t="s">
        <v>38</v>
      </c>
      <c r="S66" s="489">
        <v>45789</v>
      </c>
      <c r="T66" s="357">
        <v>13306</v>
      </c>
      <c r="U66" s="357">
        <v>12936</v>
      </c>
      <c r="V66" s="3">
        <v>0.97</v>
      </c>
      <c r="W66" s="489">
        <v>45810</v>
      </c>
      <c r="X66" s="358">
        <v>1</v>
      </c>
      <c r="Y66" s="358">
        <v>1</v>
      </c>
      <c r="Z66" s="274">
        <v>1</v>
      </c>
      <c r="AA66" s="356">
        <v>45918</v>
      </c>
      <c r="AB66" s="356">
        <v>45918</v>
      </c>
      <c r="AC66" s="452" t="s">
        <v>1309</v>
      </c>
    </row>
    <row r="67" spans="1:29" ht="39.75" customHeight="1">
      <c r="A67" s="291" t="s">
        <v>171</v>
      </c>
      <c r="B67" s="292" t="s">
        <v>31</v>
      </c>
      <c r="C67" s="293">
        <v>45807</v>
      </c>
      <c r="D67" s="447" t="s">
        <v>58</v>
      </c>
      <c r="E67" s="293">
        <v>45778</v>
      </c>
      <c r="F67" s="292" t="s">
        <v>57</v>
      </c>
      <c r="G67" s="484" t="s">
        <v>172</v>
      </c>
      <c r="H67" s="294">
        <v>0</v>
      </c>
      <c r="I67" s="294" t="s">
        <v>890</v>
      </c>
      <c r="J67" s="294" t="s">
        <v>30</v>
      </c>
      <c r="K67" s="293">
        <v>45782</v>
      </c>
      <c r="L67" s="294" t="s">
        <v>128</v>
      </c>
      <c r="M67" s="339">
        <v>119135.3</v>
      </c>
      <c r="N67" s="336">
        <v>121256.65</v>
      </c>
      <c r="O67" s="336"/>
      <c r="P67" s="336">
        <v>121256.65</v>
      </c>
      <c r="Q67" s="307" t="s">
        <v>128</v>
      </c>
      <c r="R67" s="294" t="s">
        <v>38</v>
      </c>
      <c r="S67" s="489">
        <v>45782</v>
      </c>
      <c r="T67" s="357">
        <v>9356</v>
      </c>
      <c r="U67" s="357">
        <v>9202</v>
      </c>
      <c r="V67" s="358">
        <f>IFERROR(Table4[[#This Row],[Actual Redline Completed Footage UG]]/Table4[[#This Row],[Footage UG]], 0)</f>
        <v>0.98353997434801199</v>
      </c>
      <c r="W67" s="356">
        <v>45792</v>
      </c>
      <c r="X67" s="24">
        <v>1</v>
      </c>
      <c r="Y67" s="24">
        <v>1</v>
      </c>
      <c r="Z67" s="274">
        <v>1</v>
      </c>
      <c r="AA67" s="363">
        <v>45897</v>
      </c>
      <c r="AB67" s="363">
        <v>45897</v>
      </c>
      <c r="AC67" s="593" t="s">
        <v>1310</v>
      </c>
    </row>
    <row r="68" spans="1:29" ht="39.75" customHeight="1">
      <c r="A68" s="291" t="s">
        <v>1311</v>
      </c>
      <c r="B68" s="17" t="s">
        <v>31</v>
      </c>
      <c r="C68" s="18">
        <v>45930</v>
      </c>
      <c r="D68" s="18" t="s">
        <v>52</v>
      </c>
      <c r="E68" s="18">
        <v>45918</v>
      </c>
      <c r="F68" s="17" t="s">
        <v>57</v>
      </c>
      <c r="G68" s="297"/>
      <c r="H68" s="19">
        <v>0</v>
      </c>
      <c r="I68" s="298" t="s">
        <v>890</v>
      </c>
      <c r="J68" s="19" t="s">
        <v>30</v>
      </c>
      <c r="K68" s="18">
        <v>45918</v>
      </c>
      <c r="L68" s="294" t="s">
        <v>128</v>
      </c>
      <c r="M68" s="339">
        <v>10840.25</v>
      </c>
      <c r="N68" s="336">
        <v>11474.35</v>
      </c>
      <c r="O68" s="336"/>
      <c r="P68" s="336">
        <v>11474.35</v>
      </c>
      <c r="Q68" s="307" t="s">
        <v>128</v>
      </c>
      <c r="R68" s="294" t="s">
        <v>38</v>
      </c>
      <c r="S68" s="125">
        <v>45912</v>
      </c>
      <c r="T68" s="42">
        <v>865</v>
      </c>
      <c r="U68" s="649">
        <v>851</v>
      </c>
      <c r="V68" s="3">
        <v>0.98</v>
      </c>
      <c r="W68" s="609">
        <v>45924</v>
      </c>
      <c r="X68" s="632">
        <v>1</v>
      </c>
      <c r="Y68" s="632">
        <v>1</v>
      </c>
      <c r="Z68" s="458">
        <v>1</v>
      </c>
      <c r="AA68" s="454">
        <v>45972</v>
      </c>
      <c r="AB68" s="454">
        <v>45972</v>
      </c>
      <c r="AC68" s="587" t="s">
        <v>1312</v>
      </c>
    </row>
    <row r="69" spans="1:29" ht="39.75" customHeight="1">
      <c r="A69" s="291" t="s">
        <v>173</v>
      </c>
      <c r="B69" s="17" t="s">
        <v>31</v>
      </c>
      <c r="C69" s="18">
        <v>45787</v>
      </c>
      <c r="D69" s="299" t="s">
        <v>58</v>
      </c>
      <c r="E69" s="18">
        <v>45715</v>
      </c>
      <c r="F69" s="17" t="s">
        <v>57</v>
      </c>
      <c r="G69" s="297" t="s">
        <v>174</v>
      </c>
      <c r="H69" s="19">
        <v>0</v>
      </c>
      <c r="I69" s="298" t="s">
        <v>890</v>
      </c>
      <c r="J69" s="19" t="s">
        <v>30</v>
      </c>
      <c r="K69" s="17" t="s">
        <v>38</v>
      </c>
      <c r="L69" s="19" t="s">
        <v>128</v>
      </c>
      <c r="M69" s="336">
        <v>12601.45</v>
      </c>
      <c r="N69" s="416">
        <v>13008.1</v>
      </c>
      <c r="O69" s="416"/>
      <c r="P69" s="416">
        <v>13008.1</v>
      </c>
      <c r="Q69" s="1224" t="s">
        <v>128</v>
      </c>
      <c r="R69" s="19" t="s">
        <v>38</v>
      </c>
      <c r="S69" s="493">
        <v>45716</v>
      </c>
      <c r="T69" s="371">
        <v>939</v>
      </c>
      <c r="U69" s="371">
        <v>928</v>
      </c>
      <c r="V69" s="358">
        <f>IFERROR(Table4[[#This Row],[Actual Redline Completed Footage UG]]/Table4[[#This Row],[Footage UG]], 0)</f>
        <v>0.98828541001064962</v>
      </c>
      <c r="W69" s="363">
        <v>45733</v>
      </c>
      <c r="X69" s="459">
        <v>1</v>
      </c>
      <c r="Y69" s="459">
        <v>1</v>
      </c>
      <c r="Z69" s="358">
        <v>1</v>
      </c>
      <c r="AA69" s="363">
        <v>45824</v>
      </c>
      <c r="AB69" s="363">
        <v>45824</v>
      </c>
      <c r="AC69" s="11"/>
    </row>
    <row r="70" spans="1:29" ht="39.75" customHeight="1">
      <c r="A70" s="551" t="s">
        <v>1313</v>
      </c>
      <c r="B70" s="351" t="s">
        <v>31</v>
      </c>
      <c r="C70" s="360">
        <v>45960</v>
      </c>
      <c r="D70" s="353" t="s">
        <v>52</v>
      </c>
      <c r="E70" s="360">
        <v>45918</v>
      </c>
      <c r="F70" s="351" t="s">
        <v>57</v>
      </c>
      <c r="G70" s="17" t="s">
        <v>1314</v>
      </c>
      <c r="H70" s="626">
        <v>0</v>
      </c>
      <c r="I70" s="1011" t="s">
        <v>890</v>
      </c>
      <c r="J70" s="355" t="s">
        <v>30</v>
      </c>
      <c r="K70" s="360">
        <v>45918</v>
      </c>
      <c r="L70" s="362" t="s">
        <v>128</v>
      </c>
      <c r="M70" s="566">
        <v>9611.9500000000007</v>
      </c>
      <c r="N70" s="566">
        <v>11484.1</v>
      </c>
      <c r="O70" s="409"/>
      <c r="P70" s="566">
        <v>11484.1</v>
      </c>
      <c r="Q70" s="362" t="s">
        <v>128</v>
      </c>
      <c r="R70" s="294" t="s">
        <v>38</v>
      </c>
      <c r="S70" s="494">
        <v>45918</v>
      </c>
      <c r="T70" s="9">
        <v>807</v>
      </c>
      <c r="U70" s="357">
        <v>896</v>
      </c>
      <c r="V70" s="3">
        <f>IFERROR($U70/$T70, 0)</f>
        <v>1.110285006195787</v>
      </c>
      <c r="W70" s="494">
        <v>45938</v>
      </c>
      <c r="X70" s="358">
        <v>1</v>
      </c>
      <c r="Y70" s="358">
        <v>1</v>
      </c>
      <c r="Z70" s="456">
        <v>1</v>
      </c>
      <c r="AA70" s="356">
        <v>46009</v>
      </c>
      <c r="AB70" s="356">
        <v>46009</v>
      </c>
      <c r="AC70" s="1051" t="s">
        <v>1315</v>
      </c>
    </row>
    <row r="71" spans="1:29" ht="39.75" customHeight="1">
      <c r="A71" s="291" t="s">
        <v>175</v>
      </c>
      <c r="B71" s="17" t="s">
        <v>31</v>
      </c>
      <c r="C71" s="18">
        <v>45868</v>
      </c>
      <c r="D71" s="299" t="s">
        <v>58</v>
      </c>
      <c r="E71" s="18">
        <v>45828</v>
      </c>
      <c r="F71" s="299" t="s">
        <v>65</v>
      </c>
      <c r="G71" s="297" t="s">
        <v>176</v>
      </c>
      <c r="H71" s="19">
        <v>0</v>
      </c>
      <c r="I71" s="298" t="s">
        <v>890</v>
      </c>
      <c r="J71" s="19" t="s">
        <v>30</v>
      </c>
      <c r="K71" s="293">
        <v>45826</v>
      </c>
      <c r="L71" s="294" t="s">
        <v>128</v>
      </c>
      <c r="M71" s="339">
        <v>144886</v>
      </c>
      <c r="N71" s="336">
        <v>138688</v>
      </c>
      <c r="O71" s="336"/>
      <c r="P71" s="336">
        <v>138688</v>
      </c>
      <c r="Q71" s="307" t="s">
        <v>128</v>
      </c>
      <c r="R71" s="294" t="s">
        <v>38</v>
      </c>
      <c r="S71" s="879">
        <v>45840</v>
      </c>
      <c r="T71" s="369">
        <v>11054</v>
      </c>
      <c r="U71" s="369">
        <v>11092</v>
      </c>
      <c r="V71" s="28">
        <v>1</v>
      </c>
      <c r="W71" s="489">
        <v>45845</v>
      </c>
      <c r="X71" s="274">
        <v>1</v>
      </c>
      <c r="Y71" s="274">
        <v>1</v>
      </c>
      <c r="Z71" s="274">
        <v>1</v>
      </c>
      <c r="AA71" s="356">
        <v>45917</v>
      </c>
      <c r="AB71" s="356">
        <v>45917</v>
      </c>
      <c r="AC71" s="80" t="s">
        <v>1316</v>
      </c>
    </row>
    <row r="72" spans="1:29" ht="39.75" customHeight="1">
      <c r="A72" s="291" t="s">
        <v>177</v>
      </c>
      <c r="B72" s="17" t="s">
        <v>31</v>
      </c>
      <c r="C72" s="18">
        <v>45899</v>
      </c>
      <c r="D72" s="299" t="s">
        <v>58</v>
      </c>
      <c r="E72" s="18">
        <v>45853</v>
      </c>
      <c r="F72" s="17" t="s">
        <v>57</v>
      </c>
      <c r="G72" s="17" t="s">
        <v>178</v>
      </c>
      <c r="H72" s="19">
        <v>0</v>
      </c>
      <c r="I72" s="19" t="s">
        <v>890</v>
      </c>
      <c r="J72" s="19" t="s">
        <v>30</v>
      </c>
      <c r="K72" s="293">
        <v>45853</v>
      </c>
      <c r="L72" s="298" t="s">
        <v>128</v>
      </c>
      <c r="M72" s="339">
        <v>60849.9</v>
      </c>
      <c r="N72" s="336">
        <v>69149.45</v>
      </c>
      <c r="O72" s="336"/>
      <c r="P72" s="336">
        <v>69149.45</v>
      </c>
      <c r="Q72" s="1254" t="s">
        <v>128</v>
      </c>
      <c r="R72" s="294" t="s">
        <v>38</v>
      </c>
      <c r="S72" s="123">
        <v>45853</v>
      </c>
      <c r="T72" s="42">
        <v>5276</v>
      </c>
      <c r="U72" s="649">
        <v>5289</v>
      </c>
      <c r="V72" s="3">
        <v>1</v>
      </c>
      <c r="W72" s="609">
        <v>45874</v>
      </c>
      <c r="X72" s="458">
        <v>1</v>
      </c>
      <c r="Y72" s="458">
        <v>1</v>
      </c>
      <c r="Z72" s="456">
        <v>1</v>
      </c>
      <c r="AA72" s="454">
        <v>45916</v>
      </c>
      <c r="AB72" s="454">
        <v>45916</v>
      </c>
      <c r="AC72" s="457" t="s">
        <v>1317</v>
      </c>
    </row>
    <row r="73" spans="1:29" ht="39.75" customHeight="1">
      <c r="A73" s="637" t="s">
        <v>179</v>
      </c>
      <c r="B73" s="351" t="s">
        <v>31</v>
      </c>
      <c r="C73" s="353">
        <v>45868</v>
      </c>
      <c r="D73" s="353" t="s">
        <v>52</v>
      </c>
      <c r="E73" s="353">
        <v>45793</v>
      </c>
      <c r="F73" s="368" t="s">
        <v>57</v>
      </c>
      <c r="G73" s="627" t="s">
        <v>180</v>
      </c>
      <c r="H73" s="355">
        <v>0</v>
      </c>
      <c r="I73" s="355" t="s">
        <v>890</v>
      </c>
      <c r="J73" s="355" t="s">
        <v>30</v>
      </c>
      <c r="K73" s="353">
        <v>45793</v>
      </c>
      <c r="L73" s="355" t="s">
        <v>128</v>
      </c>
      <c r="M73" s="629">
        <v>53589.8</v>
      </c>
      <c r="N73" s="336">
        <v>36600</v>
      </c>
      <c r="O73" s="566"/>
      <c r="P73" s="336">
        <v>36600</v>
      </c>
      <c r="Q73" s="307" t="s">
        <v>128</v>
      </c>
      <c r="R73" s="294" t="s">
        <v>38</v>
      </c>
      <c r="S73" s="489">
        <v>45793</v>
      </c>
      <c r="T73" s="357">
        <v>8305</v>
      </c>
      <c r="U73" s="357">
        <v>8810</v>
      </c>
      <c r="V73" s="3">
        <v>1.06</v>
      </c>
      <c r="W73" s="489">
        <v>45810</v>
      </c>
      <c r="X73" s="274">
        <v>1</v>
      </c>
      <c r="Y73" s="274">
        <v>1</v>
      </c>
      <c r="Z73" s="456">
        <v>1</v>
      </c>
      <c r="AA73" s="356">
        <v>45917</v>
      </c>
      <c r="AB73" s="356">
        <v>45917</v>
      </c>
      <c r="AC73" s="324" t="s">
        <v>1318</v>
      </c>
    </row>
    <row r="74" spans="1:29" ht="39.75" customHeight="1">
      <c r="A74" s="773" t="s">
        <v>1319</v>
      </c>
      <c r="B74" s="680" t="s">
        <v>31</v>
      </c>
      <c r="C74" s="679">
        <v>46073</v>
      </c>
      <c r="D74" s="679" t="s">
        <v>52</v>
      </c>
      <c r="E74" s="679">
        <v>46042</v>
      </c>
      <c r="F74" s="680" t="s">
        <v>61</v>
      </c>
      <c r="G74" s="680" t="s">
        <v>1320</v>
      </c>
      <c r="H74" s="681">
        <v>11</v>
      </c>
      <c r="I74" s="1011" t="s">
        <v>890</v>
      </c>
      <c r="J74" s="681" t="s">
        <v>30</v>
      </c>
      <c r="K74" s="679">
        <v>46029</v>
      </c>
      <c r="L74" s="681" t="s">
        <v>128</v>
      </c>
      <c r="M74" s="774">
        <v>10772</v>
      </c>
      <c r="N74" s="336">
        <v>7890</v>
      </c>
      <c r="O74" s="566">
        <v>2882</v>
      </c>
      <c r="P74" s="336">
        <v>10610</v>
      </c>
      <c r="Q74" s="1156" t="s">
        <v>128</v>
      </c>
      <c r="R74" s="728" t="s">
        <v>38</v>
      </c>
      <c r="S74" s="709">
        <v>46029</v>
      </c>
      <c r="T74" s="327">
        <v>789</v>
      </c>
      <c r="U74" s="685">
        <v>888</v>
      </c>
      <c r="V74" s="3">
        <v>1.1299999999999999</v>
      </c>
      <c r="W74" s="692">
        <v>46056</v>
      </c>
      <c r="X74" s="687">
        <v>0</v>
      </c>
      <c r="Y74" s="768">
        <v>0</v>
      </c>
      <c r="Z74" s="768">
        <v>0</v>
      </c>
      <c r="AA74" s="356">
        <v>46073</v>
      </c>
      <c r="AB74" s="356">
        <v>46073</v>
      </c>
      <c r="AC74" s="688" t="s">
        <v>1321</v>
      </c>
    </row>
    <row r="75" spans="1:29" ht="39.75" customHeight="1">
      <c r="A75" s="291" t="s">
        <v>181</v>
      </c>
      <c r="B75" s="292" t="s">
        <v>31</v>
      </c>
      <c r="C75" s="293">
        <v>45711</v>
      </c>
      <c r="D75" s="293" t="s">
        <v>1322</v>
      </c>
      <c r="E75" s="293">
        <v>45693</v>
      </c>
      <c r="F75" s="447" t="s">
        <v>65</v>
      </c>
      <c r="G75" s="1050" t="s">
        <v>413</v>
      </c>
      <c r="H75" s="294">
        <v>54</v>
      </c>
      <c r="I75" s="295" t="s">
        <v>592</v>
      </c>
      <c r="J75" s="294" t="s">
        <v>30</v>
      </c>
      <c r="K75" s="292" t="s">
        <v>38</v>
      </c>
      <c r="L75" s="295" t="s">
        <v>128</v>
      </c>
      <c r="M75" s="339">
        <v>47461.5</v>
      </c>
      <c r="N75" s="431">
        <v>45340</v>
      </c>
      <c r="O75" s="431"/>
      <c r="P75" s="431">
        <v>45340</v>
      </c>
      <c r="Q75" s="1048" t="s">
        <v>128</v>
      </c>
      <c r="R75" s="294" t="s">
        <v>38</v>
      </c>
      <c r="S75" s="489">
        <v>45692</v>
      </c>
      <c r="T75" s="357">
        <v>3775</v>
      </c>
      <c r="U75" s="357">
        <v>3734</v>
      </c>
      <c r="V75" s="358">
        <f>IFERROR(Table4[[#This Row],[Actual Redline Completed Footage UG]]/Table4[[#This Row],[Footage UG]], 0)</f>
        <v>0.9891390728476821</v>
      </c>
      <c r="W75" s="356">
        <v>45708</v>
      </c>
      <c r="X75" s="358">
        <v>1</v>
      </c>
      <c r="Y75" s="358">
        <v>1</v>
      </c>
      <c r="Z75" s="358">
        <v>1</v>
      </c>
      <c r="AA75" s="363">
        <v>45743</v>
      </c>
      <c r="AB75" s="363">
        <v>45743</v>
      </c>
      <c r="AC75" s="11"/>
    </row>
    <row r="76" spans="1:29" ht="39.75" customHeight="1">
      <c r="A76" s="291" t="s">
        <v>183</v>
      </c>
      <c r="B76" s="17" t="s">
        <v>31</v>
      </c>
      <c r="C76" s="18">
        <v>45711</v>
      </c>
      <c r="D76" s="299" t="s">
        <v>58</v>
      </c>
      <c r="E76" s="18">
        <v>45712</v>
      </c>
      <c r="F76" s="299" t="s">
        <v>57</v>
      </c>
      <c r="G76" s="300" t="s">
        <v>184</v>
      </c>
      <c r="H76" s="19">
        <v>49</v>
      </c>
      <c r="I76" s="19" t="s">
        <v>592</v>
      </c>
      <c r="J76" s="19" t="s">
        <v>30</v>
      </c>
      <c r="K76" s="18">
        <v>45713</v>
      </c>
      <c r="L76" s="298" t="s">
        <v>128</v>
      </c>
      <c r="M76" s="336">
        <v>43064</v>
      </c>
      <c r="N76" s="432">
        <v>44346</v>
      </c>
      <c r="O76" s="432"/>
      <c r="P76" s="432">
        <v>44346</v>
      </c>
      <c r="Q76" s="1254" t="s">
        <v>128</v>
      </c>
      <c r="R76" s="294" t="s">
        <v>38</v>
      </c>
      <c r="S76" s="489">
        <v>45692</v>
      </c>
      <c r="T76" s="357">
        <v>3422</v>
      </c>
      <c r="U76" s="357">
        <v>3519</v>
      </c>
      <c r="V76" s="358">
        <f>IFERROR(Table4[[#This Row],[Actual Redline Completed Footage UG]]/Table4[[#This Row],[Footage UG]], 0)</f>
        <v>1.0283459964932788</v>
      </c>
      <c r="W76" s="363">
        <v>45727</v>
      </c>
      <c r="X76" s="358">
        <v>1</v>
      </c>
      <c r="Y76" s="358">
        <v>1</v>
      </c>
      <c r="Z76" s="358">
        <v>1</v>
      </c>
      <c r="AA76" s="363">
        <v>45743</v>
      </c>
      <c r="AB76" s="363">
        <v>45743</v>
      </c>
      <c r="AC76" s="11"/>
    </row>
    <row r="77" spans="1:29" ht="39.75" customHeight="1">
      <c r="A77" s="291" t="s">
        <v>185</v>
      </c>
      <c r="B77" s="17" t="s">
        <v>31</v>
      </c>
      <c r="C77" s="18">
        <v>45716</v>
      </c>
      <c r="D77" s="299" t="s">
        <v>58</v>
      </c>
      <c r="E77" s="18">
        <v>45706</v>
      </c>
      <c r="F77" s="299" t="s">
        <v>65</v>
      </c>
      <c r="G77" s="297" t="s">
        <v>186</v>
      </c>
      <c r="H77" s="19">
        <v>56</v>
      </c>
      <c r="I77" s="298" t="s">
        <v>592</v>
      </c>
      <c r="J77" s="19" t="s">
        <v>30</v>
      </c>
      <c r="K77" s="465">
        <v>45707</v>
      </c>
      <c r="L77" s="19" t="s">
        <v>128</v>
      </c>
      <c r="M77" s="336">
        <v>62522.54</v>
      </c>
      <c r="N77" s="416">
        <v>56001</v>
      </c>
      <c r="O77" s="416"/>
      <c r="P77" s="416">
        <v>56001</v>
      </c>
      <c r="Q77" s="1224" t="s">
        <v>128</v>
      </c>
      <c r="R77" s="19" t="s">
        <v>38</v>
      </c>
      <c r="S77" s="493">
        <v>45707</v>
      </c>
      <c r="T77" s="9">
        <v>4063</v>
      </c>
      <c r="U77" s="9">
        <v>4097</v>
      </c>
      <c r="V77" s="358">
        <f>IFERROR(Table4[[#This Row],[Actual Redline Completed Footage UG]]/Table4[[#This Row],[Footage UG]], 0)</f>
        <v>1.00836820083682</v>
      </c>
      <c r="W77" s="363">
        <v>45719</v>
      </c>
      <c r="X77" s="358">
        <v>1</v>
      </c>
      <c r="Y77" s="358">
        <v>1</v>
      </c>
      <c r="Z77" s="358">
        <v>1</v>
      </c>
      <c r="AA77" s="363">
        <v>45835</v>
      </c>
      <c r="AB77" s="363">
        <v>45835</v>
      </c>
      <c r="AC77" s="11"/>
    </row>
    <row r="78" spans="1:29" ht="39.75" customHeight="1">
      <c r="A78" s="773" t="s">
        <v>1323</v>
      </c>
      <c r="B78" s="680" t="s">
        <v>31</v>
      </c>
      <c r="C78" s="679">
        <v>46073</v>
      </c>
      <c r="D78" s="679" t="s">
        <v>1324</v>
      </c>
      <c r="E78" s="689">
        <v>46041</v>
      </c>
      <c r="F78" s="680" t="s">
        <v>57</v>
      </c>
      <c r="G78" s="690" t="s">
        <v>1325</v>
      </c>
      <c r="H78" s="681">
        <v>67</v>
      </c>
      <c r="I78" s="1011" t="s">
        <v>890</v>
      </c>
      <c r="J78" s="681" t="s">
        <v>30</v>
      </c>
      <c r="K78" s="689">
        <v>46038</v>
      </c>
      <c r="L78" s="691" t="s">
        <v>128</v>
      </c>
      <c r="M78" s="870">
        <v>66854</v>
      </c>
      <c r="N78" s="336">
        <v>65121.4</v>
      </c>
      <c r="O78" s="898">
        <v>170</v>
      </c>
      <c r="P78" s="336">
        <v>65291.4</v>
      </c>
      <c r="Q78" s="691" t="s">
        <v>128</v>
      </c>
      <c r="R78" s="728" t="s">
        <v>38</v>
      </c>
      <c r="S78" s="754">
        <v>46029</v>
      </c>
      <c r="T78" s="693">
        <v>5534</v>
      </c>
      <c r="U78" s="685">
        <v>5407</v>
      </c>
      <c r="V78" s="3">
        <v>0.98</v>
      </c>
      <c r="W78" s="692">
        <v>46069</v>
      </c>
      <c r="X78" s="274">
        <v>1</v>
      </c>
      <c r="Y78" s="274">
        <v>1</v>
      </c>
      <c r="Z78" s="456">
        <v>1</v>
      </c>
      <c r="AA78" s="356">
        <v>46079</v>
      </c>
      <c r="AB78" s="356">
        <v>46101</v>
      </c>
      <c r="AC78" s="688" t="s">
        <v>1326</v>
      </c>
    </row>
    <row r="79" spans="1:29" ht="39.75" customHeight="1">
      <c r="A79" s="773" t="s">
        <v>1327</v>
      </c>
      <c r="B79" s="680" t="s">
        <v>31</v>
      </c>
      <c r="C79" s="679">
        <v>46101</v>
      </c>
      <c r="D79" s="679" t="s">
        <v>1324</v>
      </c>
      <c r="E79" s="679">
        <v>46042</v>
      </c>
      <c r="F79" s="680" t="s">
        <v>57</v>
      </c>
      <c r="G79" s="680" t="s">
        <v>1328</v>
      </c>
      <c r="H79" s="681">
        <v>65</v>
      </c>
      <c r="I79" s="1011" t="s">
        <v>890</v>
      </c>
      <c r="J79" s="681" t="s">
        <v>30</v>
      </c>
      <c r="K79" s="679">
        <v>46028</v>
      </c>
      <c r="L79" s="691" t="s">
        <v>128</v>
      </c>
      <c r="M79" s="774">
        <v>60922</v>
      </c>
      <c r="N79" s="336">
        <v>59221.8</v>
      </c>
      <c r="O79" s="898">
        <v>170</v>
      </c>
      <c r="P79" s="336">
        <v>59391.8</v>
      </c>
      <c r="Q79" s="691" t="s">
        <v>128</v>
      </c>
      <c r="R79" s="728" t="s">
        <v>38</v>
      </c>
      <c r="S79" s="709">
        <v>46029</v>
      </c>
      <c r="T79" s="327">
        <v>4907</v>
      </c>
      <c r="U79" s="685">
        <v>4808</v>
      </c>
      <c r="V79" s="3">
        <v>0.98</v>
      </c>
      <c r="W79" s="692">
        <v>46072</v>
      </c>
      <c r="X79" s="687">
        <v>1</v>
      </c>
      <c r="Y79" s="687">
        <v>1</v>
      </c>
      <c r="Z79" s="687">
        <v>1</v>
      </c>
      <c r="AA79" s="356">
        <v>46091</v>
      </c>
      <c r="AB79" s="356">
        <v>46112</v>
      </c>
      <c r="AC79" s="688" t="s">
        <v>1329</v>
      </c>
    </row>
    <row r="80" spans="1:29" ht="39.75" customHeight="1">
      <c r="A80" s="773" t="s">
        <v>1330</v>
      </c>
      <c r="B80" s="680" t="s">
        <v>31</v>
      </c>
      <c r="C80" s="679">
        <v>46101</v>
      </c>
      <c r="D80" s="679" t="s">
        <v>58</v>
      </c>
      <c r="E80" s="679">
        <v>46042</v>
      </c>
      <c r="F80" s="680" t="s">
        <v>61</v>
      </c>
      <c r="G80" s="680" t="s">
        <v>1331</v>
      </c>
      <c r="H80" s="681">
        <v>79</v>
      </c>
      <c r="I80" s="1011" t="s">
        <v>890</v>
      </c>
      <c r="J80" s="681" t="s">
        <v>30</v>
      </c>
      <c r="K80" s="353" t="s">
        <v>639</v>
      </c>
      <c r="L80" s="691" t="s">
        <v>128</v>
      </c>
      <c r="M80" s="774">
        <v>59768</v>
      </c>
      <c r="N80" s="336">
        <v>59370.8</v>
      </c>
      <c r="O80" s="898">
        <v>170</v>
      </c>
      <c r="P80" s="336">
        <v>59540.800000000003</v>
      </c>
      <c r="Q80" s="691" t="s">
        <v>128</v>
      </c>
      <c r="R80" s="728" t="s">
        <v>38</v>
      </c>
      <c r="S80" s="709">
        <v>46029</v>
      </c>
      <c r="T80" s="327">
        <v>4862</v>
      </c>
      <c r="U80" s="685">
        <v>4880</v>
      </c>
      <c r="V80" s="3">
        <v>1</v>
      </c>
      <c r="W80" s="692">
        <v>46091</v>
      </c>
      <c r="X80" s="687">
        <v>1</v>
      </c>
      <c r="Y80" s="687">
        <v>1</v>
      </c>
      <c r="Z80" s="687">
        <v>1</v>
      </c>
      <c r="AA80" s="356">
        <v>46101</v>
      </c>
      <c r="AB80" s="356">
        <v>46105</v>
      </c>
      <c r="AC80" s="688" t="s">
        <v>1332</v>
      </c>
    </row>
    <row r="81" spans="1:29" ht="39.75" customHeight="1">
      <c r="A81" s="773" t="s">
        <v>1333</v>
      </c>
      <c r="B81" s="680" t="s">
        <v>31</v>
      </c>
      <c r="C81" s="679">
        <v>46073</v>
      </c>
      <c r="D81" s="679" t="s">
        <v>1334</v>
      </c>
      <c r="E81" s="679">
        <v>46045</v>
      </c>
      <c r="F81" s="680" t="s">
        <v>61</v>
      </c>
      <c r="G81" s="680" t="s">
        <v>1335</v>
      </c>
      <c r="H81" s="681">
        <v>87</v>
      </c>
      <c r="I81" s="1011" t="s">
        <v>890</v>
      </c>
      <c r="J81" s="681" t="s">
        <v>30</v>
      </c>
      <c r="K81" s="679">
        <v>46038</v>
      </c>
      <c r="L81" s="691" t="s">
        <v>128</v>
      </c>
      <c r="M81" s="774">
        <v>82790</v>
      </c>
      <c r="N81" s="336">
        <v>82620</v>
      </c>
      <c r="O81" s="566">
        <v>6131.83</v>
      </c>
      <c r="P81" s="336">
        <v>88751.83</v>
      </c>
      <c r="Q81" s="1248" t="s">
        <v>128</v>
      </c>
      <c r="R81" s="728" t="s">
        <v>38</v>
      </c>
      <c r="S81" s="709">
        <v>46029</v>
      </c>
      <c r="T81" s="327">
        <v>7108</v>
      </c>
      <c r="U81" s="685">
        <v>7301</v>
      </c>
      <c r="V81" s="3">
        <v>1.03</v>
      </c>
      <c r="W81" s="692">
        <v>46057</v>
      </c>
      <c r="X81" s="274">
        <v>1</v>
      </c>
      <c r="Y81" s="274">
        <v>1</v>
      </c>
      <c r="Z81" s="456">
        <v>1</v>
      </c>
      <c r="AA81" s="356">
        <v>46079</v>
      </c>
      <c r="AB81" s="356">
        <v>46105</v>
      </c>
      <c r="AC81" s="688" t="s">
        <v>1336</v>
      </c>
    </row>
    <row r="82" spans="1:29" ht="39.75" customHeight="1">
      <c r="A82" s="773" t="s">
        <v>1337</v>
      </c>
      <c r="B82" s="680" t="s">
        <v>31</v>
      </c>
      <c r="C82" s="679">
        <v>46101</v>
      </c>
      <c r="D82" s="679" t="s">
        <v>58</v>
      </c>
      <c r="E82" s="689">
        <v>46042</v>
      </c>
      <c r="F82" s="680" t="s">
        <v>61</v>
      </c>
      <c r="G82" s="690" t="s">
        <v>1338</v>
      </c>
      <c r="H82" s="681">
        <v>55</v>
      </c>
      <c r="I82" s="1011" t="s">
        <v>890</v>
      </c>
      <c r="J82" s="681" t="s">
        <v>30</v>
      </c>
      <c r="K82" s="689">
        <v>46038</v>
      </c>
      <c r="L82" s="691" t="s">
        <v>128</v>
      </c>
      <c r="M82" s="870">
        <v>44782</v>
      </c>
      <c r="N82" s="336">
        <v>44759</v>
      </c>
      <c r="O82" s="898">
        <v>170</v>
      </c>
      <c r="P82" s="336">
        <v>44929</v>
      </c>
      <c r="Q82" s="691" t="s">
        <v>128</v>
      </c>
      <c r="R82" s="728" t="s">
        <v>38</v>
      </c>
      <c r="S82" s="754">
        <v>46029</v>
      </c>
      <c r="T82" s="693">
        <v>3690</v>
      </c>
      <c r="U82" s="685">
        <v>3784</v>
      </c>
      <c r="V82" s="3">
        <v>1.03</v>
      </c>
      <c r="W82" s="692">
        <v>46083</v>
      </c>
      <c r="X82" s="687">
        <v>1</v>
      </c>
      <c r="Y82" s="274">
        <v>1</v>
      </c>
      <c r="Z82" s="456">
        <v>1</v>
      </c>
      <c r="AA82" s="356">
        <v>46101</v>
      </c>
      <c r="AB82" s="356">
        <v>46105</v>
      </c>
      <c r="AC82" s="688" t="s">
        <v>1339</v>
      </c>
    </row>
    <row r="83" spans="1:29" ht="39.75" customHeight="1">
      <c r="A83" s="291" t="s">
        <v>193</v>
      </c>
      <c r="B83" s="17" t="s">
        <v>31</v>
      </c>
      <c r="C83" s="18">
        <v>45688</v>
      </c>
      <c r="D83" s="18" t="s">
        <v>1340</v>
      </c>
      <c r="E83" s="18">
        <v>45666</v>
      </c>
      <c r="F83" s="299" t="s">
        <v>57</v>
      </c>
      <c r="G83" s="300" t="s">
        <v>194</v>
      </c>
      <c r="H83" s="19">
        <v>23</v>
      </c>
      <c r="I83" s="19" t="s">
        <v>890</v>
      </c>
      <c r="J83" s="19" t="s">
        <v>30</v>
      </c>
      <c r="K83" s="17" t="s">
        <v>38</v>
      </c>
      <c r="L83" s="298" t="s">
        <v>128</v>
      </c>
      <c r="M83" s="336">
        <v>26617</v>
      </c>
      <c r="N83" s="432">
        <v>25405</v>
      </c>
      <c r="O83" s="432"/>
      <c r="P83" s="432">
        <v>25405</v>
      </c>
      <c r="Q83" s="1254" t="s">
        <v>128</v>
      </c>
      <c r="R83" s="19" t="s">
        <v>38</v>
      </c>
      <c r="S83" s="494">
        <v>45659</v>
      </c>
      <c r="T83" s="9">
        <v>2121</v>
      </c>
      <c r="U83" s="9">
        <v>2106</v>
      </c>
      <c r="V83" s="358">
        <f>IFERROR(Table4[[#This Row],[Actual Redline Completed Footage UG]]/Table4[[#This Row],[Footage UG]], 0)</f>
        <v>0.99292786421499291</v>
      </c>
      <c r="W83" s="363">
        <v>45670</v>
      </c>
      <c r="X83" s="358">
        <v>1</v>
      </c>
      <c r="Y83" s="358">
        <v>1</v>
      </c>
      <c r="Z83" s="358">
        <v>1</v>
      </c>
      <c r="AA83" s="363">
        <v>45702</v>
      </c>
      <c r="AB83" s="363">
        <v>45702</v>
      </c>
      <c r="AC83" s="11"/>
    </row>
    <row r="84" spans="1:29" ht="39.75" customHeight="1">
      <c r="A84" s="291" t="s">
        <v>195</v>
      </c>
      <c r="B84" s="17" t="s">
        <v>31</v>
      </c>
      <c r="C84" s="18">
        <v>45688</v>
      </c>
      <c r="D84" s="18" t="s">
        <v>52</v>
      </c>
      <c r="E84" s="18">
        <v>45679</v>
      </c>
      <c r="F84" s="299" t="s">
        <v>57</v>
      </c>
      <c r="G84" s="300" t="s">
        <v>196</v>
      </c>
      <c r="H84" s="19">
        <v>70</v>
      </c>
      <c r="I84" s="298" t="s">
        <v>592</v>
      </c>
      <c r="J84" s="19" t="s">
        <v>30</v>
      </c>
      <c r="K84" s="17" t="s">
        <v>38</v>
      </c>
      <c r="L84" s="298" t="s">
        <v>128</v>
      </c>
      <c r="M84" s="336">
        <v>72118</v>
      </c>
      <c r="N84" s="490">
        <v>70778</v>
      </c>
      <c r="O84" s="490"/>
      <c r="P84" s="490">
        <v>70778</v>
      </c>
      <c r="Q84" s="1254" t="s">
        <v>128</v>
      </c>
      <c r="R84" s="19" t="s">
        <v>38</v>
      </c>
      <c r="S84" s="494">
        <v>45659</v>
      </c>
      <c r="T84" s="9">
        <v>5987</v>
      </c>
      <c r="U84" s="9">
        <v>5879</v>
      </c>
      <c r="V84" s="358">
        <f>IFERROR(Table4[[#This Row],[Actual Redline Completed Footage UG]]/Table4[[#This Row],[Footage UG]], 0)</f>
        <v>0.98196091531651908</v>
      </c>
      <c r="W84" s="363">
        <v>45679</v>
      </c>
      <c r="X84" s="358">
        <v>1</v>
      </c>
      <c r="Y84" s="358">
        <v>1</v>
      </c>
      <c r="Z84" s="358">
        <v>1</v>
      </c>
      <c r="AA84" s="363">
        <v>45821</v>
      </c>
      <c r="AB84" s="363">
        <v>45821</v>
      </c>
      <c r="AC84" s="11"/>
    </row>
    <row r="85" spans="1:29" ht="39.75" customHeight="1">
      <c r="A85" s="291" t="s">
        <v>197</v>
      </c>
      <c r="B85" s="17" t="s">
        <v>31</v>
      </c>
      <c r="C85" s="18">
        <v>45688</v>
      </c>
      <c r="D85" s="18" t="s">
        <v>58</v>
      </c>
      <c r="E85" s="18">
        <v>45685</v>
      </c>
      <c r="F85" s="299" t="s">
        <v>57</v>
      </c>
      <c r="G85" s="300" t="s">
        <v>198</v>
      </c>
      <c r="H85" s="19">
        <v>75</v>
      </c>
      <c r="I85" s="298" t="s">
        <v>592</v>
      </c>
      <c r="J85" s="19" t="s">
        <v>30</v>
      </c>
      <c r="K85" s="17" t="s">
        <v>38</v>
      </c>
      <c r="L85" s="298" t="s">
        <v>128</v>
      </c>
      <c r="M85" s="336">
        <v>69288</v>
      </c>
      <c r="N85" s="432">
        <v>70664</v>
      </c>
      <c r="O85" s="432"/>
      <c r="P85" s="432">
        <v>70664</v>
      </c>
      <c r="Q85" s="1254" t="s">
        <v>128</v>
      </c>
      <c r="R85" s="19" t="s">
        <v>38</v>
      </c>
      <c r="S85" s="494">
        <v>45672</v>
      </c>
      <c r="T85" s="9">
        <v>5690</v>
      </c>
      <c r="U85" s="9">
        <v>5759</v>
      </c>
      <c r="V85" s="358">
        <f>IFERROR(Table4[[#This Row],[Actual Redline Completed Footage UG]]/Table4[[#This Row],[Footage UG]], 0)</f>
        <v>1.0121265377855888</v>
      </c>
      <c r="W85" s="363">
        <v>45685</v>
      </c>
      <c r="X85" s="358">
        <v>1</v>
      </c>
      <c r="Y85" s="358">
        <v>1</v>
      </c>
      <c r="Z85" s="358">
        <v>1</v>
      </c>
      <c r="AA85" s="363">
        <v>45744</v>
      </c>
      <c r="AB85" s="363">
        <v>45744</v>
      </c>
      <c r="AC85" s="11"/>
    </row>
    <row r="86" spans="1:29" ht="39.75" customHeight="1">
      <c r="A86" s="291" t="s">
        <v>199</v>
      </c>
      <c r="B86" s="17" t="s">
        <v>31</v>
      </c>
      <c r="C86" s="18">
        <v>45688</v>
      </c>
      <c r="D86" s="18" t="s">
        <v>1341</v>
      </c>
      <c r="E86" s="18">
        <v>45693</v>
      </c>
      <c r="F86" s="299" t="s">
        <v>65</v>
      </c>
      <c r="G86" s="300" t="s">
        <v>200</v>
      </c>
      <c r="H86" s="19">
        <v>65</v>
      </c>
      <c r="I86" s="298" t="s">
        <v>592</v>
      </c>
      <c r="J86" s="19" t="s">
        <v>30</v>
      </c>
      <c r="K86" s="18">
        <v>45673</v>
      </c>
      <c r="L86" s="298" t="s">
        <v>128</v>
      </c>
      <c r="M86" s="336">
        <v>69555</v>
      </c>
      <c r="N86" s="490">
        <v>70432</v>
      </c>
      <c r="O86" s="490"/>
      <c r="P86" s="490">
        <v>70432</v>
      </c>
      <c r="Q86" s="1254" t="s">
        <v>128</v>
      </c>
      <c r="R86" s="19" t="s">
        <v>38</v>
      </c>
      <c r="S86" s="494">
        <v>45673</v>
      </c>
      <c r="T86" s="9">
        <v>5661</v>
      </c>
      <c r="U86" s="9">
        <v>5633</v>
      </c>
      <c r="V86" s="358">
        <f>IFERROR(Table4[[#This Row],[Actual Redline Completed Footage UG]]/Table4[[#This Row],[Footage UG]], 0)</f>
        <v>0.99505387740681861</v>
      </c>
      <c r="W86" s="363">
        <v>45693</v>
      </c>
      <c r="X86" s="358">
        <v>1</v>
      </c>
      <c r="Y86" s="358">
        <v>1</v>
      </c>
      <c r="Z86" s="358">
        <v>1</v>
      </c>
      <c r="AA86" s="363">
        <v>45821</v>
      </c>
      <c r="AB86" s="363">
        <v>45821</v>
      </c>
      <c r="AC86" s="11"/>
    </row>
    <row r="87" spans="1:29" ht="39.75" customHeight="1">
      <c r="A87" s="291" t="s">
        <v>201</v>
      </c>
      <c r="B87" s="17" t="s">
        <v>31</v>
      </c>
      <c r="C87" s="18">
        <v>45688</v>
      </c>
      <c r="D87" s="18" t="s">
        <v>58</v>
      </c>
      <c r="E87" s="18">
        <v>45685</v>
      </c>
      <c r="F87" s="299" t="s">
        <v>57</v>
      </c>
      <c r="G87" s="300" t="s">
        <v>202</v>
      </c>
      <c r="H87" s="19">
        <v>81</v>
      </c>
      <c r="I87" s="298" t="s">
        <v>592</v>
      </c>
      <c r="J87" s="19" t="s">
        <v>30</v>
      </c>
      <c r="K87" s="17" t="s">
        <v>38</v>
      </c>
      <c r="L87" s="298" t="s">
        <v>128</v>
      </c>
      <c r="M87" s="336">
        <v>83754</v>
      </c>
      <c r="N87" s="432">
        <v>80572.5</v>
      </c>
      <c r="O87" s="432"/>
      <c r="P87" s="432">
        <v>80572.5</v>
      </c>
      <c r="Q87" s="1254" t="s">
        <v>128</v>
      </c>
      <c r="R87" s="19" t="s">
        <v>38</v>
      </c>
      <c r="S87" s="494">
        <v>45672</v>
      </c>
      <c r="T87" s="9">
        <v>7140</v>
      </c>
      <c r="U87" s="9">
        <v>6854</v>
      </c>
      <c r="V87" s="358">
        <f>IFERROR(Table4[[#This Row],[Actual Redline Completed Footage UG]]/Table4[[#This Row],[Footage UG]], 0)</f>
        <v>0.95994397759103645</v>
      </c>
      <c r="W87" s="363">
        <v>45685</v>
      </c>
      <c r="X87" s="358">
        <v>1</v>
      </c>
      <c r="Y87" s="358">
        <v>1</v>
      </c>
      <c r="Z87" s="358">
        <v>1</v>
      </c>
      <c r="AA87" s="363">
        <v>45702</v>
      </c>
      <c r="AB87" s="363">
        <v>45702</v>
      </c>
      <c r="AC87" s="11"/>
    </row>
    <row r="88" spans="1:29" ht="39.75" customHeight="1">
      <c r="A88" s="291" t="s">
        <v>203</v>
      </c>
      <c r="B88" s="17" t="s">
        <v>31</v>
      </c>
      <c r="C88" s="18">
        <v>45742</v>
      </c>
      <c r="D88" s="299" t="s">
        <v>58</v>
      </c>
      <c r="E88" s="18">
        <v>45708</v>
      </c>
      <c r="F88" s="299" t="s">
        <v>65</v>
      </c>
      <c r="G88" s="297" t="s">
        <v>204</v>
      </c>
      <c r="H88" s="19">
        <v>50</v>
      </c>
      <c r="I88" s="19" t="s">
        <v>592</v>
      </c>
      <c r="J88" s="19" t="s">
        <v>30</v>
      </c>
      <c r="K88" s="18">
        <v>45705</v>
      </c>
      <c r="L88" s="19" t="s">
        <v>128</v>
      </c>
      <c r="M88" s="336">
        <v>43895.5</v>
      </c>
      <c r="N88" s="432">
        <v>44479.5</v>
      </c>
      <c r="O88" s="432"/>
      <c r="P88" s="432">
        <v>44479.5</v>
      </c>
      <c r="Q88" s="1224" t="s">
        <v>128</v>
      </c>
      <c r="R88" s="19" t="s">
        <v>38</v>
      </c>
      <c r="S88" s="493">
        <v>45706</v>
      </c>
      <c r="T88" s="9">
        <v>3581</v>
      </c>
      <c r="U88" s="9">
        <v>3634</v>
      </c>
      <c r="V88" s="358">
        <f>IFERROR(Table4[[#This Row],[Actual Redline Completed Footage UG]]/Table4[[#This Row],[Footage UG]], 0)</f>
        <v>1.0148003351019268</v>
      </c>
      <c r="W88" s="363">
        <v>45728</v>
      </c>
      <c r="X88" s="358">
        <v>1</v>
      </c>
      <c r="Y88" s="358">
        <v>1</v>
      </c>
      <c r="Z88" s="358">
        <v>1</v>
      </c>
      <c r="AA88" s="363">
        <v>45743</v>
      </c>
      <c r="AB88" s="363">
        <v>45743</v>
      </c>
      <c r="AC88" s="11"/>
    </row>
    <row r="89" spans="1:29" ht="39.75" customHeight="1">
      <c r="A89" s="291" t="s">
        <v>205</v>
      </c>
      <c r="B89" s="17" t="s">
        <v>31</v>
      </c>
      <c r="C89" s="18">
        <v>45742</v>
      </c>
      <c r="D89" s="299" t="s">
        <v>58</v>
      </c>
      <c r="E89" s="18">
        <v>45729</v>
      </c>
      <c r="F89" s="17" t="s">
        <v>65</v>
      </c>
      <c r="G89" s="297" t="s">
        <v>206</v>
      </c>
      <c r="H89" s="19">
        <v>52</v>
      </c>
      <c r="I89" s="19" t="s">
        <v>890</v>
      </c>
      <c r="J89" s="19" t="s">
        <v>30</v>
      </c>
      <c r="K89" s="18">
        <v>45733</v>
      </c>
      <c r="L89" s="19" t="s">
        <v>128</v>
      </c>
      <c r="M89" s="336">
        <v>50824.5</v>
      </c>
      <c r="N89" s="432">
        <v>50928.5</v>
      </c>
      <c r="O89" s="432"/>
      <c r="P89" s="432">
        <v>50928.5</v>
      </c>
      <c r="Q89" s="1224" t="s">
        <v>128</v>
      </c>
      <c r="R89" s="19" t="s">
        <v>38</v>
      </c>
      <c r="S89" s="494">
        <v>45729</v>
      </c>
      <c r="T89" s="9">
        <v>4030</v>
      </c>
      <c r="U89" s="9">
        <v>4064</v>
      </c>
      <c r="V89" s="358">
        <f>IFERROR(Table4[[#This Row],[Actual Redline Completed Footage UG]]/Table4[[#This Row],[Footage UG]], 0)</f>
        <v>1.0084367245657568</v>
      </c>
      <c r="W89" s="363">
        <v>45749</v>
      </c>
      <c r="X89" s="358">
        <v>1</v>
      </c>
      <c r="Y89" s="358">
        <v>1</v>
      </c>
      <c r="Z89" s="358">
        <v>1</v>
      </c>
      <c r="AA89" s="363">
        <v>45789</v>
      </c>
      <c r="AB89" s="363">
        <v>45789</v>
      </c>
      <c r="AC89" s="11"/>
    </row>
    <row r="90" spans="1:29" ht="39.75" customHeight="1">
      <c r="A90" s="291" t="s">
        <v>207</v>
      </c>
      <c r="B90" s="17" t="s">
        <v>31</v>
      </c>
      <c r="C90" s="18">
        <v>45772</v>
      </c>
      <c r="D90" s="299" t="s">
        <v>58</v>
      </c>
      <c r="E90" s="18">
        <v>45735</v>
      </c>
      <c r="F90" s="299" t="s">
        <v>57</v>
      </c>
      <c r="G90" s="297" t="s">
        <v>208</v>
      </c>
      <c r="H90" s="19">
        <v>86</v>
      </c>
      <c r="I90" s="19" t="s">
        <v>890</v>
      </c>
      <c r="J90" s="19" t="s">
        <v>30</v>
      </c>
      <c r="K90" s="18">
        <v>45737</v>
      </c>
      <c r="L90" s="19" t="s">
        <v>128</v>
      </c>
      <c r="M90" s="336">
        <v>83462</v>
      </c>
      <c r="N90" s="432">
        <v>83033</v>
      </c>
      <c r="O90" s="432"/>
      <c r="P90" s="432">
        <v>83033</v>
      </c>
      <c r="Q90" s="1224" t="s">
        <v>128</v>
      </c>
      <c r="R90" s="19" t="s">
        <v>38</v>
      </c>
      <c r="S90" s="494">
        <v>45735</v>
      </c>
      <c r="T90" s="9">
        <v>6723</v>
      </c>
      <c r="U90" s="9">
        <v>6757</v>
      </c>
      <c r="V90" s="358">
        <f>IFERROR(Table4[[#This Row],[Actual Redline Completed Footage UG]]/Table4[[#This Row],[Footage UG]], 0)</f>
        <v>1.0050572661014427</v>
      </c>
      <c r="W90" s="363">
        <v>45754</v>
      </c>
      <c r="X90" s="358">
        <v>1</v>
      </c>
      <c r="Y90" s="358">
        <v>1</v>
      </c>
      <c r="Z90" s="358">
        <v>1</v>
      </c>
      <c r="AA90" s="363">
        <v>45789</v>
      </c>
      <c r="AB90" s="363">
        <v>45789</v>
      </c>
      <c r="AC90" s="11"/>
    </row>
    <row r="91" spans="1:29" ht="39.75" customHeight="1">
      <c r="A91" s="291" t="s">
        <v>209</v>
      </c>
      <c r="B91" s="17" t="s">
        <v>31</v>
      </c>
      <c r="C91" s="18">
        <v>45716</v>
      </c>
      <c r="D91" s="299" t="s">
        <v>58</v>
      </c>
      <c r="E91" s="18">
        <v>45712</v>
      </c>
      <c r="F91" s="299" t="s">
        <v>65</v>
      </c>
      <c r="G91" s="297" t="s">
        <v>210</v>
      </c>
      <c r="H91" s="19">
        <v>51</v>
      </c>
      <c r="I91" s="298" t="s">
        <v>592</v>
      </c>
      <c r="J91" s="19" t="s">
        <v>30</v>
      </c>
      <c r="K91" s="17" t="s">
        <v>38</v>
      </c>
      <c r="L91" s="19" t="s">
        <v>128</v>
      </c>
      <c r="M91" s="336">
        <v>47414</v>
      </c>
      <c r="N91" s="432">
        <v>45744</v>
      </c>
      <c r="O91" s="432"/>
      <c r="P91" s="432">
        <v>45744</v>
      </c>
      <c r="Q91" s="1224" t="s">
        <v>128</v>
      </c>
      <c r="R91" s="19" t="s">
        <v>38</v>
      </c>
      <c r="S91" s="575">
        <v>45716</v>
      </c>
      <c r="T91" s="6">
        <v>3597</v>
      </c>
      <c r="U91" s="6">
        <v>3636</v>
      </c>
      <c r="V91" s="358">
        <f>IFERROR(Table4[[#This Row],[Actual Redline Completed Footage UG]]/Table4[[#This Row],[Footage UG]], 0)</f>
        <v>1.0108423686405337</v>
      </c>
      <c r="W91" s="275">
        <v>45727</v>
      </c>
      <c r="X91" s="250">
        <v>1</v>
      </c>
      <c r="Y91" s="250">
        <v>1</v>
      </c>
      <c r="Z91" s="250">
        <v>1</v>
      </c>
      <c r="AA91" s="275">
        <v>45743</v>
      </c>
      <c r="AB91" s="275">
        <v>45743</v>
      </c>
      <c r="AC91" s="11"/>
    </row>
    <row r="92" spans="1:29" ht="39.75" customHeight="1">
      <c r="A92" s="291" t="s">
        <v>506</v>
      </c>
      <c r="B92" s="17" t="s">
        <v>31</v>
      </c>
      <c r="C92" s="18">
        <v>45772</v>
      </c>
      <c r="D92" s="299" t="s">
        <v>58</v>
      </c>
      <c r="E92" s="18">
        <v>45735</v>
      </c>
      <c r="F92" s="299" t="s">
        <v>65</v>
      </c>
      <c r="G92" s="297" t="s">
        <v>212</v>
      </c>
      <c r="H92" s="19">
        <v>59</v>
      </c>
      <c r="I92" s="298" t="s">
        <v>890</v>
      </c>
      <c r="J92" s="19" t="s">
        <v>30</v>
      </c>
      <c r="K92" s="18">
        <v>45736</v>
      </c>
      <c r="L92" s="19" t="s">
        <v>128</v>
      </c>
      <c r="M92" s="336">
        <v>59562.5</v>
      </c>
      <c r="N92" s="432">
        <v>52525.5</v>
      </c>
      <c r="O92" s="432"/>
      <c r="P92" s="432">
        <v>52525.5</v>
      </c>
      <c r="Q92" s="1224" t="s">
        <v>128</v>
      </c>
      <c r="R92" s="19" t="s">
        <v>38</v>
      </c>
      <c r="S92" s="125">
        <v>45735</v>
      </c>
      <c r="T92" s="5">
        <v>4123</v>
      </c>
      <c r="U92" s="30">
        <v>4094</v>
      </c>
      <c r="V92" s="358">
        <f>IFERROR(Table4[[#This Row],[Actual Redline Completed Footage UG]]/Table4[[#This Row],[Footage UG]], 0)</f>
        <v>0.99296628668445308</v>
      </c>
      <c r="W92" s="20">
        <v>45747</v>
      </c>
      <c r="X92" s="3">
        <v>1</v>
      </c>
      <c r="Y92" s="3">
        <v>1</v>
      </c>
      <c r="Z92" s="3">
        <v>1</v>
      </c>
      <c r="AA92" s="275">
        <v>45789</v>
      </c>
      <c r="AB92" s="275">
        <v>45789</v>
      </c>
      <c r="AC92" s="11"/>
    </row>
    <row r="93" spans="1:29" ht="39.75" customHeight="1">
      <c r="A93" s="291" t="s">
        <v>211</v>
      </c>
      <c r="B93" s="17" t="s">
        <v>31</v>
      </c>
      <c r="C93" s="18">
        <v>45772</v>
      </c>
      <c r="D93" s="299" t="s">
        <v>58</v>
      </c>
      <c r="E93" s="18">
        <v>45735</v>
      </c>
      <c r="F93" s="299" t="s">
        <v>57</v>
      </c>
      <c r="G93" s="297" t="s">
        <v>1342</v>
      </c>
      <c r="H93" s="19">
        <v>35</v>
      </c>
      <c r="I93" s="19" t="s">
        <v>890</v>
      </c>
      <c r="J93" s="19" t="s">
        <v>30</v>
      </c>
      <c r="K93" s="18">
        <v>45735</v>
      </c>
      <c r="L93" s="19" t="s">
        <v>128</v>
      </c>
      <c r="M93" s="336">
        <v>41187</v>
      </c>
      <c r="N93" s="432">
        <v>39597.5</v>
      </c>
      <c r="O93" s="432"/>
      <c r="P93" s="432">
        <v>39597.5</v>
      </c>
      <c r="Q93" s="1224" t="s">
        <v>128</v>
      </c>
      <c r="R93" s="19" t="s">
        <v>38</v>
      </c>
      <c r="S93" s="125">
        <v>45735</v>
      </c>
      <c r="T93" s="5">
        <v>3235</v>
      </c>
      <c r="U93" s="30">
        <v>3240</v>
      </c>
      <c r="V93" s="358">
        <f>IFERROR(Table4[[#This Row],[Actual Redline Completed Footage UG]]/Table4[[#This Row],[Footage UG]], 0)</f>
        <v>1.0015455950540959</v>
      </c>
      <c r="W93" s="20">
        <v>45750</v>
      </c>
      <c r="X93" s="3">
        <v>1</v>
      </c>
      <c r="Y93" s="250">
        <v>1</v>
      </c>
      <c r="Z93" s="250">
        <v>1</v>
      </c>
      <c r="AA93" s="275">
        <v>45789</v>
      </c>
      <c r="AB93" s="275">
        <v>45789</v>
      </c>
      <c r="AC93" s="11"/>
    </row>
    <row r="94" spans="1:29" ht="39.75" customHeight="1">
      <c r="A94" s="291" t="s">
        <v>213</v>
      </c>
      <c r="B94" s="17" t="s">
        <v>31</v>
      </c>
      <c r="C94" s="299">
        <v>45711</v>
      </c>
      <c r="D94" s="299" t="s">
        <v>58</v>
      </c>
      <c r="E94" s="299">
        <v>45695</v>
      </c>
      <c r="F94" s="299" t="s">
        <v>65</v>
      </c>
      <c r="G94" s="434" t="s">
        <v>214</v>
      </c>
      <c r="H94" s="19">
        <v>22</v>
      </c>
      <c r="I94" s="19" t="s">
        <v>890</v>
      </c>
      <c r="J94" s="19" t="s">
        <v>30</v>
      </c>
      <c r="K94" s="17" t="s">
        <v>38</v>
      </c>
      <c r="L94" s="19" t="s">
        <v>128</v>
      </c>
      <c r="M94" s="336">
        <v>14497.5</v>
      </c>
      <c r="N94" s="432">
        <v>14042</v>
      </c>
      <c r="O94" s="432"/>
      <c r="P94" s="432">
        <v>14042</v>
      </c>
      <c r="Q94" s="1224" t="s">
        <v>128</v>
      </c>
      <c r="R94" s="19" t="s">
        <v>38</v>
      </c>
      <c r="S94" s="125">
        <v>45695</v>
      </c>
      <c r="T94" s="5">
        <v>1073</v>
      </c>
      <c r="U94" s="5">
        <v>1091</v>
      </c>
      <c r="V94" s="358">
        <f>IFERROR(Table4[[#This Row],[Actual Redline Completed Footage UG]]/Table4[[#This Row],[Footage UG]], 0)</f>
        <v>1.0167753960857409</v>
      </c>
      <c r="W94" s="20">
        <v>45706</v>
      </c>
      <c r="X94" s="3">
        <v>1</v>
      </c>
      <c r="Y94" s="3">
        <v>1</v>
      </c>
      <c r="Z94" s="3">
        <v>1</v>
      </c>
      <c r="AA94" s="275">
        <v>45721</v>
      </c>
      <c r="AB94" s="275">
        <v>45721</v>
      </c>
      <c r="AC94" s="11"/>
    </row>
    <row r="95" spans="1:29" ht="39.75" customHeight="1">
      <c r="A95" s="291" t="s">
        <v>215</v>
      </c>
      <c r="B95" s="292" t="s">
        <v>31</v>
      </c>
      <c r="C95" s="18">
        <v>45868</v>
      </c>
      <c r="D95" s="447" t="s">
        <v>58</v>
      </c>
      <c r="E95" s="293">
        <v>45796</v>
      </c>
      <c r="F95" s="447" t="s">
        <v>65</v>
      </c>
      <c r="G95" s="292" t="s">
        <v>216</v>
      </c>
      <c r="H95" s="294">
        <v>58</v>
      </c>
      <c r="I95" s="294" t="s">
        <v>890</v>
      </c>
      <c r="J95" s="294" t="s">
        <v>30</v>
      </c>
      <c r="K95" s="293">
        <v>45797</v>
      </c>
      <c r="L95" s="294" t="s">
        <v>128</v>
      </c>
      <c r="M95" s="339">
        <v>43097.65</v>
      </c>
      <c r="N95" s="336">
        <v>40400</v>
      </c>
      <c r="O95" s="336"/>
      <c r="P95" s="336">
        <v>40400</v>
      </c>
      <c r="Q95" s="307" t="s">
        <v>128</v>
      </c>
      <c r="R95" s="294" t="s">
        <v>38</v>
      </c>
      <c r="S95" s="646">
        <v>45810</v>
      </c>
      <c r="T95" s="591">
        <v>3309</v>
      </c>
      <c r="U95" s="488">
        <v>3194</v>
      </c>
      <c r="V95" s="28">
        <v>0.97</v>
      </c>
      <c r="W95" s="866">
        <v>45832</v>
      </c>
      <c r="X95" s="867">
        <v>1</v>
      </c>
      <c r="Y95" s="867">
        <v>1</v>
      </c>
      <c r="Z95" s="456">
        <v>1</v>
      </c>
      <c r="AA95" s="871">
        <v>45898</v>
      </c>
      <c r="AB95" s="871">
        <v>45898</v>
      </c>
      <c r="AC95" s="872" t="s">
        <v>1343</v>
      </c>
    </row>
    <row r="96" spans="1:29" ht="39.75" customHeight="1">
      <c r="A96" s="773" t="s">
        <v>1344</v>
      </c>
      <c r="B96" s="680" t="s">
        <v>31</v>
      </c>
      <c r="C96" s="679">
        <v>46021</v>
      </c>
      <c r="D96" s="679" t="s">
        <v>58</v>
      </c>
      <c r="E96" s="679">
        <v>46001</v>
      </c>
      <c r="F96" s="680" t="s">
        <v>61</v>
      </c>
      <c r="G96" s="680"/>
      <c r="H96" s="681">
        <v>49</v>
      </c>
      <c r="I96" s="1011" t="s">
        <v>890</v>
      </c>
      <c r="J96" s="681" t="s">
        <v>30</v>
      </c>
      <c r="K96" s="679">
        <v>45994</v>
      </c>
      <c r="L96" s="691" t="s">
        <v>128</v>
      </c>
      <c r="M96" s="774">
        <v>42150</v>
      </c>
      <c r="N96" s="774">
        <v>49107</v>
      </c>
      <c r="O96" s="682"/>
      <c r="P96" s="774">
        <v>49107</v>
      </c>
      <c r="Q96" s="691" t="s">
        <v>128</v>
      </c>
      <c r="R96" s="728" t="s">
        <v>38</v>
      </c>
      <c r="S96" s="709">
        <v>45994</v>
      </c>
      <c r="T96" s="327">
        <v>3885</v>
      </c>
      <c r="U96" s="685">
        <v>3910</v>
      </c>
      <c r="V96" s="358">
        <f>IFERROR($U96/$T96, 0)</f>
        <v>1.0064350064350065</v>
      </c>
      <c r="W96" s="692">
        <v>46006</v>
      </c>
      <c r="X96" s="687">
        <v>1</v>
      </c>
      <c r="Y96" s="274">
        <v>1</v>
      </c>
      <c r="Z96" s="456">
        <v>1</v>
      </c>
      <c r="AA96" s="356">
        <v>46013</v>
      </c>
      <c r="AB96" s="356">
        <v>46112</v>
      </c>
      <c r="AC96" s="688" t="s">
        <v>1345</v>
      </c>
    </row>
    <row r="97" spans="1:29" ht="39.75" customHeight="1">
      <c r="A97" s="628" t="s">
        <v>1346</v>
      </c>
      <c r="B97" s="351" t="s">
        <v>31</v>
      </c>
      <c r="C97" s="360">
        <v>45899</v>
      </c>
      <c r="D97" s="1086" t="s">
        <v>1347</v>
      </c>
      <c r="E97" s="360">
        <v>45889</v>
      </c>
      <c r="F97" s="368" t="s">
        <v>65</v>
      </c>
      <c r="G97" s="361"/>
      <c r="H97" s="362">
        <v>76</v>
      </c>
      <c r="I97" s="365" t="s">
        <v>890</v>
      </c>
      <c r="J97" s="362" t="s">
        <v>30</v>
      </c>
      <c r="K97" s="360">
        <v>45888</v>
      </c>
      <c r="L97" s="362" t="s">
        <v>128</v>
      </c>
      <c r="M97" s="566">
        <v>53902</v>
      </c>
      <c r="N97" s="566">
        <v>42685</v>
      </c>
      <c r="O97" s="566">
        <v>1597.8</v>
      </c>
      <c r="P97" s="566">
        <v>44282.8</v>
      </c>
      <c r="Q97" s="1224" t="s">
        <v>128</v>
      </c>
      <c r="R97" s="294" t="s">
        <v>38</v>
      </c>
      <c r="S97" s="125">
        <v>45887</v>
      </c>
      <c r="T97" s="5">
        <v>3566</v>
      </c>
      <c r="U97" s="357">
        <v>3704</v>
      </c>
      <c r="V97" s="3">
        <f t="shared" ref="V97" si="5">IFERROR($U97/$T97, 0)</f>
        <v>1.0386988222097588</v>
      </c>
      <c r="W97" s="494">
        <v>45904</v>
      </c>
      <c r="X97" s="274">
        <v>1</v>
      </c>
      <c r="Y97" s="274">
        <v>1</v>
      </c>
      <c r="Z97" s="456">
        <v>1</v>
      </c>
      <c r="AA97" s="356">
        <v>45932</v>
      </c>
      <c r="AB97" s="356">
        <v>45932</v>
      </c>
      <c r="AC97" s="382" t="s">
        <v>1348</v>
      </c>
    </row>
    <row r="98" spans="1:29" ht="39.75" customHeight="1">
      <c r="A98" s="628" t="s">
        <v>217</v>
      </c>
      <c r="B98" s="359" t="s">
        <v>31</v>
      </c>
      <c r="C98" s="360">
        <v>45930</v>
      </c>
      <c r="D98" s="360" t="s">
        <v>58</v>
      </c>
      <c r="E98" s="338">
        <v>45880</v>
      </c>
      <c r="F98" s="338" t="s">
        <v>65</v>
      </c>
      <c r="G98" s="359" t="s">
        <v>218</v>
      </c>
      <c r="H98" s="362">
        <v>62</v>
      </c>
      <c r="I98" s="362" t="s">
        <v>890</v>
      </c>
      <c r="J98" s="362" t="s">
        <v>30</v>
      </c>
      <c r="K98" s="353">
        <v>45880</v>
      </c>
      <c r="L98" s="355" t="s">
        <v>128</v>
      </c>
      <c r="M98" s="629">
        <v>56807.95</v>
      </c>
      <c r="N98" s="336">
        <v>56716</v>
      </c>
      <c r="O98" s="566"/>
      <c r="P98" s="336">
        <v>56716</v>
      </c>
      <c r="Q98" s="307" t="s">
        <v>128</v>
      </c>
      <c r="R98" s="294" t="s">
        <v>38</v>
      </c>
      <c r="S98" s="123">
        <v>45880</v>
      </c>
      <c r="T98" s="42">
        <v>3787</v>
      </c>
      <c r="U98" s="42">
        <v>4670</v>
      </c>
      <c r="V98" s="34">
        <v>1.23</v>
      </c>
      <c r="W98" s="494">
        <v>45888</v>
      </c>
      <c r="X98" s="274">
        <v>1</v>
      </c>
      <c r="Y98" s="274">
        <v>1</v>
      </c>
      <c r="Z98" s="456">
        <v>1</v>
      </c>
      <c r="AA98" s="453">
        <v>45917</v>
      </c>
      <c r="AB98" s="453">
        <v>45917</v>
      </c>
      <c r="AC98" s="324" t="s">
        <v>1349</v>
      </c>
    </row>
    <row r="99" spans="1:29" ht="39.75" customHeight="1">
      <c r="A99" s="291" t="s">
        <v>219</v>
      </c>
      <c r="B99" s="292" t="s">
        <v>31</v>
      </c>
      <c r="C99" s="18">
        <v>45930</v>
      </c>
      <c r="D99" s="293" t="s">
        <v>58</v>
      </c>
      <c r="E99" s="447">
        <v>45882</v>
      </c>
      <c r="F99" s="447" t="s">
        <v>65</v>
      </c>
      <c r="G99" s="292" t="s">
        <v>220</v>
      </c>
      <c r="H99" s="294">
        <v>85</v>
      </c>
      <c r="I99" s="294" t="s">
        <v>890</v>
      </c>
      <c r="J99" s="294" t="s">
        <v>30</v>
      </c>
      <c r="K99" s="293">
        <v>45882</v>
      </c>
      <c r="L99" s="294" t="s">
        <v>128</v>
      </c>
      <c r="M99" s="339">
        <v>59869.5</v>
      </c>
      <c r="N99" s="336">
        <v>67514</v>
      </c>
      <c r="O99" s="336"/>
      <c r="P99" s="336">
        <v>67514</v>
      </c>
      <c r="Q99" s="307" t="s">
        <v>128</v>
      </c>
      <c r="R99" s="294" t="s">
        <v>38</v>
      </c>
      <c r="S99" s="1241">
        <v>45882</v>
      </c>
      <c r="T99" s="594">
        <v>4537</v>
      </c>
      <c r="U99" s="1159">
        <v>4604</v>
      </c>
      <c r="V99" s="3">
        <v>1.01</v>
      </c>
      <c r="W99" s="126">
        <v>45894</v>
      </c>
      <c r="X99" s="262">
        <v>1</v>
      </c>
      <c r="Y99" s="262">
        <v>1</v>
      </c>
      <c r="Z99" s="262">
        <v>1</v>
      </c>
      <c r="AA99" s="266">
        <v>45917</v>
      </c>
      <c r="AB99" s="266">
        <v>45917</v>
      </c>
      <c r="AC99" s="104" t="s">
        <v>1350</v>
      </c>
    </row>
    <row r="100" spans="1:29" ht="39.75" customHeight="1">
      <c r="A100" s="291" t="s">
        <v>1351</v>
      </c>
      <c r="B100" s="292" t="s">
        <v>31</v>
      </c>
      <c r="C100" s="18">
        <v>45930</v>
      </c>
      <c r="D100" s="293" t="s">
        <v>58</v>
      </c>
      <c r="E100" s="293">
        <v>45896</v>
      </c>
      <c r="F100" s="447" t="s">
        <v>65</v>
      </c>
      <c r="G100" s="292" t="s">
        <v>224</v>
      </c>
      <c r="H100" s="294">
        <v>72</v>
      </c>
      <c r="I100" s="294" t="s">
        <v>890</v>
      </c>
      <c r="J100" s="294" t="s">
        <v>30</v>
      </c>
      <c r="K100" s="293">
        <v>45897</v>
      </c>
      <c r="L100" s="294" t="s">
        <v>128</v>
      </c>
      <c r="M100" s="339">
        <v>50874.95</v>
      </c>
      <c r="N100" s="336">
        <v>40948</v>
      </c>
      <c r="O100" s="336"/>
      <c r="P100" s="336">
        <v>40948</v>
      </c>
      <c r="Q100" s="307" t="s">
        <v>128</v>
      </c>
      <c r="R100" s="294" t="s">
        <v>38</v>
      </c>
      <c r="S100" s="123">
        <v>45897</v>
      </c>
      <c r="T100" s="42">
        <v>3012</v>
      </c>
      <c r="U100" s="900">
        <v>3012</v>
      </c>
      <c r="V100" s="3">
        <v>1</v>
      </c>
      <c r="W100" s="126">
        <v>45916</v>
      </c>
      <c r="X100" s="347">
        <v>1</v>
      </c>
      <c r="Y100" s="262">
        <v>1</v>
      </c>
      <c r="Z100" s="76">
        <v>1</v>
      </c>
      <c r="AA100" s="97">
        <v>45972</v>
      </c>
      <c r="AB100" s="97">
        <v>45972</v>
      </c>
      <c r="AC100" s="80" t="s">
        <v>1352</v>
      </c>
    </row>
    <row r="101" spans="1:29" ht="39.75" customHeight="1">
      <c r="A101" s="628" t="s">
        <v>1353</v>
      </c>
      <c r="B101" s="351" t="s">
        <v>31</v>
      </c>
      <c r="C101" s="360">
        <v>45930</v>
      </c>
      <c r="D101" s="353" t="s">
        <v>58</v>
      </c>
      <c r="E101" s="353">
        <v>45896</v>
      </c>
      <c r="F101" s="351" t="s">
        <v>65</v>
      </c>
      <c r="G101" s="351" t="s">
        <v>1354</v>
      </c>
      <c r="H101" s="355">
        <v>66</v>
      </c>
      <c r="I101" s="355" t="s">
        <v>890</v>
      </c>
      <c r="J101" s="355" t="s">
        <v>30</v>
      </c>
      <c r="K101" s="353">
        <v>45897</v>
      </c>
      <c r="L101" s="355" t="s">
        <v>128</v>
      </c>
      <c r="M101" s="629">
        <v>44896.1</v>
      </c>
      <c r="N101" s="629">
        <v>33021</v>
      </c>
      <c r="O101" s="629"/>
      <c r="P101" s="629">
        <v>33021</v>
      </c>
      <c r="Q101" s="307" t="s">
        <v>128</v>
      </c>
      <c r="R101" s="294" t="s">
        <v>38</v>
      </c>
      <c r="S101" s="489">
        <v>45897</v>
      </c>
      <c r="T101" s="357">
        <v>2385</v>
      </c>
      <c r="U101" s="357">
        <v>2385</v>
      </c>
      <c r="V101" s="3">
        <f>IFERROR($U101/$T101, 0)</f>
        <v>1</v>
      </c>
      <c r="W101" s="494">
        <v>45918</v>
      </c>
      <c r="X101" s="274">
        <v>1</v>
      </c>
      <c r="Y101" s="274">
        <v>1</v>
      </c>
      <c r="Z101" s="76">
        <v>1</v>
      </c>
      <c r="AA101" s="97">
        <v>45972</v>
      </c>
      <c r="AB101" s="97">
        <v>45972</v>
      </c>
      <c r="AC101" s="324" t="s">
        <v>1355</v>
      </c>
    </row>
    <row r="102" spans="1:29" ht="39.75" customHeight="1">
      <c r="A102" s="291" t="s">
        <v>221</v>
      </c>
      <c r="B102" s="292" t="s">
        <v>31</v>
      </c>
      <c r="C102" s="18">
        <v>45868</v>
      </c>
      <c r="D102" s="447" t="s">
        <v>58</v>
      </c>
      <c r="E102" s="447">
        <v>45839</v>
      </c>
      <c r="F102" s="292" t="s">
        <v>57</v>
      </c>
      <c r="G102" s="292" t="s">
        <v>222</v>
      </c>
      <c r="H102" s="294">
        <v>77</v>
      </c>
      <c r="I102" s="294" t="s">
        <v>890</v>
      </c>
      <c r="J102" s="294" t="s">
        <v>30</v>
      </c>
      <c r="K102" s="293">
        <v>45840</v>
      </c>
      <c r="L102" s="294" t="s">
        <v>128</v>
      </c>
      <c r="M102" s="339">
        <v>10430.549999999999</v>
      </c>
      <c r="N102" s="336">
        <v>37639.800000000003</v>
      </c>
      <c r="O102" s="336"/>
      <c r="P102" s="336">
        <v>37639.800000000003</v>
      </c>
      <c r="Q102" s="307" t="s">
        <v>128</v>
      </c>
      <c r="R102" s="294" t="s">
        <v>38</v>
      </c>
      <c r="S102" s="123">
        <v>45840</v>
      </c>
      <c r="T102" s="42">
        <v>2773</v>
      </c>
      <c r="U102" s="373">
        <v>2659</v>
      </c>
      <c r="V102" s="28">
        <v>0.96</v>
      </c>
      <c r="W102" s="125">
        <v>45859</v>
      </c>
      <c r="X102" s="7">
        <v>1</v>
      </c>
      <c r="Y102" s="7">
        <v>1</v>
      </c>
      <c r="Z102" s="7">
        <v>1</v>
      </c>
      <c r="AA102" s="372">
        <v>45875</v>
      </c>
      <c r="AB102" s="372">
        <v>45875</v>
      </c>
      <c r="AC102" s="80" t="s">
        <v>1356</v>
      </c>
    </row>
    <row r="103" spans="1:29" ht="39.75" customHeight="1">
      <c r="A103" s="291" t="s">
        <v>1357</v>
      </c>
      <c r="B103" s="292" t="s">
        <v>31</v>
      </c>
      <c r="C103" s="18">
        <v>45930</v>
      </c>
      <c r="D103" s="293" t="s">
        <v>58</v>
      </c>
      <c r="E103" s="447">
        <v>45910</v>
      </c>
      <c r="F103" s="447" t="s">
        <v>65</v>
      </c>
      <c r="G103" s="292" t="s">
        <v>1358</v>
      </c>
      <c r="H103" s="294">
        <v>87</v>
      </c>
      <c r="I103" s="294" t="s">
        <v>890</v>
      </c>
      <c r="J103" s="294" t="s">
        <v>30</v>
      </c>
      <c r="K103" s="293">
        <v>45912</v>
      </c>
      <c r="L103" s="294" t="s">
        <v>128</v>
      </c>
      <c r="M103" s="339">
        <v>60115.95</v>
      </c>
      <c r="N103" s="336">
        <v>58210</v>
      </c>
      <c r="O103" s="336"/>
      <c r="P103" s="336">
        <v>58210</v>
      </c>
      <c r="Q103" s="307" t="s">
        <v>128</v>
      </c>
      <c r="R103" s="294" t="s">
        <v>38</v>
      </c>
      <c r="S103" s="123">
        <v>45908</v>
      </c>
      <c r="T103" s="42">
        <v>4774</v>
      </c>
      <c r="U103" s="373">
        <v>4605</v>
      </c>
      <c r="V103" s="3">
        <v>0.96</v>
      </c>
      <c r="W103" s="585">
        <v>45930</v>
      </c>
      <c r="X103" s="456">
        <v>1</v>
      </c>
      <c r="Y103" s="456">
        <v>1</v>
      </c>
      <c r="Z103" s="458">
        <v>1</v>
      </c>
      <c r="AA103" s="275">
        <v>45972</v>
      </c>
      <c r="AB103" s="275">
        <v>45972</v>
      </c>
      <c r="AC103" s="80" t="s">
        <v>1359</v>
      </c>
    </row>
    <row r="104" spans="1:29" ht="39.75" customHeight="1">
      <c r="A104" s="291" t="s">
        <v>223</v>
      </c>
      <c r="B104" s="292" t="s">
        <v>31</v>
      </c>
      <c r="C104" s="18">
        <v>45868</v>
      </c>
      <c r="D104" s="447" t="s">
        <v>58</v>
      </c>
      <c r="E104" s="447">
        <v>45840</v>
      </c>
      <c r="F104" s="293" t="s">
        <v>57</v>
      </c>
      <c r="G104" s="292" t="s">
        <v>224</v>
      </c>
      <c r="H104" s="294">
        <v>81</v>
      </c>
      <c r="I104" s="294" t="s">
        <v>890</v>
      </c>
      <c r="J104" s="294" t="s">
        <v>30</v>
      </c>
      <c r="K104" s="293">
        <v>45847</v>
      </c>
      <c r="L104" s="294" t="s">
        <v>128</v>
      </c>
      <c r="M104" s="339">
        <v>71310.899999999994</v>
      </c>
      <c r="N104" s="336">
        <v>62984.35</v>
      </c>
      <c r="O104" s="336"/>
      <c r="P104" s="336">
        <v>62984.35</v>
      </c>
      <c r="Q104" s="307" t="s">
        <v>128</v>
      </c>
      <c r="R104" s="294" t="s">
        <v>38</v>
      </c>
      <c r="S104" s="646">
        <v>45847</v>
      </c>
      <c r="T104" s="591">
        <v>4940</v>
      </c>
      <c r="U104" s="357">
        <v>4818</v>
      </c>
      <c r="V104" s="28">
        <v>0.98</v>
      </c>
      <c r="W104" s="494">
        <v>45854</v>
      </c>
      <c r="X104" s="274">
        <v>1</v>
      </c>
      <c r="Y104" s="274">
        <v>1</v>
      </c>
      <c r="Z104" s="274">
        <v>1</v>
      </c>
      <c r="AA104" s="356">
        <v>45875</v>
      </c>
      <c r="AB104" s="356">
        <v>45875</v>
      </c>
      <c r="AC104" s="80" t="s">
        <v>1360</v>
      </c>
    </row>
    <row r="105" spans="1:29" ht="39.75" customHeight="1">
      <c r="A105" s="291" t="s">
        <v>225</v>
      </c>
      <c r="B105" s="292" t="s">
        <v>31</v>
      </c>
      <c r="C105" s="18">
        <v>45868</v>
      </c>
      <c r="D105" s="447" t="s">
        <v>58</v>
      </c>
      <c r="E105" s="447">
        <v>45839</v>
      </c>
      <c r="F105" s="292" t="s">
        <v>57</v>
      </c>
      <c r="G105" s="292" t="s">
        <v>226</v>
      </c>
      <c r="H105" s="294">
        <v>86</v>
      </c>
      <c r="I105" s="294" t="s">
        <v>890</v>
      </c>
      <c r="J105" s="294" t="s">
        <v>30</v>
      </c>
      <c r="K105" s="293">
        <v>45840</v>
      </c>
      <c r="L105" s="294" t="s">
        <v>128</v>
      </c>
      <c r="M105" s="339">
        <v>53605.2</v>
      </c>
      <c r="N105" s="336">
        <v>52185.2</v>
      </c>
      <c r="O105" s="336"/>
      <c r="P105" s="336">
        <v>52185.2</v>
      </c>
      <c r="Q105" s="307" t="s">
        <v>128</v>
      </c>
      <c r="R105" s="294" t="s">
        <v>38</v>
      </c>
      <c r="S105" s="646">
        <v>45840</v>
      </c>
      <c r="T105" s="591">
        <v>4009</v>
      </c>
      <c r="U105" s="488">
        <v>4039</v>
      </c>
      <c r="V105" s="28">
        <v>1.01</v>
      </c>
      <c r="W105" s="494">
        <v>45862</v>
      </c>
      <c r="X105" s="274">
        <v>1</v>
      </c>
      <c r="Y105" s="274">
        <v>1</v>
      </c>
      <c r="Z105" s="274">
        <v>1</v>
      </c>
      <c r="AA105" s="356">
        <v>45875</v>
      </c>
      <c r="AB105" s="356">
        <v>45875</v>
      </c>
      <c r="AC105" s="80" t="s">
        <v>1361</v>
      </c>
    </row>
    <row r="106" spans="1:29" ht="39.75" customHeight="1">
      <c r="A106" s="628" t="s">
        <v>1362</v>
      </c>
      <c r="B106" s="351" t="s">
        <v>31</v>
      </c>
      <c r="C106" s="360">
        <v>45930</v>
      </c>
      <c r="D106" s="353" t="s">
        <v>58</v>
      </c>
      <c r="E106" s="368">
        <v>45910</v>
      </c>
      <c r="F106" s="351" t="s">
        <v>57</v>
      </c>
      <c r="G106" s="351" t="s">
        <v>1363</v>
      </c>
      <c r="H106" s="355">
        <v>80</v>
      </c>
      <c r="I106" s="355" t="s">
        <v>890</v>
      </c>
      <c r="J106" s="355" t="s">
        <v>30</v>
      </c>
      <c r="K106" s="353">
        <v>45903</v>
      </c>
      <c r="L106" s="355" t="s">
        <v>128</v>
      </c>
      <c r="M106" s="629">
        <v>59116.7</v>
      </c>
      <c r="N106" s="629">
        <v>48615</v>
      </c>
      <c r="O106" s="629">
        <v>7901</v>
      </c>
      <c r="P106" s="629">
        <v>56516</v>
      </c>
      <c r="Q106" s="307" t="s">
        <v>128</v>
      </c>
      <c r="R106" s="294" t="s">
        <v>38</v>
      </c>
      <c r="S106" s="489">
        <v>45903</v>
      </c>
      <c r="T106" s="357">
        <v>4833</v>
      </c>
      <c r="U106" s="357">
        <v>4646</v>
      </c>
      <c r="V106" s="3">
        <f>IFERROR($U106/$T106, 0)</f>
        <v>0.9613076763914753</v>
      </c>
      <c r="W106" s="494">
        <v>45923</v>
      </c>
      <c r="X106" s="274">
        <v>1</v>
      </c>
      <c r="Y106" s="274">
        <v>1</v>
      </c>
      <c r="Z106" s="76">
        <v>1</v>
      </c>
      <c r="AA106" s="356">
        <v>46097</v>
      </c>
      <c r="AB106" s="356">
        <v>46097</v>
      </c>
      <c r="AC106" s="324" t="s">
        <v>1364</v>
      </c>
    </row>
    <row r="107" spans="1:29" ht="39.75" customHeight="1">
      <c r="A107" s="773" t="s">
        <v>1365</v>
      </c>
      <c r="B107" s="680" t="s">
        <v>31</v>
      </c>
      <c r="C107" s="679">
        <v>46010</v>
      </c>
      <c r="D107" s="679" t="s">
        <v>1347</v>
      </c>
      <c r="E107" s="679">
        <v>45974</v>
      </c>
      <c r="F107" s="680" t="s">
        <v>57</v>
      </c>
      <c r="G107" s="680" t="s">
        <v>1366</v>
      </c>
      <c r="H107" s="681">
        <v>67</v>
      </c>
      <c r="I107" s="1011" t="s">
        <v>890</v>
      </c>
      <c r="J107" s="681" t="s">
        <v>30</v>
      </c>
      <c r="K107" s="679">
        <v>45936</v>
      </c>
      <c r="L107" s="681" t="s">
        <v>128</v>
      </c>
      <c r="M107" s="774">
        <v>38192</v>
      </c>
      <c r="N107" s="774">
        <v>37810.400000000001</v>
      </c>
      <c r="O107" s="682"/>
      <c r="P107" s="774">
        <v>37810.400000000001</v>
      </c>
      <c r="Q107" s="681" t="s">
        <v>128</v>
      </c>
      <c r="R107" s="728" t="s">
        <v>38</v>
      </c>
      <c r="S107" s="709">
        <v>45936</v>
      </c>
      <c r="T107" s="685">
        <v>2845</v>
      </c>
      <c r="U107" s="685">
        <v>2825</v>
      </c>
      <c r="V107" s="358">
        <f>IFERROR($U107/$T107, 0)</f>
        <v>0.99297012302284715</v>
      </c>
      <c r="W107" s="692">
        <v>46002</v>
      </c>
      <c r="X107" s="687">
        <v>1</v>
      </c>
      <c r="Y107" s="274">
        <v>1</v>
      </c>
      <c r="Z107" s="76">
        <v>1</v>
      </c>
      <c r="AA107" s="356">
        <v>46013</v>
      </c>
      <c r="AB107" s="356">
        <v>46064</v>
      </c>
      <c r="AC107" s="688" t="s">
        <v>1367</v>
      </c>
    </row>
    <row r="108" spans="1:29" ht="39.75" customHeight="1">
      <c r="A108" s="637" t="s">
        <v>1368</v>
      </c>
      <c r="B108" s="351" t="s">
        <v>31</v>
      </c>
      <c r="C108" s="360">
        <v>45930</v>
      </c>
      <c r="D108" s="353" t="s">
        <v>58</v>
      </c>
      <c r="E108" s="368">
        <v>45910</v>
      </c>
      <c r="F108" s="368" t="s">
        <v>65</v>
      </c>
      <c r="G108" s="354" t="s">
        <v>1369</v>
      </c>
      <c r="H108" s="355">
        <v>67</v>
      </c>
      <c r="I108" s="1011" t="s">
        <v>890</v>
      </c>
      <c r="J108" s="355" t="s">
        <v>30</v>
      </c>
      <c r="K108" s="353">
        <v>45903</v>
      </c>
      <c r="L108" s="355" t="s">
        <v>128</v>
      </c>
      <c r="M108" s="629">
        <v>40406</v>
      </c>
      <c r="N108" s="629">
        <v>32259</v>
      </c>
      <c r="O108" s="629">
        <v>17384.599999999999</v>
      </c>
      <c r="P108" s="629">
        <v>49643.6</v>
      </c>
      <c r="Q108" s="307" t="s">
        <v>128</v>
      </c>
      <c r="R108" s="294" t="s">
        <v>38</v>
      </c>
      <c r="S108" s="489">
        <v>45903</v>
      </c>
      <c r="T108" s="357">
        <v>3895</v>
      </c>
      <c r="U108" s="357">
        <v>3809</v>
      </c>
      <c r="V108" s="3">
        <f>IFERROR($U108/$T108, 0)</f>
        <v>0.97792041078305525</v>
      </c>
      <c r="W108" s="494">
        <v>45924</v>
      </c>
      <c r="X108" s="274">
        <v>1</v>
      </c>
      <c r="Y108" s="274">
        <v>1</v>
      </c>
      <c r="Z108" s="76">
        <v>1</v>
      </c>
      <c r="AA108" s="356">
        <v>45972</v>
      </c>
      <c r="AB108" s="356">
        <v>45972</v>
      </c>
      <c r="AC108" s="584" t="s">
        <v>1370</v>
      </c>
    </row>
    <row r="109" spans="1:29" ht="39.75" customHeight="1">
      <c r="A109" s="773" t="s">
        <v>1371</v>
      </c>
      <c r="B109" s="680" t="s">
        <v>31</v>
      </c>
      <c r="C109" s="679">
        <v>46010</v>
      </c>
      <c r="D109" s="679" t="s">
        <v>1347</v>
      </c>
      <c r="E109" s="679">
        <v>45974</v>
      </c>
      <c r="F109" s="680" t="s">
        <v>57</v>
      </c>
      <c r="G109" s="680" t="s">
        <v>1372</v>
      </c>
      <c r="H109" s="681">
        <v>68</v>
      </c>
      <c r="I109" s="1011" t="s">
        <v>890</v>
      </c>
      <c r="J109" s="681" t="s">
        <v>30</v>
      </c>
      <c r="K109" s="679">
        <v>45936</v>
      </c>
      <c r="L109" s="681" t="s">
        <v>128</v>
      </c>
      <c r="M109" s="774">
        <v>37755.599999999999</v>
      </c>
      <c r="N109" s="774">
        <v>29346.6</v>
      </c>
      <c r="O109" s="774">
        <v>4292.2</v>
      </c>
      <c r="P109" s="774">
        <v>33638.800000000003</v>
      </c>
      <c r="Q109" s="1156" t="s">
        <v>128</v>
      </c>
      <c r="R109" s="728" t="s">
        <v>38</v>
      </c>
      <c r="S109" s="709">
        <v>45936</v>
      </c>
      <c r="T109" s="685">
        <v>2584</v>
      </c>
      <c r="U109" s="685">
        <v>2584</v>
      </c>
      <c r="V109" s="358">
        <f>IFERROR($U109/$T109, 0)</f>
        <v>1</v>
      </c>
      <c r="W109" s="692">
        <v>46000</v>
      </c>
      <c r="X109" s="687">
        <v>1</v>
      </c>
      <c r="Y109" s="274">
        <v>1</v>
      </c>
      <c r="Z109" s="76">
        <v>1</v>
      </c>
      <c r="AA109" s="356">
        <v>46013</v>
      </c>
      <c r="AB109" s="356">
        <v>46064</v>
      </c>
      <c r="AC109" s="688" t="s">
        <v>1373</v>
      </c>
    </row>
    <row r="110" spans="1:29" ht="39.75" customHeight="1">
      <c r="A110" s="1196" t="s">
        <v>1374</v>
      </c>
      <c r="B110" s="1216" t="s">
        <v>31</v>
      </c>
      <c r="C110" s="1198">
        <v>46010</v>
      </c>
      <c r="D110" s="1198" t="s">
        <v>1347</v>
      </c>
      <c r="E110" s="1198">
        <v>45974</v>
      </c>
      <c r="F110" s="1216" t="s">
        <v>57</v>
      </c>
      <c r="G110" s="1216" t="s">
        <v>1375</v>
      </c>
      <c r="H110" s="1167">
        <v>28</v>
      </c>
      <c r="I110" s="1178" t="s">
        <v>890</v>
      </c>
      <c r="J110" s="1167" t="s">
        <v>30</v>
      </c>
      <c r="K110" s="1198">
        <v>45972</v>
      </c>
      <c r="L110" s="1167" t="s">
        <v>128</v>
      </c>
      <c r="M110" s="1217">
        <v>27615.5</v>
      </c>
      <c r="N110" s="1217">
        <v>21572</v>
      </c>
      <c r="O110" s="1217">
        <v>6990.4</v>
      </c>
      <c r="P110" s="1217">
        <v>28562.400000000001</v>
      </c>
      <c r="Q110" s="1347" t="s">
        <v>128</v>
      </c>
      <c r="R110" s="1233" t="s">
        <v>38</v>
      </c>
      <c r="S110" s="1235">
        <v>45979</v>
      </c>
      <c r="T110" s="1170">
        <v>2027</v>
      </c>
      <c r="U110" s="1170">
        <v>2146</v>
      </c>
      <c r="V110" s="1218">
        <f>IFERROR($U110/$T110, 0)</f>
        <v>1.0587074494326592</v>
      </c>
      <c r="W110" s="1219">
        <v>45994</v>
      </c>
      <c r="X110" s="1139">
        <v>1</v>
      </c>
      <c r="Y110" s="274">
        <v>1</v>
      </c>
      <c r="Z110" s="1137">
        <v>1</v>
      </c>
      <c r="AA110" s="356">
        <v>46013</v>
      </c>
      <c r="AB110" s="356">
        <v>46064</v>
      </c>
      <c r="AC110" s="1187" t="s">
        <v>1376</v>
      </c>
    </row>
    <row r="111" spans="1:29" ht="39.75" customHeight="1">
      <c r="A111" s="291" t="s">
        <v>227</v>
      </c>
      <c r="B111" s="292" t="s">
        <v>31</v>
      </c>
      <c r="C111" s="18">
        <v>45868</v>
      </c>
      <c r="D111" s="447" t="s">
        <v>58</v>
      </c>
      <c r="E111" s="447">
        <v>45833</v>
      </c>
      <c r="F111" s="292" t="s">
        <v>65</v>
      </c>
      <c r="G111" s="292" t="s">
        <v>228</v>
      </c>
      <c r="H111" s="294">
        <v>66</v>
      </c>
      <c r="I111" s="294" t="s">
        <v>890</v>
      </c>
      <c r="J111" s="294" t="s">
        <v>30</v>
      </c>
      <c r="K111" s="293">
        <v>45833</v>
      </c>
      <c r="L111" s="294" t="s">
        <v>128</v>
      </c>
      <c r="M111" s="339">
        <v>32940.449999999997</v>
      </c>
      <c r="N111" s="336">
        <v>43258.2</v>
      </c>
      <c r="O111" s="336"/>
      <c r="P111" s="336">
        <v>43258.2</v>
      </c>
      <c r="Q111" s="307" t="s">
        <v>128</v>
      </c>
      <c r="R111" s="294" t="s">
        <v>38</v>
      </c>
      <c r="S111" s="646">
        <v>45833</v>
      </c>
      <c r="T111" s="591">
        <v>2067</v>
      </c>
      <c r="U111" s="488">
        <v>2937</v>
      </c>
      <c r="V111" s="28">
        <v>1.42</v>
      </c>
      <c r="W111" s="494">
        <v>45840</v>
      </c>
      <c r="X111" s="274">
        <v>1</v>
      </c>
      <c r="Y111" s="274">
        <v>1</v>
      </c>
      <c r="Z111" s="274">
        <v>1</v>
      </c>
      <c r="AA111" s="275">
        <v>45897</v>
      </c>
      <c r="AB111" s="275">
        <v>45897</v>
      </c>
      <c r="AC111" s="80" t="s">
        <v>1377</v>
      </c>
    </row>
    <row r="112" spans="1:29" ht="39.75" customHeight="1">
      <c r="A112" s="291" t="s">
        <v>229</v>
      </c>
      <c r="B112" s="292" t="s">
        <v>31</v>
      </c>
      <c r="C112" s="18">
        <v>45868</v>
      </c>
      <c r="D112" s="447" t="s">
        <v>58</v>
      </c>
      <c r="E112" s="447">
        <v>45839</v>
      </c>
      <c r="F112" s="293" t="s">
        <v>57</v>
      </c>
      <c r="G112" s="292" t="s">
        <v>230</v>
      </c>
      <c r="H112" s="294">
        <v>43</v>
      </c>
      <c r="I112" s="294" t="s">
        <v>890</v>
      </c>
      <c r="J112" s="294" t="s">
        <v>30</v>
      </c>
      <c r="K112" s="293">
        <v>45840</v>
      </c>
      <c r="L112" s="294" t="s">
        <v>128</v>
      </c>
      <c r="M112" s="339">
        <v>23404.75</v>
      </c>
      <c r="N112" s="336">
        <v>18702.400000000001</v>
      </c>
      <c r="O112" s="336"/>
      <c r="P112" s="336">
        <v>18702.400000000001</v>
      </c>
      <c r="Q112" s="307" t="s">
        <v>128</v>
      </c>
      <c r="R112" s="294" t="s">
        <v>38</v>
      </c>
      <c r="S112" s="123">
        <v>45840</v>
      </c>
      <c r="T112" s="42">
        <v>1667</v>
      </c>
      <c r="U112" s="649">
        <v>1661</v>
      </c>
      <c r="V112" s="28">
        <v>1</v>
      </c>
      <c r="W112" s="585">
        <v>45853</v>
      </c>
      <c r="X112" s="456">
        <v>1</v>
      </c>
      <c r="Y112" s="456">
        <v>1</v>
      </c>
      <c r="Z112" s="456">
        <v>1</v>
      </c>
      <c r="AA112" s="275">
        <v>45916</v>
      </c>
      <c r="AB112" s="275">
        <v>45916</v>
      </c>
      <c r="AC112" s="80" t="s">
        <v>1378</v>
      </c>
    </row>
    <row r="113" spans="1:29" ht="39.75" customHeight="1">
      <c r="A113" s="291" t="s">
        <v>1379</v>
      </c>
      <c r="B113" s="292" t="s">
        <v>31</v>
      </c>
      <c r="C113" s="18">
        <v>45930</v>
      </c>
      <c r="D113" s="293" t="s">
        <v>58</v>
      </c>
      <c r="E113" s="447">
        <v>45910</v>
      </c>
      <c r="F113" s="292" t="s">
        <v>57</v>
      </c>
      <c r="G113" s="484"/>
      <c r="H113" s="294">
        <v>54</v>
      </c>
      <c r="I113" s="295" t="s">
        <v>890</v>
      </c>
      <c r="J113" s="294" t="s">
        <v>30</v>
      </c>
      <c r="K113" s="293">
        <v>45903</v>
      </c>
      <c r="L113" s="294" t="s">
        <v>128</v>
      </c>
      <c r="M113" s="339">
        <v>27186</v>
      </c>
      <c r="N113" s="336">
        <v>21155</v>
      </c>
      <c r="O113" s="336">
        <v>5696</v>
      </c>
      <c r="P113" s="336">
        <v>26851</v>
      </c>
      <c r="Q113" s="307" t="s">
        <v>128</v>
      </c>
      <c r="R113" s="294" t="s">
        <v>38</v>
      </c>
      <c r="S113" s="123">
        <v>45903</v>
      </c>
      <c r="T113" s="42">
        <v>2084</v>
      </c>
      <c r="U113" s="649">
        <v>2039</v>
      </c>
      <c r="V113" s="3">
        <v>0.98</v>
      </c>
      <c r="W113" s="585">
        <v>45918</v>
      </c>
      <c r="X113" s="456">
        <v>1</v>
      </c>
      <c r="Y113" s="456">
        <v>1</v>
      </c>
      <c r="Z113" s="458">
        <v>1</v>
      </c>
      <c r="AA113" s="20">
        <v>45972</v>
      </c>
      <c r="AB113" s="20">
        <v>45972</v>
      </c>
      <c r="AC113" s="587" t="s">
        <v>1380</v>
      </c>
    </row>
    <row r="114" spans="1:29" ht="39.75" customHeight="1">
      <c r="A114" s="291" t="s">
        <v>231</v>
      </c>
      <c r="B114" s="292" t="s">
        <v>31</v>
      </c>
      <c r="C114" s="18">
        <v>45899</v>
      </c>
      <c r="D114" s="293" t="s">
        <v>58</v>
      </c>
      <c r="E114" s="293">
        <v>45887</v>
      </c>
      <c r="F114" s="447" t="s">
        <v>65</v>
      </c>
      <c r="G114" s="484" t="s">
        <v>1381</v>
      </c>
      <c r="H114" s="294">
        <v>73</v>
      </c>
      <c r="I114" s="295" t="s">
        <v>890</v>
      </c>
      <c r="J114" s="294" t="s">
        <v>30</v>
      </c>
      <c r="K114" s="293">
        <v>45887</v>
      </c>
      <c r="L114" s="294" t="s">
        <v>128</v>
      </c>
      <c r="M114" s="339">
        <v>37930</v>
      </c>
      <c r="N114" s="336">
        <v>38208</v>
      </c>
      <c r="O114" s="336"/>
      <c r="P114" s="336">
        <v>38208</v>
      </c>
      <c r="Q114" s="307" t="s">
        <v>128</v>
      </c>
      <c r="R114" s="294" t="s">
        <v>38</v>
      </c>
      <c r="S114" s="489">
        <v>45887</v>
      </c>
      <c r="T114" s="357">
        <v>2649</v>
      </c>
      <c r="U114" s="357">
        <v>2678</v>
      </c>
      <c r="V114" s="28">
        <v>1.01</v>
      </c>
      <c r="W114" s="494">
        <v>45895</v>
      </c>
      <c r="X114" s="274">
        <v>1</v>
      </c>
      <c r="Y114" s="274">
        <v>1</v>
      </c>
      <c r="Z114" s="358">
        <v>1</v>
      </c>
      <c r="AA114" s="275">
        <v>45917</v>
      </c>
      <c r="AB114" s="275">
        <v>45917</v>
      </c>
      <c r="AC114" s="345" t="s">
        <v>1382</v>
      </c>
    </row>
    <row r="115" spans="1:29" ht="39.75" customHeight="1">
      <c r="A115" s="291" t="s">
        <v>232</v>
      </c>
      <c r="B115" s="17" t="s">
        <v>31</v>
      </c>
      <c r="C115" s="18">
        <v>45899</v>
      </c>
      <c r="D115" s="299" t="s">
        <v>1347</v>
      </c>
      <c r="E115" s="18">
        <v>45887</v>
      </c>
      <c r="F115" s="299" t="s">
        <v>65</v>
      </c>
      <c r="G115" s="297" t="s">
        <v>1383</v>
      </c>
      <c r="H115" s="19">
        <v>70</v>
      </c>
      <c r="I115" s="298" t="s">
        <v>890</v>
      </c>
      <c r="J115" s="19" t="s">
        <v>30</v>
      </c>
      <c r="K115" s="293">
        <v>45887</v>
      </c>
      <c r="L115" s="294" t="s">
        <v>128</v>
      </c>
      <c r="M115" s="339">
        <v>69889</v>
      </c>
      <c r="N115" s="336">
        <v>49412</v>
      </c>
      <c r="O115" s="336">
        <v>0</v>
      </c>
      <c r="P115" s="336">
        <v>49412</v>
      </c>
      <c r="Q115" s="307" t="s">
        <v>128</v>
      </c>
      <c r="R115" s="294" t="s">
        <v>38</v>
      </c>
      <c r="S115" s="489">
        <v>45887</v>
      </c>
      <c r="T115" s="357">
        <v>3836</v>
      </c>
      <c r="U115" s="357">
        <v>3836</v>
      </c>
      <c r="V115" s="3">
        <v>1</v>
      </c>
      <c r="W115" s="494">
        <v>45896</v>
      </c>
      <c r="X115" s="274">
        <v>1</v>
      </c>
      <c r="Y115" s="274">
        <v>1</v>
      </c>
      <c r="Z115" s="274">
        <v>1</v>
      </c>
      <c r="AA115" s="20">
        <v>45917</v>
      </c>
      <c r="AB115" s="20">
        <v>45917</v>
      </c>
      <c r="AC115" s="584" t="s">
        <v>1384</v>
      </c>
    </row>
    <row r="116" spans="1:29" ht="39.75" customHeight="1">
      <c r="A116" s="291" t="s">
        <v>233</v>
      </c>
      <c r="B116" s="17" t="s">
        <v>31</v>
      </c>
      <c r="C116" s="18">
        <v>45899</v>
      </c>
      <c r="D116" s="18" t="s">
        <v>58</v>
      </c>
      <c r="E116" s="18">
        <v>45887</v>
      </c>
      <c r="F116" s="17" t="s">
        <v>57</v>
      </c>
      <c r="G116" s="297" t="s">
        <v>1385</v>
      </c>
      <c r="H116" s="19">
        <v>84</v>
      </c>
      <c r="I116" s="298" t="s">
        <v>890</v>
      </c>
      <c r="J116" s="19" t="s">
        <v>30</v>
      </c>
      <c r="K116" s="293">
        <v>45887</v>
      </c>
      <c r="L116" s="294" t="s">
        <v>128</v>
      </c>
      <c r="M116" s="339">
        <v>52110</v>
      </c>
      <c r="N116" s="336">
        <v>44802.8</v>
      </c>
      <c r="O116" s="336"/>
      <c r="P116" s="336">
        <v>44802.8</v>
      </c>
      <c r="Q116" s="307" t="s">
        <v>128</v>
      </c>
      <c r="R116" s="294" t="s">
        <v>38</v>
      </c>
      <c r="S116" s="123">
        <v>45887</v>
      </c>
      <c r="T116" s="42">
        <v>4071</v>
      </c>
      <c r="U116" s="488">
        <v>4043</v>
      </c>
      <c r="V116" s="3">
        <v>0.99</v>
      </c>
      <c r="W116" s="494">
        <v>45895</v>
      </c>
      <c r="X116" s="274">
        <v>1</v>
      </c>
      <c r="Y116" s="274">
        <v>1</v>
      </c>
      <c r="Z116" s="274">
        <v>1</v>
      </c>
      <c r="AA116" s="20">
        <v>45917</v>
      </c>
      <c r="AB116" s="20">
        <v>45917</v>
      </c>
      <c r="AC116" s="345" t="s">
        <v>1386</v>
      </c>
    </row>
    <row r="117" spans="1:29" ht="39.75" customHeight="1">
      <c r="A117" s="291" t="s">
        <v>1387</v>
      </c>
      <c r="B117" s="17" t="s">
        <v>31</v>
      </c>
      <c r="C117" s="18">
        <v>45930</v>
      </c>
      <c r="D117" s="18" t="s">
        <v>58</v>
      </c>
      <c r="E117" s="18">
        <v>45896</v>
      </c>
      <c r="F117" s="299" t="s">
        <v>65</v>
      </c>
      <c r="G117" s="297"/>
      <c r="H117" s="19">
        <v>87</v>
      </c>
      <c r="I117" s="298" t="s">
        <v>890</v>
      </c>
      <c r="J117" s="19" t="s">
        <v>30</v>
      </c>
      <c r="K117" s="293">
        <v>45897</v>
      </c>
      <c r="L117" s="294" t="s">
        <v>128</v>
      </c>
      <c r="M117" s="339">
        <v>52204</v>
      </c>
      <c r="N117" s="336">
        <v>41495</v>
      </c>
      <c r="O117" s="547"/>
      <c r="P117" s="336">
        <v>41495</v>
      </c>
      <c r="Q117" s="307" t="s">
        <v>128</v>
      </c>
      <c r="R117" s="294" t="s">
        <v>38</v>
      </c>
      <c r="S117" s="646">
        <v>45896</v>
      </c>
      <c r="T117" s="591">
        <v>4048</v>
      </c>
      <c r="U117" s="649">
        <v>5120</v>
      </c>
      <c r="V117" s="3">
        <v>1.26</v>
      </c>
      <c r="W117" s="585">
        <v>45910</v>
      </c>
      <c r="X117" s="456">
        <v>1</v>
      </c>
      <c r="Y117" s="456">
        <v>1</v>
      </c>
      <c r="Z117" s="458">
        <v>1</v>
      </c>
      <c r="AA117" s="20">
        <v>45972</v>
      </c>
      <c r="AB117" s="20">
        <v>45972</v>
      </c>
      <c r="AC117" s="587" t="s">
        <v>1388</v>
      </c>
    </row>
    <row r="118" spans="1:29" ht="39.75" customHeight="1">
      <c r="A118" s="773" t="s">
        <v>1389</v>
      </c>
      <c r="B118" s="680" t="s">
        <v>31</v>
      </c>
      <c r="C118" s="679">
        <v>46006</v>
      </c>
      <c r="D118" s="679" t="s">
        <v>58</v>
      </c>
      <c r="E118" s="679">
        <v>45999</v>
      </c>
      <c r="F118" s="680" t="s">
        <v>57</v>
      </c>
      <c r="G118" s="680" t="s">
        <v>1390</v>
      </c>
      <c r="H118" s="681">
        <v>87</v>
      </c>
      <c r="I118" s="1011" t="s">
        <v>890</v>
      </c>
      <c r="J118" s="681" t="s">
        <v>30</v>
      </c>
      <c r="K118" s="679">
        <v>45999</v>
      </c>
      <c r="L118" s="681" t="s">
        <v>128</v>
      </c>
      <c r="M118" s="774">
        <v>74384</v>
      </c>
      <c r="N118" s="774">
        <v>70635.399999999994</v>
      </c>
      <c r="O118" s="682"/>
      <c r="P118" s="774">
        <v>70635.399999999994</v>
      </c>
      <c r="Q118" s="1156" t="s">
        <v>128</v>
      </c>
      <c r="R118" s="728" t="s">
        <v>38</v>
      </c>
      <c r="S118" s="1234">
        <v>45999</v>
      </c>
      <c r="T118" s="685">
        <v>6130</v>
      </c>
      <c r="U118" s="685">
        <v>5915</v>
      </c>
      <c r="V118" s="358">
        <f>IFERROR($U118/$T118, 0)</f>
        <v>0.96492659053833607</v>
      </c>
      <c r="W118" s="692">
        <v>46006</v>
      </c>
      <c r="X118" s="687">
        <v>1</v>
      </c>
      <c r="Y118" s="687">
        <v>1</v>
      </c>
      <c r="Z118" s="458">
        <v>1</v>
      </c>
      <c r="AA118" s="356">
        <v>46176</v>
      </c>
      <c r="AB118" s="356">
        <v>46176</v>
      </c>
      <c r="AC118" s="688" t="s">
        <v>1391</v>
      </c>
    </row>
    <row r="119" spans="1:29" ht="39.75" customHeight="1">
      <c r="A119" s="291" t="s">
        <v>234</v>
      </c>
      <c r="B119" s="17" t="s">
        <v>31</v>
      </c>
      <c r="C119" s="18">
        <v>45862</v>
      </c>
      <c r="D119" s="299" t="s">
        <v>58</v>
      </c>
      <c r="E119" s="18">
        <v>45758</v>
      </c>
      <c r="F119" s="299" t="s">
        <v>57</v>
      </c>
      <c r="G119" s="435" t="s">
        <v>235</v>
      </c>
      <c r="H119" s="19">
        <v>62</v>
      </c>
      <c r="I119" s="19" t="s">
        <v>890</v>
      </c>
      <c r="J119" s="19" t="s">
        <v>30</v>
      </c>
      <c r="K119" s="18">
        <v>45762</v>
      </c>
      <c r="L119" s="19" t="s">
        <v>128</v>
      </c>
      <c r="M119" s="336">
        <v>62502</v>
      </c>
      <c r="N119" s="416">
        <v>59129.5</v>
      </c>
      <c r="O119" s="416"/>
      <c r="P119" s="416">
        <v>59129.5</v>
      </c>
      <c r="Q119" s="1224" t="s">
        <v>128</v>
      </c>
      <c r="R119" s="19" t="s">
        <v>38</v>
      </c>
      <c r="S119" s="125">
        <v>45762</v>
      </c>
      <c r="T119" s="5">
        <v>5008</v>
      </c>
      <c r="U119" s="30">
        <v>4791</v>
      </c>
      <c r="V119" s="358">
        <f>IFERROR(Table4[[#This Row],[Actual Redline Completed Footage UG]]/Table4[[#This Row],[Footage UG]], 0)</f>
        <v>0.95666932907348246</v>
      </c>
      <c r="W119" s="337">
        <v>45783</v>
      </c>
      <c r="X119" s="460">
        <v>1</v>
      </c>
      <c r="Y119" s="460">
        <v>1</v>
      </c>
      <c r="Z119" s="461">
        <v>1</v>
      </c>
      <c r="AA119" s="275">
        <v>45831</v>
      </c>
      <c r="AB119" s="275">
        <v>45831</v>
      </c>
      <c r="AC119" s="11"/>
    </row>
    <row r="120" spans="1:29" ht="39.75" customHeight="1">
      <c r="A120" s="291" t="s">
        <v>236</v>
      </c>
      <c r="B120" s="292" t="s">
        <v>31</v>
      </c>
      <c r="C120" s="18">
        <v>45862</v>
      </c>
      <c r="D120" s="299" t="s">
        <v>58</v>
      </c>
      <c r="E120" s="18">
        <v>45758</v>
      </c>
      <c r="F120" s="299" t="s">
        <v>57</v>
      </c>
      <c r="G120" s="435" t="s">
        <v>237</v>
      </c>
      <c r="H120" s="19">
        <v>89</v>
      </c>
      <c r="I120" s="19" t="s">
        <v>890</v>
      </c>
      <c r="J120" s="19" t="s">
        <v>30</v>
      </c>
      <c r="K120" s="18">
        <v>45762</v>
      </c>
      <c r="L120" s="19" t="s">
        <v>128</v>
      </c>
      <c r="M120" s="336">
        <v>70705.5</v>
      </c>
      <c r="N120" s="416">
        <v>67666</v>
      </c>
      <c r="O120" s="416"/>
      <c r="P120" s="416">
        <v>67666</v>
      </c>
      <c r="Q120" s="1224" t="s">
        <v>128</v>
      </c>
      <c r="R120" s="19" t="s">
        <v>38</v>
      </c>
      <c r="S120" s="125">
        <v>45762</v>
      </c>
      <c r="T120" s="5">
        <v>5203</v>
      </c>
      <c r="U120" s="5">
        <v>5333</v>
      </c>
      <c r="V120" s="358">
        <f>IFERROR(Table4[[#This Row],[Actual Redline Completed Footage UG]]/Table4[[#This Row],[Footage UG]], 0)</f>
        <v>1.0249855852392851</v>
      </c>
      <c r="W120" s="20">
        <v>45776</v>
      </c>
      <c r="X120" s="3">
        <v>1</v>
      </c>
      <c r="Y120" s="3">
        <v>1</v>
      </c>
      <c r="Z120" s="3">
        <v>1</v>
      </c>
      <c r="AA120" s="275">
        <v>45818</v>
      </c>
      <c r="AB120" s="275">
        <v>45818</v>
      </c>
      <c r="AC120" s="11"/>
    </row>
    <row r="121" spans="1:29" ht="39.75" customHeight="1">
      <c r="A121" s="291" t="s">
        <v>238</v>
      </c>
      <c r="B121" s="17" t="s">
        <v>31</v>
      </c>
      <c r="C121" s="18">
        <v>45862</v>
      </c>
      <c r="D121" s="299" t="s">
        <v>58</v>
      </c>
      <c r="E121" s="18">
        <v>45758</v>
      </c>
      <c r="F121" s="299" t="s">
        <v>57</v>
      </c>
      <c r="G121" s="435" t="s">
        <v>239</v>
      </c>
      <c r="H121" s="19">
        <v>87</v>
      </c>
      <c r="I121" s="19" t="s">
        <v>890</v>
      </c>
      <c r="J121" s="19" t="s">
        <v>30</v>
      </c>
      <c r="K121" s="18">
        <v>45762</v>
      </c>
      <c r="L121" s="19" t="s">
        <v>128</v>
      </c>
      <c r="M121" s="336">
        <v>66004.5</v>
      </c>
      <c r="N121" s="416">
        <v>64943.5</v>
      </c>
      <c r="O121" s="416"/>
      <c r="P121" s="416">
        <v>64943.5</v>
      </c>
      <c r="Q121" s="1224" t="s">
        <v>128</v>
      </c>
      <c r="R121" s="19" t="s">
        <v>38</v>
      </c>
      <c r="S121" s="125">
        <v>45762</v>
      </c>
      <c r="T121" s="5">
        <v>5120</v>
      </c>
      <c r="U121" s="30">
        <v>5340</v>
      </c>
      <c r="V121" s="358">
        <f>IFERROR(Table4[[#This Row],[Actual Redline Completed Footage UG]]/Table4[[#This Row],[Footage UG]], 0)</f>
        <v>1.04296875</v>
      </c>
      <c r="W121" s="20">
        <v>45782</v>
      </c>
      <c r="X121" s="3">
        <v>1</v>
      </c>
      <c r="Y121" s="3">
        <v>1</v>
      </c>
      <c r="Z121" s="3">
        <v>1</v>
      </c>
      <c r="AA121" s="275">
        <v>45818</v>
      </c>
      <c r="AB121" s="275">
        <v>45818</v>
      </c>
      <c r="AC121" s="11"/>
    </row>
    <row r="122" spans="1:29" ht="39.75" customHeight="1">
      <c r="A122" s="291" t="s">
        <v>241</v>
      </c>
      <c r="B122" s="292" t="s">
        <v>31</v>
      </c>
      <c r="C122" s="18">
        <v>45868</v>
      </c>
      <c r="D122" s="447" t="s">
        <v>58</v>
      </c>
      <c r="E122" s="18">
        <v>45786</v>
      </c>
      <c r="F122" s="447" t="s">
        <v>57</v>
      </c>
      <c r="G122" s="484" t="s">
        <v>242</v>
      </c>
      <c r="H122" s="294">
        <v>60</v>
      </c>
      <c r="I122" s="294" t="s">
        <v>890</v>
      </c>
      <c r="J122" s="294" t="s">
        <v>30</v>
      </c>
      <c r="K122" s="293">
        <v>45790</v>
      </c>
      <c r="L122" s="294" t="s">
        <v>128</v>
      </c>
      <c r="M122" s="339">
        <v>57237</v>
      </c>
      <c r="N122" s="430">
        <v>55777</v>
      </c>
      <c r="O122" s="430"/>
      <c r="P122" s="430">
        <v>55777</v>
      </c>
      <c r="Q122" s="1224" t="s">
        <v>128</v>
      </c>
      <c r="R122" s="294" t="s">
        <v>38</v>
      </c>
      <c r="S122" s="123">
        <v>45790</v>
      </c>
      <c r="T122" s="42">
        <v>4508</v>
      </c>
      <c r="U122" s="42">
        <v>4426</v>
      </c>
      <c r="V122" s="358">
        <f>IFERROR(Table4[[#This Row],[Actual Redline Completed Footage UG]]/Table4[[#This Row],[Footage UG]], 0)</f>
        <v>0.98181011535048801</v>
      </c>
      <c r="W122" s="20">
        <v>45812</v>
      </c>
      <c r="X122" s="78">
        <v>1</v>
      </c>
      <c r="Y122" s="78">
        <v>1</v>
      </c>
      <c r="Z122" s="78">
        <v>1</v>
      </c>
      <c r="AA122" s="275">
        <v>45834</v>
      </c>
      <c r="AB122" s="275">
        <v>45834</v>
      </c>
      <c r="AC122" s="80" t="s">
        <v>1392</v>
      </c>
    </row>
    <row r="123" spans="1:29" ht="39.75" customHeight="1">
      <c r="A123" s="551" t="s">
        <v>1393</v>
      </c>
      <c r="B123" s="351" t="s">
        <v>31</v>
      </c>
      <c r="C123" s="353">
        <v>46006</v>
      </c>
      <c r="D123" s="353" t="s">
        <v>58</v>
      </c>
      <c r="E123" s="353">
        <v>45979</v>
      </c>
      <c r="F123" s="351" t="s">
        <v>65</v>
      </c>
      <c r="G123" s="354" t="s">
        <v>1394</v>
      </c>
      <c r="H123" s="355">
        <v>28</v>
      </c>
      <c r="I123" s="1011" t="s">
        <v>890</v>
      </c>
      <c r="J123" s="355" t="s">
        <v>30</v>
      </c>
      <c r="K123" s="353">
        <v>45979</v>
      </c>
      <c r="L123" s="355" t="s">
        <v>128</v>
      </c>
      <c r="M123" s="629">
        <v>29683</v>
      </c>
      <c r="N123" s="629">
        <v>31275.4</v>
      </c>
      <c r="O123" s="629"/>
      <c r="P123" s="629">
        <v>31275.4</v>
      </c>
      <c r="Q123" s="307" t="s">
        <v>128</v>
      </c>
      <c r="R123" s="294" t="s">
        <v>38</v>
      </c>
      <c r="S123" s="1211">
        <v>45979</v>
      </c>
      <c r="T123" s="357">
        <v>2416</v>
      </c>
      <c r="U123" s="357">
        <v>2533</v>
      </c>
      <c r="V123" s="376">
        <f t="shared" ref="V123:V135" si="6">IFERROR($U123/$T123, 0)</f>
        <v>1.0484271523178808</v>
      </c>
      <c r="W123" s="356">
        <v>45994</v>
      </c>
      <c r="X123" s="274">
        <v>1</v>
      </c>
      <c r="Y123" s="274">
        <v>1</v>
      </c>
      <c r="Z123" s="458">
        <v>1</v>
      </c>
      <c r="AA123" s="356">
        <v>46000</v>
      </c>
      <c r="AB123" s="356">
        <v>46009</v>
      </c>
      <c r="AC123" s="1051" t="s">
        <v>1395</v>
      </c>
    </row>
    <row r="124" spans="1:29" ht="39.75" customHeight="1">
      <c r="A124" s="773" t="s">
        <v>1396</v>
      </c>
      <c r="B124" s="680" t="s">
        <v>31</v>
      </c>
      <c r="C124" s="679">
        <v>46006</v>
      </c>
      <c r="D124" s="679" t="s">
        <v>58</v>
      </c>
      <c r="E124" s="679">
        <v>46006</v>
      </c>
      <c r="F124" s="680" t="s">
        <v>57</v>
      </c>
      <c r="G124" s="680" t="s">
        <v>1397</v>
      </c>
      <c r="H124" s="681">
        <v>21</v>
      </c>
      <c r="I124" s="1011" t="s">
        <v>890</v>
      </c>
      <c r="J124" s="681" t="s">
        <v>30</v>
      </c>
      <c r="K124" s="679">
        <v>46006</v>
      </c>
      <c r="L124" s="681" t="s">
        <v>128</v>
      </c>
      <c r="M124" s="774">
        <v>20891</v>
      </c>
      <c r="N124" s="336">
        <v>21223.4</v>
      </c>
      <c r="O124" s="910"/>
      <c r="P124" s="336">
        <v>21223.4</v>
      </c>
      <c r="Q124" s="681" t="s">
        <v>128</v>
      </c>
      <c r="R124" s="728" t="s">
        <v>38</v>
      </c>
      <c r="S124" s="709">
        <v>46006</v>
      </c>
      <c r="T124" s="685">
        <v>1820</v>
      </c>
      <c r="U124" s="685">
        <v>1714</v>
      </c>
      <c r="V124" s="3">
        <v>0.94</v>
      </c>
      <c r="W124" s="692">
        <v>46028</v>
      </c>
      <c r="X124" s="687">
        <v>1</v>
      </c>
      <c r="Y124" s="456">
        <v>1</v>
      </c>
      <c r="Z124" s="458">
        <v>1</v>
      </c>
      <c r="AA124" s="356">
        <v>46034</v>
      </c>
      <c r="AB124" s="356">
        <v>46112</v>
      </c>
      <c r="AC124" s="707" t="s">
        <v>1398</v>
      </c>
    </row>
    <row r="125" spans="1:29" ht="39.75" customHeight="1">
      <c r="A125" s="291" t="s">
        <v>1399</v>
      </c>
      <c r="B125" s="17" t="s">
        <v>31</v>
      </c>
      <c r="C125" s="18">
        <v>45930</v>
      </c>
      <c r="D125" s="18" t="s">
        <v>58</v>
      </c>
      <c r="E125" s="18">
        <v>45915</v>
      </c>
      <c r="F125" s="299" t="s">
        <v>65</v>
      </c>
      <c r="G125" s="297"/>
      <c r="H125" s="19">
        <v>53</v>
      </c>
      <c r="I125" s="298" t="s">
        <v>890</v>
      </c>
      <c r="J125" s="19" t="s">
        <v>30</v>
      </c>
      <c r="K125" s="293">
        <v>45912</v>
      </c>
      <c r="L125" s="294" t="s">
        <v>128</v>
      </c>
      <c r="M125" s="339">
        <v>47676</v>
      </c>
      <c r="N125" s="336">
        <v>39345</v>
      </c>
      <c r="O125" s="336">
        <v>8362.4</v>
      </c>
      <c r="P125" s="336">
        <v>47707.4</v>
      </c>
      <c r="Q125" s="307" t="s">
        <v>128</v>
      </c>
      <c r="R125" s="294" t="s">
        <v>38</v>
      </c>
      <c r="S125" s="123">
        <v>45912</v>
      </c>
      <c r="T125" s="42">
        <v>4022</v>
      </c>
      <c r="U125" s="649">
        <v>3933</v>
      </c>
      <c r="V125" s="3">
        <v>0.98</v>
      </c>
      <c r="W125" s="585">
        <v>45931</v>
      </c>
      <c r="X125" s="456">
        <v>1</v>
      </c>
      <c r="Y125" s="456">
        <v>1</v>
      </c>
      <c r="Z125" s="458">
        <v>1</v>
      </c>
      <c r="AA125" s="20">
        <v>45972</v>
      </c>
      <c r="AB125" s="20">
        <v>45972</v>
      </c>
      <c r="AC125" s="587" t="s">
        <v>1400</v>
      </c>
    </row>
    <row r="126" spans="1:29" ht="39.75" customHeight="1">
      <c r="A126" s="291" t="s">
        <v>1401</v>
      </c>
      <c r="B126" s="17" t="s">
        <v>31</v>
      </c>
      <c r="C126" s="18">
        <v>45945</v>
      </c>
      <c r="D126" s="18" t="s">
        <v>58</v>
      </c>
      <c r="E126" s="18">
        <v>45945</v>
      </c>
      <c r="F126" s="17" t="s">
        <v>61</v>
      </c>
      <c r="G126" s="297"/>
      <c r="H126" s="19">
        <v>59</v>
      </c>
      <c r="I126" s="298" t="s">
        <v>890</v>
      </c>
      <c r="J126" s="19" t="s">
        <v>30</v>
      </c>
      <c r="K126" s="293">
        <v>45933</v>
      </c>
      <c r="L126" s="294" t="s">
        <v>128</v>
      </c>
      <c r="M126" s="339">
        <v>44697.599999999999</v>
      </c>
      <c r="N126" s="336">
        <v>35278.6</v>
      </c>
      <c r="O126" s="336">
        <v>9125.4</v>
      </c>
      <c r="P126" s="629">
        <v>44404</v>
      </c>
      <c r="Q126" s="307" t="s">
        <v>128</v>
      </c>
      <c r="R126" s="294" t="s">
        <v>38</v>
      </c>
      <c r="S126" s="123">
        <v>45933</v>
      </c>
      <c r="T126" s="42">
        <v>3495</v>
      </c>
      <c r="U126" s="649">
        <v>3448</v>
      </c>
      <c r="V126" s="3">
        <v>0.99</v>
      </c>
      <c r="W126" s="585">
        <v>45945</v>
      </c>
      <c r="X126" s="456">
        <v>1</v>
      </c>
      <c r="Y126" s="456">
        <v>1</v>
      </c>
      <c r="Z126" s="458">
        <v>1</v>
      </c>
      <c r="AA126" s="97">
        <v>45972</v>
      </c>
      <c r="AB126" s="97">
        <v>45972</v>
      </c>
      <c r="AC126" s="1051" t="s">
        <v>1402</v>
      </c>
    </row>
    <row r="127" spans="1:29" ht="39.75" customHeight="1">
      <c r="A127" s="628" t="s">
        <v>1403</v>
      </c>
      <c r="B127" s="351" t="s">
        <v>31</v>
      </c>
      <c r="C127" s="360">
        <v>45960</v>
      </c>
      <c r="D127" s="353" t="s">
        <v>58</v>
      </c>
      <c r="E127" s="353">
        <v>45915</v>
      </c>
      <c r="F127" s="368" t="s">
        <v>65</v>
      </c>
      <c r="G127" s="354"/>
      <c r="H127" s="355">
        <v>82</v>
      </c>
      <c r="I127" s="1011" t="s">
        <v>890</v>
      </c>
      <c r="J127" s="355" t="s">
        <v>30</v>
      </c>
      <c r="K127" s="353">
        <v>45912</v>
      </c>
      <c r="L127" s="355" t="s">
        <v>128</v>
      </c>
      <c r="M127" s="629">
        <v>82621.149999999994</v>
      </c>
      <c r="N127" s="629">
        <v>71681.399999999994</v>
      </c>
      <c r="O127" s="408"/>
      <c r="P127" s="629">
        <v>71681.399999999994</v>
      </c>
      <c r="Q127" s="355" t="s">
        <v>128</v>
      </c>
      <c r="R127" s="294" t="s">
        <v>38</v>
      </c>
      <c r="S127" s="489">
        <v>45912</v>
      </c>
      <c r="T127" s="357">
        <v>5653</v>
      </c>
      <c r="U127" s="357">
        <v>5653</v>
      </c>
      <c r="V127" s="3">
        <f>IFERROR($U127/$T127, 0)</f>
        <v>1</v>
      </c>
      <c r="W127" s="494">
        <v>45932</v>
      </c>
      <c r="X127" s="274">
        <v>1</v>
      </c>
      <c r="Y127" s="274">
        <v>1</v>
      </c>
      <c r="Z127" s="458">
        <v>1</v>
      </c>
      <c r="AA127" s="356">
        <v>46105</v>
      </c>
      <c r="AB127" s="356">
        <v>46105</v>
      </c>
      <c r="AC127" s="584" t="s">
        <v>1404</v>
      </c>
    </row>
    <row r="128" spans="1:29" ht="39.75" customHeight="1">
      <c r="A128" s="551" t="s">
        <v>1405</v>
      </c>
      <c r="B128" s="351" t="s">
        <v>31</v>
      </c>
      <c r="C128" s="360">
        <v>45960</v>
      </c>
      <c r="D128" s="353" t="s">
        <v>58</v>
      </c>
      <c r="E128" s="353">
        <v>45936</v>
      </c>
      <c r="F128" s="351" t="s">
        <v>61</v>
      </c>
      <c r="G128" s="354"/>
      <c r="H128" s="355">
        <v>35</v>
      </c>
      <c r="I128" s="1011" t="s">
        <v>890</v>
      </c>
      <c r="J128" s="355" t="s">
        <v>30</v>
      </c>
      <c r="K128" s="353">
        <v>45933</v>
      </c>
      <c r="L128" s="355" t="s">
        <v>128</v>
      </c>
      <c r="M128" s="629">
        <v>26026</v>
      </c>
      <c r="N128" s="629">
        <v>26295.599999999999</v>
      </c>
      <c r="O128" s="629"/>
      <c r="P128" s="629">
        <v>26295.599999999999</v>
      </c>
      <c r="Q128" s="307" t="s">
        <v>128</v>
      </c>
      <c r="R128" s="294" t="s">
        <v>38</v>
      </c>
      <c r="S128" s="489">
        <v>45933</v>
      </c>
      <c r="T128" s="357">
        <v>2071</v>
      </c>
      <c r="U128" s="357">
        <v>2072</v>
      </c>
      <c r="V128" s="358">
        <f t="shared" si="6"/>
        <v>1.000482858522453</v>
      </c>
      <c r="W128" s="363">
        <v>45958</v>
      </c>
      <c r="X128" s="274">
        <v>1</v>
      </c>
      <c r="Y128" s="274">
        <v>1</v>
      </c>
      <c r="Z128" s="458">
        <v>1</v>
      </c>
      <c r="AA128" s="356">
        <v>45971</v>
      </c>
      <c r="AB128" s="356">
        <v>45971</v>
      </c>
      <c r="AC128" s="1051" t="s">
        <v>1406</v>
      </c>
    </row>
    <row r="129" spans="1:29" ht="39.75" customHeight="1">
      <c r="A129" s="291" t="s">
        <v>1407</v>
      </c>
      <c r="B129" s="17" t="s">
        <v>31</v>
      </c>
      <c r="C129" s="18">
        <v>45960</v>
      </c>
      <c r="D129" s="18" t="s">
        <v>1324</v>
      </c>
      <c r="E129" s="18">
        <v>45950</v>
      </c>
      <c r="F129" s="17" t="s">
        <v>61</v>
      </c>
      <c r="G129" s="297"/>
      <c r="H129" s="19">
        <v>82</v>
      </c>
      <c r="I129" s="298" t="s">
        <v>890</v>
      </c>
      <c r="J129" s="19" t="s">
        <v>30</v>
      </c>
      <c r="K129" s="293">
        <v>45933</v>
      </c>
      <c r="L129" s="294" t="s">
        <v>128</v>
      </c>
      <c r="M129" s="339">
        <v>58864</v>
      </c>
      <c r="N129" s="336">
        <v>61054</v>
      </c>
      <c r="O129" s="547"/>
      <c r="P129" s="336">
        <v>61054</v>
      </c>
      <c r="Q129" s="307" t="s">
        <v>128</v>
      </c>
      <c r="R129" s="294" t="s">
        <v>38</v>
      </c>
      <c r="S129" s="123">
        <v>45933</v>
      </c>
      <c r="T129" s="42">
        <v>4747</v>
      </c>
      <c r="U129" s="649">
        <v>4925</v>
      </c>
      <c r="V129" s="3">
        <v>1.04</v>
      </c>
      <c r="W129" s="585">
        <v>45951</v>
      </c>
      <c r="X129" s="456">
        <v>1</v>
      </c>
      <c r="Y129" s="456">
        <v>1</v>
      </c>
      <c r="Z129" s="458">
        <v>1</v>
      </c>
      <c r="AA129" s="275">
        <v>45972</v>
      </c>
      <c r="AB129" s="20">
        <v>45972</v>
      </c>
      <c r="AC129" s="345" t="s">
        <v>1408</v>
      </c>
    </row>
    <row r="130" spans="1:29" ht="39.75" customHeight="1">
      <c r="A130" s="637" t="s">
        <v>1409</v>
      </c>
      <c r="B130" s="351" t="s">
        <v>31</v>
      </c>
      <c r="C130" s="360">
        <v>45945</v>
      </c>
      <c r="D130" s="353" t="s">
        <v>58</v>
      </c>
      <c r="E130" s="353">
        <v>45932</v>
      </c>
      <c r="F130" s="351" t="s">
        <v>65</v>
      </c>
      <c r="G130" s="354"/>
      <c r="H130" s="355">
        <v>34</v>
      </c>
      <c r="I130" s="1011" t="s">
        <v>890</v>
      </c>
      <c r="J130" s="355" t="s">
        <v>30</v>
      </c>
      <c r="K130" s="353">
        <v>45933</v>
      </c>
      <c r="L130" s="355" t="s">
        <v>128</v>
      </c>
      <c r="M130" s="629">
        <v>29646</v>
      </c>
      <c r="N130" s="629">
        <v>30169.8</v>
      </c>
      <c r="O130" s="629"/>
      <c r="P130" s="629">
        <v>30169.8</v>
      </c>
      <c r="Q130" s="307" t="s">
        <v>128</v>
      </c>
      <c r="R130" s="294" t="s">
        <v>38</v>
      </c>
      <c r="S130" s="489">
        <v>45933</v>
      </c>
      <c r="T130" s="357">
        <v>2188</v>
      </c>
      <c r="U130" s="357">
        <v>2278</v>
      </c>
      <c r="V130" s="3">
        <f t="shared" si="6"/>
        <v>1.0411334552102376</v>
      </c>
      <c r="W130" s="494">
        <v>45931</v>
      </c>
      <c r="X130" s="274">
        <v>1</v>
      </c>
      <c r="Y130" s="274">
        <v>1</v>
      </c>
      <c r="Z130" s="458">
        <v>1</v>
      </c>
      <c r="AA130" s="356">
        <v>46105</v>
      </c>
      <c r="AB130" s="356">
        <v>46105</v>
      </c>
      <c r="AC130" s="584" t="s">
        <v>1410</v>
      </c>
    </row>
    <row r="131" spans="1:29" ht="39.75" customHeight="1">
      <c r="A131" s="551" t="s">
        <v>1411</v>
      </c>
      <c r="B131" s="351" t="s">
        <v>31</v>
      </c>
      <c r="C131" s="360">
        <v>45960</v>
      </c>
      <c r="D131" s="353" t="s">
        <v>1324</v>
      </c>
      <c r="E131" s="353">
        <v>45932</v>
      </c>
      <c r="F131" s="351" t="s">
        <v>57</v>
      </c>
      <c r="G131" s="354"/>
      <c r="H131" s="355">
        <v>79</v>
      </c>
      <c r="I131" s="1011" t="s">
        <v>890</v>
      </c>
      <c r="J131" s="355" t="s">
        <v>30</v>
      </c>
      <c r="K131" s="353">
        <v>45933</v>
      </c>
      <c r="L131" s="355" t="s">
        <v>128</v>
      </c>
      <c r="M131" s="629">
        <v>45014</v>
      </c>
      <c r="N131" s="629">
        <v>44739.6</v>
      </c>
      <c r="O131" s="629"/>
      <c r="P131" s="629">
        <v>44739.6</v>
      </c>
      <c r="Q131" s="307" t="s">
        <v>128</v>
      </c>
      <c r="R131" s="294" t="s">
        <v>38</v>
      </c>
      <c r="S131" s="489">
        <v>45933</v>
      </c>
      <c r="T131" s="357">
        <v>3378</v>
      </c>
      <c r="U131" s="357">
        <v>3372</v>
      </c>
      <c r="V131" s="358">
        <f t="shared" si="6"/>
        <v>0.9982238010657194</v>
      </c>
      <c r="W131" s="363">
        <v>45958</v>
      </c>
      <c r="X131" s="274">
        <v>1</v>
      </c>
      <c r="Y131" s="274">
        <v>1</v>
      </c>
      <c r="Z131" s="458">
        <v>1</v>
      </c>
      <c r="AA131" s="356">
        <v>45967</v>
      </c>
      <c r="AB131" s="356">
        <v>46064</v>
      </c>
      <c r="AC131" s="1052" t="s">
        <v>1412</v>
      </c>
    </row>
    <row r="132" spans="1:29" ht="39.75" customHeight="1">
      <c r="A132" s="551" t="s">
        <v>1413</v>
      </c>
      <c r="B132" s="351" t="s">
        <v>31</v>
      </c>
      <c r="C132" s="360">
        <v>45960</v>
      </c>
      <c r="D132" s="353" t="s">
        <v>58</v>
      </c>
      <c r="E132" s="353">
        <v>45936</v>
      </c>
      <c r="F132" s="351" t="s">
        <v>57</v>
      </c>
      <c r="G132" s="354"/>
      <c r="H132" s="355">
        <v>75</v>
      </c>
      <c r="I132" s="1011" t="s">
        <v>890</v>
      </c>
      <c r="J132" s="355" t="s">
        <v>30</v>
      </c>
      <c r="K132" s="353">
        <v>45936</v>
      </c>
      <c r="L132" s="355" t="s">
        <v>128</v>
      </c>
      <c r="M132" s="629">
        <v>38796</v>
      </c>
      <c r="N132" s="629">
        <v>37566</v>
      </c>
      <c r="O132" s="629"/>
      <c r="P132" s="629">
        <v>37566</v>
      </c>
      <c r="Q132" s="307" t="s">
        <v>128</v>
      </c>
      <c r="R132" s="294" t="s">
        <v>38</v>
      </c>
      <c r="S132" s="489">
        <v>45936</v>
      </c>
      <c r="T132" s="327">
        <v>2874</v>
      </c>
      <c r="U132" s="327">
        <v>2875</v>
      </c>
      <c r="V132" s="3">
        <f t="shared" si="6"/>
        <v>1.0003479471120389</v>
      </c>
      <c r="W132" s="494">
        <v>45944</v>
      </c>
      <c r="X132" s="274">
        <v>1</v>
      </c>
      <c r="Y132" s="274">
        <v>1</v>
      </c>
      <c r="Z132" s="458">
        <v>1</v>
      </c>
      <c r="AA132" s="356">
        <v>45967</v>
      </c>
      <c r="AB132" s="57">
        <v>46113</v>
      </c>
      <c r="AC132" s="100" t="s">
        <v>1414</v>
      </c>
    </row>
    <row r="133" spans="1:29" ht="39.75" customHeight="1">
      <c r="A133" s="551" t="s">
        <v>1415</v>
      </c>
      <c r="B133" s="351" t="s">
        <v>31</v>
      </c>
      <c r="C133" s="360">
        <v>45976</v>
      </c>
      <c r="D133" s="353" t="s">
        <v>58</v>
      </c>
      <c r="E133" s="353">
        <v>45959</v>
      </c>
      <c r="F133" s="351" t="s">
        <v>61</v>
      </c>
      <c r="G133" s="354"/>
      <c r="H133" s="355">
        <v>61</v>
      </c>
      <c r="I133" s="1011" t="s">
        <v>890</v>
      </c>
      <c r="J133" s="355" t="s">
        <v>30</v>
      </c>
      <c r="K133" s="353">
        <v>45962</v>
      </c>
      <c r="L133" s="355" t="s">
        <v>128</v>
      </c>
      <c r="M133" s="629">
        <v>35050</v>
      </c>
      <c r="N133" s="629">
        <v>34279.800000000003</v>
      </c>
      <c r="O133" s="629"/>
      <c r="P133" s="629">
        <v>34279.800000000003</v>
      </c>
      <c r="Q133" s="307" t="s">
        <v>128</v>
      </c>
      <c r="R133" s="294" t="s">
        <v>38</v>
      </c>
      <c r="S133" s="489">
        <v>45961</v>
      </c>
      <c r="T133" s="357">
        <v>2527</v>
      </c>
      <c r="U133" s="357">
        <v>2647</v>
      </c>
      <c r="V133" s="358">
        <f t="shared" si="6"/>
        <v>1.0474871388998812</v>
      </c>
      <c r="W133" s="363">
        <v>45973</v>
      </c>
      <c r="X133" s="274">
        <v>1</v>
      </c>
      <c r="Y133" s="274">
        <v>1</v>
      </c>
      <c r="Z133" s="458">
        <v>1</v>
      </c>
      <c r="AA133" s="356">
        <v>45998</v>
      </c>
      <c r="AB133" s="356">
        <v>46105</v>
      </c>
      <c r="AC133" s="345" t="s">
        <v>1416</v>
      </c>
    </row>
    <row r="134" spans="1:29" ht="39.75" customHeight="1">
      <c r="A134" s="551" t="s">
        <v>1417</v>
      </c>
      <c r="B134" s="351" t="s">
        <v>31</v>
      </c>
      <c r="C134" s="360">
        <v>45976</v>
      </c>
      <c r="D134" s="353" t="s">
        <v>58</v>
      </c>
      <c r="E134" s="353">
        <v>45959</v>
      </c>
      <c r="F134" s="351" t="s">
        <v>73</v>
      </c>
      <c r="G134" s="354"/>
      <c r="H134" s="355">
        <v>69</v>
      </c>
      <c r="I134" s="1011" t="s">
        <v>890</v>
      </c>
      <c r="J134" s="355" t="s">
        <v>30</v>
      </c>
      <c r="K134" s="353">
        <v>45962</v>
      </c>
      <c r="L134" s="355" t="s">
        <v>128</v>
      </c>
      <c r="M134" s="675">
        <v>37418</v>
      </c>
      <c r="N134" s="336">
        <v>28949</v>
      </c>
      <c r="O134" s="566">
        <v>11240.4</v>
      </c>
      <c r="P134" s="336">
        <v>40189.4</v>
      </c>
      <c r="Q134" s="307" t="s">
        <v>128</v>
      </c>
      <c r="R134" s="294" t="s">
        <v>38</v>
      </c>
      <c r="S134" s="489">
        <v>45961</v>
      </c>
      <c r="T134" s="357">
        <v>2851</v>
      </c>
      <c r="U134" s="357">
        <v>2925</v>
      </c>
      <c r="V134" s="3">
        <v>1.03</v>
      </c>
      <c r="W134" s="363">
        <v>45973</v>
      </c>
      <c r="X134" s="7">
        <v>1</v>
      </c>
      <c r="Y134" s="7">
        <v>1</v>
      </c>
      <c r="Z134" s="458">
        <v>1</v>
      </c>
      <c r="AA134" s="372">
        <v>46363</v>
      </c>
      <c r="AB134" s="57">
        <v>46113</v>
      </c>
      <c r="AC134" s="1087" t="s">
        <v>1418</v>
      </c>
    </row>
    <row r="135" spans="1:29" ht="39.75" customHeight="1">
      <c r="A135" s="551" t="s">
        <v>1419</v>
      </c>
      <c r="B135" s="351" t="s">
        <v>31</v>
      </c>
      <c r="C135" s="360">
        <v>45976</v>
      </c>
      <c r="D135" s="353" t="s">
        <v>58</v>
      </c>
      <c r="E135" s="353">
        <v>45958</v>
      </c>
      <c r="F135" s="351" t="s">
        <v>61</v>
      </c>
      <c r="G135" s="354"/>
      <c r="H135" s="355">
        <v>48</v>
      </c>
      <c r="I135" s="1011" t="s">
        <v>890</v>
      </c>
      <c r="J135" s="355" t="s">
        <v>30</v>
      </c>
      <c r="K135" s="353">
        <v>45954</v>
      </c>
      <c r="L135" s="355" t="s">
        <v>128</v>
      </c>
      <c r="M135" s="629">
        <v>54228.7</v>
      </c>
      <c r="N135" s="629">
        <v>54969</v>
      </c>
      <c r="O135" s="629"/>
      <c r="P135" s="629">
        <v>54969</v>
      </c>
      <c r="Q135" s="307" t="s">
        <v>128</v>
      </c>
      <c r="R135" s="294" t="s">
        <v>38</v>
      </c>
      <c r="S135" s="489">
        <v>45953</v>
      </c>
      <c r="T135" s="357">
        <v>4141</v>
      </c>
      <c r="U135" s="357">
        <v>4316</v>
      </c>
      <c r="V135" s="358">
        <f t="shared" si="6"/>
        <v>1.042260323593335</v>
      </c>
      <c r="W135" s="363">
        <v>45964</v>
      </c>
      <c r="X135" s="274">
        <v>1</v>
      </c>
      <c r="Y135" s="274">
        <v>1</v>
      </c>
      <c r="Z135" s="458">
        <v>1</v>
      </c>
      <c r="AA135" s="356">
        <v>45998</v>
      </c>
      <c r="AB135" s="57">
        <v>46065</v>
      </c>
      <c r="AC135" s="345" t="s">
        <v>1420</v>
      </c>
    </row>
    <row r="136" spans="1:29" ht="39.75" customHeight="1">
      <c r="A136" s="773" t="s">
        <v>1421</v>
      </c>
      <c r="B136" s="680" t="s">
        <v>31</v>
      </c>
      <c r="C136" s="730">
        <v>45838</v>
      </c>
      <c r="D136" s="446" t="s">
        <v>80</v>
      </c>
      <c r="E136" s="726">
        <v>46084</v>
      </c>
      <c r="F136" s="678" t="s">
        <v>57</v>
      </c>
      <c r="G136" s="680" t="s">
        <v>1422</v>
      </c>
      <c r="H136" s="681">
        <v>26</v>
      </c>
      <c r="I136" s="1011" t="s">
        <v>890</v>
      </c>
      <c r="J136" s="681" t="s">
        <v>30</v>
      </c>
      <c r="K136" s="353" t="s">
        <v>639</v>
      </c>
      <c r="L136" s="681" t="s">
        <v>128</v>
      </c>
      <c r="M136" s="774">
        <v>12781.6</v>
      </c>
      <c r="N136" s="336">
        <v>9788.85</v>
      </c>
      <c r="O136" s="567"/>
      <c r="P136" s="336">
        <v>9788.85</v>
      </c>
      <c r="Q136" s="681" t="s">
        <v>128</v>
      </c>
      <c r="R136" s="728" t="s">
        <v>38</v>
      </c>
      <c r="S136" s="709">
        <v>46084</v>
      </c>
      <c r="T136" s="327">
        <v>937</v>
      </c>
      <c r="U136" s="685">
        <v>923</v>
      </c>
      <c r="V136" s="3">
        <v>0.99</v>
      </c>
      <c r="W136" s="692">
        <v>46098</v>
      </c>
      <c r="X136" s="687">
        <v>1</v>
      </c>
      <c r="Y136" s="687">
        <v>1</v>
      </c>
      <c r="Z136" s="1139">
        <v>1</v>
      </c>
      <c r="AA136" s="363">
        <v>46112</v>
      </c>
      <c r="AB136" s="363">
        <v>46112</v>
      </c>
      <c r="AC136" s="708" t="s">
        <v>1423</v>
      </c>
    </row>
    <row r="137" spans="1:29" ht="39.75" customHeight="1">
      <c r="A137" s="773" t="s">
        <v>1424</v>
      </c>
      <c r="B137" s="680" t="s">
        <v>31</v>
      </c>
      <c r="C137" s="679">
        <v>46006</v>
      </c>
      <c r="D137" s="679" t="s">
        <v>58</v>
      </c>
      <c r="E137" s="679">
        <v>46021</v>
      </c>
      <c r="F137" s="680" t="s">
        <v>57</v>
      </c>
      <c r="G137" s="680" t="s">
        <v>1425</v>
      </c>
      <c r="H137" s="681">
        <v>85</v>
      </c>
      <c r="I137" s="1011" t="s">
        <v>890</v>
      </c>
      <c r="J137" s="681" t="s">
        <v>30</v>
      </c>
      <c r="K137" s="679">
        <v>46027</v>
      </c>
      <c r="L137" s="681" t="s">
        <v>128</v>
      </c>
      <c r="M137" s="774">
        <v>38323.550000000003</v>
      </c>
      <c r="N137" s="336">
        <v>38080</v>
      </c>
      <c r="O137" s="566"/>
      <c r="P137" s="336">
        <v>38080</v>
      </c>
      <c r="Q137" s="1156" t="s">
        <v>128</v>
      </c>
      <c r="R137" s="728" t="s">
        <v>38</v>
      </c>
      <c r="S137" s="709">
        <v>46021</v>
      </c>
      <c r="T137" s="685">
        <v>2691</v>
      </c>
      <c r="U137" s="685">
        <v>2740</v>
      </c>
      <c r="V137" s="3">
        <v>1.02</v>
      </c>
      <c r="W137" s="692">
        <v>46029</v>
      </c>
      <c r="X137" s="456">
        <v>1</v>
      </c>
      <c r="Y137" s="456">
        <v>1</v>
      </c>
      <c r="Z137" s="458">
        <v>1</v>
      </c>
      <c r="AA137" s="57">
        <v>46034</v>
      </c>
      <c r="AB137" s="57">
        <v>46062</v>
      </c>
      <c r="AC137" s="772" t="s">
        <v>1426</v>
      </c>
    </row>
    <row r="138" spans="1:29" ht="39.75" customHeight="1">
      <c r="A138" s="773" t="s">
        <v>1427</v>
      </c>
      <c r="B138" s="680" t="s">
        <v>31</v>
      </c>
      <c r="C138" s="679">
        <v>46006</v>
      </c>
      <c r="D138" s="679" t="s">
        <v>58</v>
      </c>
      <c r="E138" s="679">
        <v>46021</v>
      </c>
      <c r="F138" s="680" t="s">
        <v>57</v>
      </c>
      <c r="G138" s="680" t="s">
        <v>1428</v>
      </c>
      <c r="H138" s="681">
        <v>87</v>
      </c>
      <c r="I138" s="1011" t="s">
        <v>890</v>
      </c>
      <c r="J138" s="681" t="s">
        <v>30</v>
      </c>
      <c r="K138" s="679">
        <v>46027</v>
      </c>
      <c r="L138" s="681" t="s">
        <v>128</v>
      </c>
      <c r="M138" s="774">
        <v>63322.45</v>
      </c>
      <c r="N138" s="336">
        <v>52829.45</v>
      </c>
      <c r="O138" s="566">
        <v>14838.85</v>
      </c>
      <c r="P138" s="629">
        <v>67668.3</v>
      </c>
      <c r="Q138" s="1156" t="s">
        <v>128</v>
      </c>
      <c r="R138" s="728" t="s">
        <v>38</v>
      </c>
      <c r="S138" s="709">
        <v>46021</v>
      </c>
      <c r="T138" s="685">
        <v>5030</v>
      </c>
      <c r="U138" s="685">
        <v>5102</v>
      </c>
      <c r="V138" s="3">
        <v>1.01</v>
      </c>
      <c r="W138" s="692">
        <v>46029</v>
      </c>
      <c r="X138" s="274">
        <v>1</v>
      </c>
      <c r="Y138" s="274">
        <v>1</v>
      </c>
      <c r="Z138" s="358">
        <v>1</v>
      </c>
      <c r="AA138" s="356">
        <v>46043</v>
      </c>
      <c r="AB138" s="57">
        <v>46062</v>
      </c>
      <c r="AC138" s="772" t="s">
        <v>1429</v>
      </c>
    </row>
    <row r="139" spans="1:29" ht="39.75" customHeight="1">
      <c r="A139" s="773" t="s">
        <v>1430</v>
      </c>
      <c r="B139" s="680" t="s">
        <v>31</v>
      </c>
      <c r="C139" s="679">
        <v>46052</v>
      </c>
      <c r="D139" s="679" t="s">
        <v>1324</v>
      </c>
      <c r="E139" s="679">
        <v>46021</v>
      </c>
      <c r="F139" s="680" t="s">
        <v>61</v>
      </c>
      <c r="G139" s="680" t="s">
        <v>1431</v>
      </c>
      <c r="H139" s="681">
        <v>88</v>
      </c>
      <c r="I139" s="1011" t="s">
        <v>890</v>
      </c>
      <c r="J139" s="681" t="s">
        <v>30</v>
      </c>
      <c r="K139" s="679">
        <v>46021</v>
      </c>
      <c r="L139" s="681" t="s">
        <v>128</v>
      </c>
      <c r="M139" s="774">
        <v>77109.5</v>
      </c>
      <c r="N139" s="336">
        <v>75843.199999999997</v>
      </c>
      <c r="O139" s="910"/>
      <c r="P139" s="336">
        <v>75843.199999999997</v>
      </c>
      <c r="Q139" s="681" t="s">
        <v>128</v>
      </c>
      <c r="R139" s="728" t="s">
        <v>38</v>
      </c>
      <c r="S139" s="709">
        <v>46021</v>
      </c>
      <c r="T139" s="685">
        <v>6325</v>
      </c>
      <c r="U139" s="685">
        <v>6251</v>
      </c>
      <c r="V139" s="3">
        <v>0.99</v>
      </c>
      <c r="W139" s="692">
        <v>46043</v>
      </c>
      <c r="X139" s="7">
        <v>1</v>
      </c>
      <c r="Y139" s="7">
        <v>1</v>
      </c>
      <c r="Z139" s="3">
        <v>1</v>
      </c>
      <c r="AA139" s="123">
        <v>46062</v>
      </c>
      <c r="AB139" s="57">
        <v>46062</v>
      </c>
      <c r="AC139" s="707" t="s">
        <v>1432</v>
      </c>
    </row>
    <row r="140" spans="1:29" ht="39.75" customHeight="1">
      <c r="A140" s="773" t="s">
        <v>1433</v>
      </c>
      <c r="B140" s="680" t="s">
        <v>31</v>
      </c>
      <c r="C140" s="679">
        <v>46052</v>
      </c>
      <c r="D140" s="679" t="s">
        <v>1347</v>
      </c>
      <c r="E140" s="679">
        <v>46021</v>
      </c>
      <c r="F140" s="680" t="s">
        <v>61</v>
      </c>
      <c r="G140" s="680" t="s">
        <v>1434</v>
      </c>
      <c r="H140" s="681">
        <v>58</v>
      </c>
      <c r="I140" s="1011" t="s">
        <v>890</v>
      </c>
      <c r="J140" s="681" t="s">
        <v>30</v>
      </c>
      <c r="K140" s="679">
        <v>46021</v>
      </c>
      <c r="L140" s="681" t="s">
        <v>128</v>
      </c>
      <c r="M140" s="774">
        <v>58952.88</v>
      </c>
      <c r="N140" s="336">
        <v>55647.74</v>
      </c>
      <c r="O140" s="566"/>
      <c r="P140" s="336">
        <v>55647.74</v>
      </c>
      <c r="Q140" s="1156" t="s">
        <v>128</v>
      </c>
      <c r="R140" s="728" t="s">
        <v>38</v>
      </c>
      <c r="S140" s="709">
        <v>46021</v>
      </c>
      <c r="T140" s="685">
        <v>4731</v>
      </c>
      <c r="U140" s="685">
        <v>4579</v>
      </c>
      <c r="V140" s="3">
        <v>0.97</v>
      </c>
      <c r="W140" s="692">
        <v>46043</v>
      </c>
      <c r="X140" s="456">
        <v>1</v>
      </c>
      <c r="Y140" s="274">
        <v>1</v>
      </c>
      <c r="Z140" s="358">
        <v>1</v>
      </c>
      <c r="AA140" s="57">
        <v>46062</v>
      </c>
      <c r="AB140" s="57">
        <v>46062</v>
      </c>
      <c r="AC140" s="707" t="s">
        <v>1435</v>
      </c>
    </row>
    <row r="141" spans="1:29" ht="39.75" customHeight="1">
      <c r="A141" s="773" t="s">
        <v>1436</v>
      </c>
      <c r="B141" s="680" t="s">
        <v>31</v>
      </c>
      <c r="C141" s="679">
        <v>46052</v>
      </c>
      <c r="D141" s="679" t="s">
        <v>1324</v>
      </c>
      <c r="E141" s="679">
        <v>46045</v>
      </c>
      <c r="F141" s="680" t="s">
        <v>61</v>
      </c>
      <c r="G141" s="680" t="s">
        <v>1437</v>
      </c>
      <c r="H141" s="681">
        <v>69</v>
      </c>
      <c r="I141" s="1011" t="s">
        <v>890</v>
      </c>
      <c r="J141" s="681" t="s">
        <v>30</v>
      </c>
      <c r="K141" s="679">
        <v>46027</v>
      </c>
      <c r="L141" s="681" t="s">
        <v>128</v>
      </c>
      <c r="M141" s="774">
        <v>41834.75</v>
      </c>
      <c r="N141" s="336">
        <v>42897.7</v>
      </c>
      <c r="O141" s="566"/>
      <c r="P141" s="336">
        <v>42897.7</v>
      </c>
      <c r="Q141" s="1156" t="s">
        <v>128</v>
      </c>
      <c r="R141" s="728" t="s">
        <v>38</v>
      </c>
      <c r="S141" s="709">
        <v>46027</v>
      </c>
      <c r="T141" s="685">
        <v>3183</v>
      </c>
      <c r="U141" s="685">
        <v>3121</v>
      </c>
      <c r="V141" s="3">
        <v>0.98</v>
      </c>
      <c r="W141" s="692">
        <v>46048</v>
      </c>
      <c r="X141" s="25">
        <v>1</v>
      </c>
      <c r="Y141" s="7">
        <v>1</v>
      </c>
      <c r="Z141" s="3">
        <v>1</v>
      </c>
      <c r="AA141" s="57">
        <v>46062</v>
      </c>
      <c r="AB141" s="57">
        <v>46062</v>
      </c>
      <c r="AC141" s="707" t="s">
        <v>1438</v>
      </c>
    </row>
    <row r="142" spans="1:29" ht="39.75" customHeight="1">
      <c r="A142" s="1196" t="s">
        <v>1439</v>
      </c>
      <c r="B142" s="1216" t="s">
        <v>31</v>
      </c>
      <c r="C142" s="1198">
        <v>46073</v>
      </c>
      <c r="D142" s="1198" t="s">
        <v>1324</v>
      </c>
      <c r="E142" s="1198">
        <v>46045</v>
      </c>
      <c r="F142" s="1216" t="s">
        <v>57</v>
      </c>
      <c r="G142" s="1216"/>
      <c r="H142" s="1167">
        <v>81</v>
      </c>
      <c r="I142" s="1178" t="s">
        <v>573</v>
      </c>
      <c r="J142" s="1167" t="s">
        <v>30</v>
      </c>
      <c r="K142" s="1198">
        <v>46027</v>
      </c>
      <c r="L142" s="1167" t="s">
        <v>128</v>
      </c>
      <c r="M142" s="1217">
        <v>53152.33</v>
      </c>
      <c r="N142" s="336">
        <v>52394.05</v>
      </c>
      <c r="O142" s="336">
        <v>170</v>
      </c>
      <c r="P142" s="336">
        <v>52564.05</v>
      </c>
      <c r="Q142" s="1167" t="s">
        <v>128</v>
      </c>
      <c r="R142" s="1233" t="s">
        <v>38</v>
      </c>
      <c r="S142" s="1354">
        <v>46027</v>
      </c>
      <c r="T142" s="1268">
        <v>3323</v>
      </c>
      <c r="U142" s="1170">
        <v>3445</v>
      </c>
      <c r="V142" s="3">
        <v>1.04</v>
      </c>
      <c r="W142" s="1168">
        <v>46056</v>
      </c>
      <c r="X142" s="1139">
        <v>1</v>
      </c>
      <c r="Y142" s="1139">
        <v>1</v>
      </c>
      <c r="Z142" s="1139">
        <v>1</v>
      </c>
      <c r="AA142" s="363">
        <v>46101</v>
      </c>
      <c r="AB142" s="356">
        <v>46101</v>
      </c>
      <c r="AC142" s="1187" t="s">
        <v>1440</v>
      </c>
    </row>
    <row r="143" spans="1:29" ht="39.75" customHeight="1">
      <c r="A143" s="291" t="s">
        <v>187</v>
      </c>
      <c r="B143" s="17" t="s">
        <v>31</v>
      </c>
      <c r="C143" s="18">
        <v>45925</v>
      </c>
      <c r="D143" s="299" t="s">
        <v>58</v>
      </c>
      <c r="E143" s="18">
        <v>45755</v>
      </c>
      <c r="F143" s="299" t="s">
        <v>65</v>
      </c>
      <c r="G143" s="435" t="s">
        <v>188</v>
      </c>
      <c r="H143" s="19">
        <v>82</v>
      </c>
      <c r="I143" s="298" t="s">
        <v>890</v>
      </c>
      <c r="J143" s="19" t="s">
        <v>30</v>
      </c>
      <c r="K143" s="465">
        <v>45756</v>
      </c>
      <c r="L143" s="19" t="s">
        <v>128</v>
      </c>
      <c r="M143" s="336">
        <v>67171.5</v>
      </c>
      <c r="N143" s="416">
        <v>64739</v>
      </c>
      <c r="O143" s="416"/>
      <c r="P143" s="416">
        <v>64739</v>
      </c>
      <c r="Q143" s="1224" t="s">
        <v>128</v>
      </c>
      <c r="R143" s="19" t="s">
        <v>38</v>
      </c>
      <c r="S143" s="493">
        <v>45756</v>
      </c>
      <c r="T143" s="9">
        <v>5373</v>
      </c>
      <c r="U143" s="9">
        <v>5300</v>
      </c>
      <c r="V143" s="358">
        <f>IFERROR(Table4[[#This Row],[Actual Redline Completed Footage UG]]/Table4[[#This Row],[Footage UG]], 0)</f>
        <v>0.98641354922761959</v>
      </c>
      <c r="W143" s="363">
        <v>45775</v>
      </c>
      <c r="X143" s="358">
        <v>1</v>
      </c>
      <c r="Y143" s="358">
        <v>1</v>
      </c>
      <c r="Z143" s="358">
        <v>1</v>
      </c>
      <c r="AA143" s="363">
        <v>45818</v>
      </c>
      <c r="AB143" s="363">
        <v>45818</v>
      </c>
      <c r="AC143" s="11"/>
    </row>
    <row r="144" spans="1:29" ht="39.75" customHeight="1">
      <c r="A144" s="291" t="s">
        <v>189</v>
      </c>
      <c r="B144" s="17" t="s">
        <v>31</v>
      </c>
      <c r="C144" s="18">
        <v>45925</v>
      </c>
      <c r="D144" s="299" t="s">
        <v>1306</v>
      </c>
      <c r="E144" s="18">
        <v>45749</v>
      </c>
      <c r="F144" s="299" t="s">
        <v>65</v>
      </c>
      <c r="G144" s="297" t="s">
        <v>190</v>
      </c>
      <c r="H144" s="19">
        <v>79</v>
      </c>
      <c r="I144" s="298" t="s">
        <v>890</v>
      </c>
      <c r="J144" s="19" t="s">
        <v>30</v>
      </c>
      <c r="K144" s="18">
        <v>45749</v>
      </c>
      <c r="L144" s="19" t="s">
        <v>128</v>
      </c>
      <c r="M144" s="336">
        <v>72492</v>
      </c>
      <c r="N144" s="416">
        <v>73087.5</v>
      </c>
      <c r="O144" s="416"/>
      <c r="P144" s="416">
        <v>73087.5</v>
      </c>
      <c r="Q144" s="1224" t="s">
        <v>128</v>
      </c>
      <c r="R144" s="19" t="s">
        <v>38</v>
      </c>
      <c r="S144" s="494">
        <v>45749</v>
      </c>
      <c r="T144" s="9">
        <v>5941</v>
      </c>
      <c r="U144" s="9">
        <v>5972</v>
      </c>
      <c r="V144" s="358">
        <f>IFERROR(Table4[[#This Row],[Actual Redline Completed Footage UG]]/Table4[[#This Row],[Footage UG]], 0)</f>
        <v>1.0052179767715872</v>
      </c>
      <c r="W144" s="363">
        <v>45761</v>
      </c>
      <c r="X144" s="274">
        <v>0</v>
      </c>
      <c r="Y144" s="274">
        <v>0</v>
      </c>
      <c r="Z144" s="274">
        <v>0</v>
      </c>
      <c r="AA144" s="363">
        <v>45834</v>
      </c>
      <c r="AB144" s="363">
        <v>45834</v>
      </c>
      <c r="AC144" s="11"/>
    </row>
    <row r="145" spans="1:29" ht="39.75" customHeight="1">
      <c r="A145" s="551" t="s">
        <v>1441</v>
      </c>
      <c r="B145" s="351" t="s">
        <v>31</v>
      </c>
      <c r="C145" s="360">
        <v>45991</v>
      </c>
      <c r="D145" s="353" t="s">
        <v>1324</v>
      </c>
      <c r="E145" s="353">
        <v>45936</v>
      </c>
      <c r="F145" s="351" t="s">
        <v>61</v>
      </c>
      <c r="G145" s="354"/>
      <c r="H145" s="355">
        <v>83</v>
      </c>
      <c r="I145" s="1011" t="s">
        <v>890</v>
      </c>
      <c r="J145" s="355" t="s">
        <v>30</v>
      </c>
      <c r="K145" s="353">
        <v>45936</v>
      </c>
      <c r="L145" s="355" t="s">
        <v>128</v>
      </c>
      <c r="M145" s="629">
        <v>96748</v>
      </c>
      <c r="N145" s="629">
        <v>83497.399999999994</v>
      </c>
      <c r="O145" s="629"/>
      <c r="P145" s="629">
        <v>83497.399999999994</v>
      </c>
      <c r="Q145" s="307" t="s">
        <v>128</v>
      </c>
      <c r="R145" s="294" t="s">
        <v>38</v>
      </c>
      <c r="S145" s="646">
        <v>45936</v>
      </c>
      <c r="T145" s="357">
        <v>6240</v>
      </c>
      <c r="U145" s="357">
        <v>6197</v>
      </c>
      <c r="V145" s="358">
        <f>IFERROR($U145/$T145, 0)</f>
        <v>0.99310897435897438</v>
      </c>
      <c r="W145" s="363">
        <v>45951</v>
      </c>
      <c r="X145" s="274">
        <v>1</v>
      </c>
      <c r="Y145" s="7">
        <v>1</v>
      </c>
      <c r="Z145" s="3">
        <v>1</v>
      </c>
      <c r="AA145" s="123">
        <v>45998</v>
      </c>
      <c r="AB145" s="646">
        <v>45998</v>
      </c>
      <c r="AC145" s="345" t="s">
        <v>1442</v>
      </c>
    </row>
    <row r="146" spans="1:29" ht="39.75" customHeight="1">
      <c r="A146" s="291" t="s">
        <v>191</v>
      </c>
      <c r="B146" s="17" t="s">
        <v>31</v>
      </c>
      <c r="C146" s="18">
        <v>45925</v>
      </c>
      <c r="D146" s="299" t="s">
        <v>58</v>
      </c>
      <c r="E146" s="18">
        <v>45749</v>
      </c>
      <c r="F146" s="299" t="s">
        <v>57</v>
      </c>
      <c r="G146" s="297" t="s">
        <v>192</v>
      </c>
      <c r="H146" s="19">
        <v>59</v>
      </c>
      <c r="I146" s="298" t="s">
        <v>890</v>
      </c>
      <c r="J146" s="19" t="s">
        <v>30</v>
      </c>
      <c r="K146" s="18">
        <v>45750</v>
      </c>
      <c r="L146" s="19" t="s">
        <v>128</v>
      </c>
      <c r="M146" s="336">
        <v>51295</v>
      </c>
      <c r="N146" s="416">
        <v>51485.5</v>
      </c>
      <c r="O146" s="416"/>
      <c r="P146" s="416">
        <v>51485.5</v>
      </c>
      <c r="Q146" s="1224" t="s">
        <v>128</v>
      </c>
      <c r="R146" s="19" t="s">
        <v>38</v>
      </c>
      <c r="S146" s="494">
        <v>45750</v>
      </c>
      <c r="T146" s="9">
        <v>4122</v>
      </c>
      <c r="U146" s="9">
        <v>4138</v>
      </c>
      <c r="V146" s="358">
        <f>IFERROR(Table4[[#This Row],[Actual Redline Completed Footage UG]]/Table4[[#This Row],[Footage UG]], 0)</f>
        <v>1.0038816108685105</v>
      </c>
      <c r="W146" s="363">
        <v>45764</v>
      </c>
      <c r="X146" s="358">
        <v>1</v>
      </c>
      <c r="Y146" s="358">
        <v>1</v>
      </c>
      <c r="Z146" s="358">
        <v>1</v>
      </c>
      <c r="AA146" s="363">
        <v>45818</v>
      </c>
      <c r="AB146" s="97">
        <v>45818</v>
      </c>
      <c r="AC146" s="92"/>
    </row>
    <row r="147" spans="1:29" ht="39.75" customHeight="1">
      <c r="A147" s="291" t="s">
        <v>1443</v>
      </c>
      <c r="B147" s="17" t="s">
        <v>31</v>
      </c>
      <c r="C147" s="18">
        <v>45930</v>
      </c>
      <c r="D147" s="18" t="s">
        <v>58</v>
      </c>
      <c r="E147" s="18">
        <v>45884</v>
      </c>
      <c r="F147" s="17" t="s">
        <v>65</v>
      </c>
      <c r="G147" s="297"/>
      <c r="H147" s="19">
        <v>69</v>
      </c>
      <c r="I147" s="298" t="s">
        <v>890</v>
      </c>
      <c r="J147" s="19" t="s">
        <v>30</v>
      </c>
      <c r="K147" s="293">
        <v>45884</v>
      </c>
      <c r="L147" s="294" t="s">
        <v>128</v>
      </c>
      <c r="M147" s="339">
        <v>67441</v>
      </c>
      <c r="N147" s="336">
        <v>55265.7</v>
      </c>
      <c r="O147" s="336">
        <v>0</v>
      </c>
      <c r="P147" s="336">
        <v>55265.7</v>
      </c>
      <c r="Q147" s="307" t="s">
        <v>128</v>
      </c>
      <c r="R147" s="294" t="s">
        <v>38</v>
      </c>
      <c r="S147" s="123">
        <v>45884</v>
      </c>
      <c r="T147" s="42">
        <v>4348</v>
      </c>
      <c r="U147" s="649">
        <v>4122</v>
      </c>
      <c r="V147" s="1175">
        <v>0.95</v>
      </c>
      <c r="W147" s="20">
        <v>45895</v>
      </c>
      <c r="X147" s="7">
        <v>1</v>
      </c>
      <c r="Y147" s="7">
        <v>1</v>
      </c>
      <c r="Z147" s="865">
        <v>1</v>
      </c>
      <c r="AA147" s="20">
        <v>45932</v>
      </c>
      <c r="AB147" s="20">
        <v>45932</v>
      </c>
      <c r="AC147" s="1176" t="s">
        <v>1444</v>
      </c>
    </row>
    <row r="148" spans="1:29" ht="39.75" customHeight="1">
      <c r="A148" s="551" t="s">
        <v>1445</v>
      </c>
      <c r="B148" s="351" t="s">
        <v>31</v>
      </c>
      <c r="C148" s="353">
        <v>45991</v>
      </c>
      <c r="D148" s="353" t="s">
        <v>58</v>
      </c>
      <c r="E148" s="353">
        <v>45966</v>
      </c>
      <c r="F148" s="351" t="s">
        <v>57</v>
      </c>
      <c r="G148" s="354" t="s">
        <v>1446</v>
      </c>
      <c r="H148" s="355">
        <v>69</v>
      </c>
      <c r="I148" s="1011" t="s">
        <v>890</v>
      </c>
      <c r="J148" s="355" t="s">
        <v>30</v>
      </c>
      <c r="K148" s="353">
        <v>45969</v>
      </c>
      <c r="L148" s="355" t="s">
        <v>128</v>
      </c>
      <c r="M148" s="629">
        <v>75672.100000000006</v>
      </c>
      <c r="N148" s="629">
        <v>70222.399999999994</v>
      </c>
      <c r="O148" s="629"/>
      <c r="P148" s="629">
        <v>70222.399999999994</v>
      </c>
      <c r="Q148" s="307" t="s">
        <v>128</v>
      </c>
      <c r="R148" s="294" t="s">
        <v>38</v>
      </c>
      <c r="S148" s="123">
        <v>45969</v>
      </c>
      <c r="T148" s="357">
        <v>5654</v>
      </c>
      <c r="U148" s="357">
        <v>5654</v>
      </c>
      <c r="V148" s="358">
        <f>IFERROR($U148/$T148, 0)</f>
        <v>1</v>
      </c>
      <c r="W148" s="363">
        <v>45978</v>
      </c>
      <c r="X148" s="274">
        <v>1</v>
      </c>
      <c r="Y148" s="7">
        <v>1</v>
      </c>
      <c r="Z148" s="250">
        <v>1</v>
      </c>
      <c r="AA148" s="57">
        <v>45998</v>
      </c>
      <c r="AB148" s="57">
        <v>46000</v>
      </c>
      <c r="AC148" s="1053" t="s">
        <v>1447</v>
      </c>
    </row>
    <row r="149" spans="1:29" ht="39.75" customHeight="1">
      <c r="A149" s="551" t="s">
        <v>1448</v>
      </c>
      <c r="B149" s="351" t="s">
        <v>31</v>
      </c>
      <c r="C149" s="353">
        <v>46001</v>
      </c>
      <c r="D149" s="353" t="s">
        <v>58</v>
      </c>
      <c r="E149" s="353">
        <v>45966</v>
      </c>
      <c r="F149" s="351" t="s">
        <v>57</v>
      </c>
      <c r="G149" s="354" t="s">
        <v>1449</v>
      </c>
      <c r="H149" s="355">
        <v>88</v>
      </c>
      <c r="I149" s="1011" t="s">
        <v>890</v>
      </c>
      <c r="J149" s="355" t="s">
        <v>30</v>
      </c>
      <c r="K149" s="353">
        <v>45967</v>
      </c>
      <c r="L149" s="355" t="s">
        <v>128</v>
      </c>
      <c r="M149" s="629">
        <v>76565.850000000006</v>
      </c>
      <c r="N149" s="629">
        <v>74825.600000000006</v>
      </c>
      <c r="O149" s="629"/>
      <c r="P149" s="629">
        <v>74825.600000000006</v>
      </c>
      <c r="Q149" s="307" t="s">
        <v>128</v>
      </c>
      <c r="R149" s="294" t="s">
        <v>38</v>
      </c>
      <c r="S149" s="123">
        <v>45967</v>
      </c>
      <c r="T149" s="357">
        <v>6025</v>
      </c>
      <c r="U149" s="357">
        <v>6130</v>
      </c>
      <c r="V149" s="358">
        <f>IFERROR($U149/$T149, 0)</f>
        <v>1.0174273858921161</v>
      </c>
      <c r="W149" s="363">
        <v>45985</v>
      </c>
      <c r="X149" s="274">
        <v>1</v>
      </c>
      <c r="Y149" s="7">
        <v>1</v>
      </c>
      <c r="Z149" s="250">
        <v>1</v>
      </c>
      <c r="AA149" s="57">
        <v>45998</v>
      </c>
      <c r="AB149" s="57">
        <v>46000</v>
      </c>
      <c r="AC149" s="1054" t="s">
        <v>1450</v>
      </c>
    </row>
    <row r="150" spans="1:29" ht="39.75" customHeight="1">
      <c r="A150" s="551" t="s">
        <v>1451</v>
      </c>
      <c r="B150" s="351" t="s">
        <v>31</v>
      </c>
      <c r="C150" s="353">
        <v>45991</v>
      </c>
      <c r="D150" s="353" t="s">
        <v>58</v>
      </c>
      <c r="E150" s="353">
        <v>45966</v>
      </c>
      <c r="F150" s="351" t="s">
        <v>57</v>
      </c>
      <c r="G150" s="354" t="s">
        <v>1452</v>
      </c>
      <c r="H150" s="355">
        <v>83</v>
      </c>
      <c r="I150" s="1011" t="s">
        <v>890</v>
      </c>
      <c r="J150" s="355" t="s">
        <v>30</v>
      </c>
      <c r="K150" s="353">
        <v>45969</v>
      </c>
      <c r="L150" s="355" t="s">
        <v>128</v>
      </c>
      <c r="M150" s="675">
        <v>66402</v>
      </c>
      <c r="N150" s="336">
        <v>53621</v>
      </c>
      <c r="O150" s="566">
        <v>10950.2</v>
      </c>
      <c r="P150" s="336">
        <v>64571.199999999997</v>
      </c>
      <c r="Q150" s="307" t="s">
        <v>128</v>
      </c>
      <c r="R150" s="294" t="s">
        <v>38</v>
      </c>
      <c r="S150" s="489">
        <v>45969</v>
      </c>
      <c r="T150" s="357">
        <v>5324</v>
      </c>
      <c r="U150" s="357">
        <v>5304</v>
      </c>
      <c r="V150" s="3">
        <v>1</v>
      </c>
      <c r="W150" s="363">
        <v>45979</v>
      </c>
      <c r="X150" s="7">
        <v>1</v>
      </c>
      <c r="Y150" s="7">
        <v>1</v>
      </c>
      <c r="Z150" s="865">
        <v>1</v>
      </c>
      <c r="AA150" s="57">
        <v>45998</v>
      </c>
      <c r="AB150" s="57">
        <v>46063</v>
      </c>
      <c r="AC150" s="772" t="s">
        <v>1453</v>
      </c>
    </row>
    <row r="151" spans="1:29" ht="39.75" customHeight="1">
      <c r="A151" s="551" t="s">
        <v>1454</v>
      </c>
      <c r="B151" s="351" t="s">
        <v>31</v>
      </c>
      <c r="C151" s="353">
        <v>45991</v>
      </c>
      <c r="D151" s="353" t="s">
        <v>58</v>
      </c>
      <c r="E151" s="353">
        <v>45966</v>
      </c>
      <c r="F151" s="351" t="s">
        <v>61</v>
      </c>
      <c r="G151" s="354" t="s">
        <v>1455</v>
      </c>
      <c r="H151" s="355">
        <v>75</v>
      </c>
      <c r="I151" s="1011" t="s">
        <v>890</v>
      </c>
      <c r="J151" s="355" t="s">
        <v>30</v>
      </c>
      <c r="K151" s="353">
        <v>45967</v>
      </c>
      <c r="L151" s="355" t="s">
        <v>128</v>
      </c>
      <c r="M151" s="629">
        <v>60620</v>
      </c>
      <c r="N151" s="629">
        <v>55563.8</v>
      </c>
      <c r="O151" s="629"/>
      <c r="P151" s="629">
        <v>55563.8</v>
      </c>
      <c r="Q151" s="307" t="s">
        <v>128</v>
      </c>
      <c r="R151" s="294" t="s">
        <v>38</v>
      </c>
      <c r="S151" s="646">
        <v>45967</v>
      </c>
      <c r="T151" s="357">
        <v>4814</v>
      </c>
      <c r="U151" s="357">
        <v>4708</v>
      </c>
      <c r="V151" s="376">
        <f>IFERROR($U151/$T151, 0)</f>
        <v>0.97798088907353553</v>
      </c>
      <c r="W151" s="363">
        <v>45986</v>
      </c>
      <c r="X151" s="274">
        <v>1</v>
      </c>
      <c r="Y151" s="7">
        <v>1</v>
      </c>
      <c r="Z151" s="3">
        <v>1</v>
      </c>
      <c r="AA151" s="57">
        <v>45998</v>
      </c>
      <c r="AB151" s="57">
        <v>46001</v>
      </c>
      <c r="AC151" s="1051" t="s">
        <v>1456</v>
      </c>
    </row>
    <row r="152" spans="1:29" ht="39.75" customHeight="1">
      <c r="A152" s="551" t="s">
        <v>1457</v>
      </c>
      <c r="B152" s="351" t="s">
        <v>31</v>
      </c>
      <c r="C152" s="353">
        <v>46001</v>
      </c>
      <c r="D152" s="353" t="s">
        <v>58</v>
      </c>
      <c r="E152" s="353">
        <v>45966</v>
      </c>
      <c r="F152" s="351" t="s">
        <v>57</v>
      </c>
      <c r="G152" s="1177" t="s">
        <v>1458</v>
      </c>
      <c r="H152" s="355">
        <v>77</v>
      </c>
      <c r="I152" s="1178" t="s">
        <v>890</v>
      </c>
      <c r="J152" s="355" t="s">
        <v>30</v>
      </c>
      <c r="K152" s="353">
        <v>45967</v>
      </c>
      <c r="L152" s="355" t="s">
        <v>128</v>
      </c>
      <c r="M152" s="675">
        <v>63997.35</v>
      </c>
      <c r="N152" s="336">
        <v>52838.35</v>
      </c>
      <c r="O152" s="566">
        <v>7744.05</v>
      </c>
      <c r="P152" s="629">
        <v>60582.400000000001</v>
      </c>
      <c r="Q152" s="307" t="s">
        <v>128</v>
      </c>
      <c r="R152" s="294" t="s">
        <v>38</v>
      </c>
      <c r="S152" s="489">
        <v>45967</v>
      </c>
      <c r="T152" s="357">
        <v>5053</v>
      </c>
      <c r="U152" s="357">
        <v>4652</v>
      </c>
      <c r="V152" s="1179">
        <v>0.92</v>
      </c>
      <c r="W152" s="20">
        <v>45995</v>
      </c>
      <c r="X152" s="7">
        <v>1</v>
      </c>
      <c r="Y152" s="7">
        <v>1</v>
      </c>
      <c r="Z152" s="865">
        <v>1</v>
      </c>
      <c r="AA152" s="57">
        <v>46009</v>
      </c>
      <c r="AB152" s="57">
        <v>46063</v>
      </c>
      <c r="AC152" s="772" t="s">
        <v>1459</v>
      </c>
    </row>
    <row r="153" spans="1:29" ht="39.75" customHeight="1">
      <c r="A153" s="773" t="s">
        <v>1460</v>
      </c>
      <c r="B153" s="680" t="s">
        <v>31</v>
      </c>
      <c r="C153" s="679">
        <v>46001</v>
      </c>
      <c r="D153" s="679" t="s">
        <v>58</v>
      </c>
      <c r="E153" s="679">
        <v>46009</v>
      </c>
      <c r="F153" s="680" t="s">
        <v>57</v>
      </c>
      <c r="G153" s="680" t="s">
        <v>1461</v>
      </c>
      <c r="H153" s="681">
        <v>48</v>
      </c>
      <c r="I153" s="1011" t="s">
        <v>890</v>
      </c>
      <c r="J153" s="681" t="s">
        <v>30</v>
      </c>
      <c r="K153" s="679">
        <v>45965</v>
      </c>
      <c r="L153" s="681" t="s">
        <v>128</v>
      </c>
      <c r="M153" s="774">
        <v>18021.7</v>
      </c>
      <c r="N153" s="774">
        <v>16738</v>
      </c>
      <c r="O153" s="774"/>
      <c r="P153" s="774">
        <v>16738</v>
      </c>
      <c r="Q153" s="1156" t="s">
        <v>128</v>
      </c>
      <c r="R153" s="728" t="s">
        <v>38</v>
      </c>
      <c r="S153" s="709">
        <v>45965</v>
      </c>
      <c r="T153" s="685">
        <v>1111</v>
      </c>
      <c r="U153" s="685">
        <v>1188</v>
      </c>
      <c r="V153" s="358">
        <f>IFERROR($U153/$T153, 0)</f>
        <v>1.0693069306930694</v>
      </c>
      <c r="W153" s="692">
        <v>46020</v>
      </c>
      <c r="X153" s="274">
        <v>1</v>
      </c>
      <c r="Y153" s="7">
        <v>1</v>
      </c>
      <c r="Z153" s="3">
        <v>1</v>
      </c>
      <c r="AA153" s="123">
        <v>46045</v>
      </c>
      <c r="AB153" s="646">
        <v>46063</v>
      </c>
      <c r="AC153" s="688" t="s">
        <v>1462</v>
      </c>
    </row>
    <row r="154" spans="1:29" ht="39.75" customHeight="1">
      <c r="A154" s="773" t="s">
        <v>1463</v>
      </c>
      <c r="B154" s="680" t="s">
        <v>31</v>
      </c>
      <c r="C154" s="679">
        <v>46001</v>
      </c>
      <c r="D154" s="679" t="s">
        <v>58</v>
      </c>
      <c r="E154" s="679">
        <v>46009</v>
      </c>
      <c r="F154" s="680" t="s">
        <v>57</v>
      </c>
      <c r="G154" s="680" t="s">
        <v>1464</v>
      </c>
      <c r="H154" s="681">
        <v>56</v>
      </c>
      <c r="I154" s="1011" t="s">
        <v>890</v>
      </c>
      <c r="J154" s="681" t="s">
        <v>30</v>
      </c>
      <c r="K154" s="679">
        <v>45965</v>
      </c>
      <c r="L154" s="681" t="s">
        <v>128</v>
      </c>
      <c r="M154" s="774">
        <v>20705</v>
      </c>
      <c r="N154" s="774">
        <v>14769.6</v>
      </c>
      <c r="O154" s="774"/>
      <c r="P154" s="774">
        <v>14769.6</v>
      </c>
      <c r="Q154" s="1156" t="s">
        <v>128</v>
      </c>
      <c r="R154" s="728" t="s">
        <v>38</v>
      </c>
      <c r="S154" s="709">
        <v>45965</v>
      </c>
      <c r="T154" s="685">
        <v>900</v>
      </c>
      <c r="U154" s="685">
        <v>900</v>
      </c>
      <c r="V154" s="358">
        <f>IFERROR($U154/$T154, 0)</f>
        <v>1</v>
      </c>
      <c r="W154" s="692">
        <v>46020</v>
      </c>
      <c r="X154" s="687">
        <v>1</v>
      </c>
      <c r="Y154" s="7">
        <v>1</v>
      </c>
      <c r="Z154" s="3">
        <v>1</v>
      </c>
      <c r="AA154" s="123">
        <v>46025</v>
      </c>
      <c r="AB154" s="646">
        <v>46064</v>
      </c>
      <c r="AC154" s="688" t="s">
        <v>1465</v>
      </c>
    </row>
    <row r="155" spans="1:29" ht="39.75" customHeight="1">
      <c r="A155" s="291" t="s">
        <v>243</v>
      </c>
      <c r="B155" s="296" t="s">
        <v>31</v>
      </c>
      <c r="C155" s="18">
        <v>45688</v>
      </c>
      <c r="D155" s="18" t="s">
        <v>1466</v>
      </c>
      <c r="E155" s="18">
        <v>45684</v>
      </c>
      <c r="F155" s="299" t="s">
        <v>65</v>
      </c>
      <c r="G155" s="300" t="s">
        <v>244</v>
      </c>
      <c r="H155" s="19">
        <v>0</v>
      </c>
      <c r="I155" s="298" t="s">
        <v>38</v>
      </c>
      <c r="J155" s="19" t="s">
        <v>30</v>
      </c>
      <c r="K155" s="465">
        <v>45673</v>
      </c>
      <c r="L155" s="298" t="s">
        <v>128</v>
      </c>
      <c r="M155" s="336">
        <v>24886.5</v>
      </c>
      <c r="N155" s="416">
        <v>7262</v>
      </c>
      <c r="O155" s="416"/>
      <c r="P155" s="416">
        <v>7262</v>
      </c>
      <c r="Q155" s="1254" t="s">
        <v>128</v>
      </c>
      <c r="R155" s="19" t="s">
        <v>38</v>
      </c>
      <c r="S155" s="494">
        <v>45673</v>
      </c>
      <c r="T155" s="9">
        <v>330</v>
      </c>
      <c r="U155" s="9">
        <v>330</v>
      </c>
      <c r="V155" s="358">
        <f>IFERROR(Table4[[#This Row],[Actual Redline Completed Footage UG]]/Table4[[#This Row],[Footage UG]], 0)</f>
        <v>1</v>
      </c>
      <c r="W155" s="363">
        <v>45684</v>
      </c>
      <c r="X155" s="274">
        <v>1</v>
      </c>
      <c r="Y155" s="274">
        <v>1</v>
      </c>
      <c r="Z155" s="274">
        <v>1</v>
      </c>
      <c r="AA155" s="363">
        <v>45821</v>
      </c>
      <c r="AB155" s="363">
        <v>45821</v>
      </c>
      <c r="AC155" s="11"/>
    </row>
    <row r="156" spans="1:29" ht="39.75" customHeight="1">
      <c r="A156" s="291" t="s">
        <v>252</v>
      </c>
      <c r="B156" s="292" t="s">
        <v>31</v>
      </c>
      <c r="C156" s="18">
        <v>45868</v>
      </c>
      <c r="D156" s="293" t="s">
        <v>58</v>
      </c>
      <c r="E156" s="293">
        <v>45849</v>
      </c>
      <c r="F156" s="447" t="s">
        <v>57</v>
      </c>
      <c r="G156" s="484"/>
      <c r="H156" s="294">
        <v>0</v>
      </c>
      <c r="I156" s="294" t="s">
        <v>890</v>
      </c>
      <c r="J156" s="294" t="s">
        <v>30</v>
      </c>
      <c r="K156" s="293">
        <v>45848</v>
      </c>
      <c r="L156" s="294" t="s">
        <v>128</v>
      </c>
      <c r="M156" s="339">
        <v>23436.55</v>
      </c>
      <c r="N156" s="336">
        <v>15484.65</v>
      </c>
      <c r="O156" s="336"/>
      <c r="P156" s="336">
        <v>15484.65</v>
      </c>
      <c r="Q156" s="307" t="s">
        <v>128</v>
      </c>
      <c r="R156" s="294" t="s">
        <v>38</v>
      </c>
      <c r="S156" s="489">
        <v>45848</v>
      </c>
      <c r="T156" s="369">
        <v>1743</v>
      </c>
      <c r="U156" s="369">
        <v>924</v>
      </c>
      <c r="V156" s="28">
        <v>0.53</v>
      </c>
      <c r="W156" s="585">
        <v>45854</v>
      </c>
      <c r="X156" s="7">
        <v>1</v>
      </c>
      <c r="Y156" s="7">
        <v>1</v>
      </c>
      <c r="Z156" s="7">
        <v>1</v>
      </c>
      <c r="AA156" s="20">
        <v>45915</v>
      </c>
      <c r="AB156" s="443">
        <v>45915</v>
      </c>
      <c r="AC156" s="776"/>
    </row>
    <row r="157" spans="1:29" ht="39.75" customHeight="1">
      <c r="A157" s="557" t="s">
        <v>254</v>
      </c>
      <c r="B157" s="1055" t="s">
        <v>31</v>
      </c>
      <c r="C157" s="618">
        <v>45899</v>
      </c>
      <c r="D157" s="608" t="s">
        <v>52</v>
      </c>
      <c r="E157" s="608">
        <v>45876</v>
      </c>
      <c r="F157" s="608" t="s">
        <v>57</v>
      </c>
      <c r="G157" s="1056" t="s">
        <v>1467</v>
      </c>
      <c r="H157" s="614">
        <v>0</v>
      </c>
      <c r="I157" s="1057" t="s">
        <v>890</v>
      </c>
      <c r="J157" s="614" t="s">
        <v>30</v>
      </c>
      <c r="K157" s="608">
        <v>45876</v>
      </c>
      <c r="L157" s="614" t="s">
        <v>128</v>
      </c>
      <c r="M157" s="615">
        <v>1462.85</v>
      </c>
      <c r="N157" s="336">
        <v>5035.75</v>
      </c>
      <c r="O157" s="1226"/>
      <c r="P157" s="336">
        <v>5035.75</v>
      </c>
      <c r="Q157" s="307" t="s">
        <v>128</v>
      </c>
      <c r="R157" s="294" t="s">
        <v>38</v>
      </c>
      <c r="S157" s="646">
        <v>45876</v>
      </c>
      <c r="T157" s="1058">
        <v>116</v>
      </c>
      <c r="U157" s="902">
        <v>130</v>
      </c>
      <c r="V157" s="28">
        <v>1.1200000000000001</v>
      </c>
      <c r="W157" s="585">
        <v>45896</v>
      </c>
      <c r="X157" s="3">
        <v>1</v>
      </c>
      <c r="Y157" s="3">
        <v>1</v>
      </c>
      <c r="Z157" s="3">
        <v>1</v>
      </c>
      <c r="AA157" s="57">
        <v>45926</v>
      </c>
      <c r="AB157" s="1194">
        <v>45926</v>
      </c>
      <c r="AC157" s="593" t="s">
        <v>1468</v>
      </c>
    </row>
    <row r="158" spans="1:29" ht="39.75" customHeight="1">
      <c r="A158" s="551" t="s">
        <v>1469</v>
      </c>
      <c r="B158" s="351" t="s">
        <v>31</v>
      </c>
      <c r="C158" s="353">
        <v>45959</v>
      </c>
      <c r="D158" s="353" t="s">
        <v>58</v>
      </c>
      <c r="E158" s="353">
        <v>45961</v>
      </c>
      <c r="F158" s="351" t="s">
        <v>61</v>
      </c>
      <c r="G158" s="680"/>
      <c r="H158" s="945">
        <v>0</v>
      </c>
      <c r="I158" s="1011" t="s">
        <v>890</v>
      </c>
      <c r="J158" s="945" t="s">
        <v>30</v>
      </c>
      <c r="K158" s="353" t="s">
        <v>639</v>
      </c>
      <c r="L158" s="945" t="s">
        <v>128</v>
      </c>
      <c r="M158" s="963">
        <v>15670.45</v>
      </c>
      <c r="N158" s="336">
        <v>12965</v>
      </c>
      <c r="O158" s="566"/>
      <c r="P158" s="336">
        <v>12965</v>
      </c>
      <c r="Q158" s="1348" t="s">
        <v>128</v>
      </c>
      <c r="R158" s="954" t="s">
        <v>38</v>
      </c>
      <c r="S158" s="1242">
        <v>46031</v>
      </c>
      <c r="T158" s="327">
        <v>1202</v>
      </c>
      <c r="U158" s="685">
        <v>1208</v>
      </c>
      <c r="V158" s="3">
        <v>1</v>
      </c>
      <c r="W158" s="692">
        <v>46035</v>
      </c>
      <c r="X158" s="884">
        <v>1</v>
      </c>
      <c r="Y158" s="1059">
        <v>1</v>
      </c>
      <c r="Z158" s="1059">
        <v>1</v>
      </c>
      <c r="AA158" s="487">
        <v>46043</v>
      </c>
      <c r="AB158" s="366" t="s">
        <v>914</v>
      </c>
      <c r="AC158" s="771" t="s">
        <v>1470</v>
      </c>
    </row>
    <row r="159" spans="1:29" ht="39.75" customHeight="1">
      <c r="A159" s="291" t="s">
        <v>1471</v>
      </c>
      <c r="B159" s="348" t="s">
        <v>31</v>
      </c>
      <c r="C159" s="18">
        <v>45899</v>
      </c>
      <c r="D159" s="17" t="s">
        <v>1472</v>
      </c>
      <c r="E159" s="293">
        <v>45876</v>
      </c>
      <c r="F159" s="299" t="s">
        <v>65</v>
      </c>
      <c r="G159" s="484" t="s">
        <v>1473</v>
      </c>
      <c r="H159" s="294">
        <v>0</v>
      </c>
      <c r="I159" s="295" t="s">
        <v>890</v>
      </c>
      <c r="J159" s="294" t="s">
        <v>30</v>
      </c>
      <c r="K159" s="353" t="s">
        <v>639</v>
      </c>
      <c r="L159" s="294" t="s">
        <v>128</v>
      </c>
      <c r="M159" s="339">
        <v>1343</v>
      </c>
      <c r="N159" s="336">
        <v>2310</v>
      </c>
      <c r="O159" s="336"/>
      <c r="P159" s="336">
        <v>2310</v>
      </c>
      <c r="Q159" s="307" t="s">
        <v>128</v>
      </c>
      <c r="R159" s="294" t="s">
        <v>38</v>
      </c>
      <c r="S159" s="123" t="s">
        <v>36</v>
      </c>
      <c r="T159" s="1060">
        <v>74</v>
      </c>
      <c r="U159" s="1060">
        <v>0</v>
      </c>
      <c r="V159" s="28">
        <f>IFERROR(Table5[[#This Row],[Actual Redline Completed Footage UG]]/Table5[[#This Row],[Footage UG]], 0)</f>
        <v>0</v>
      </c>
      <c r="W159" s="609" t="s">
        <v>36</v>
      </c>
      <c r="X159" s="456">
        <v>0</v>
      </c>
      <c r="Y159" s="456">
        <v>0</v>
      </c>
      <c r="Z159" s="456">
        <v>0</v>
      </c>
      <c r="AA159" s="372" t="s">
        <v>36</v>
      </c>
      <c r="AB159" s="372" t="s">
        <v>36</v>
      </c>
      <c r="AC159" s="593" t="s">
        <v>1474</v>
      </c>
    </row>
    <row r="160" spans="1:29" ht="39.75" customHeight="1">
      <c r="A160" s="773" t="s">
        <v>1475</v>
      </c>
      <c r="B160" s="680" t="s">
        <v>31</v>
      </c>
      <c r="C160" s="679">
        <v>46117</v>
      </c>
      <c r="D160" s="679" t="s">
        <v>58</v>
      </c>
      <c r="E160" s="679">
        <v>46100</v>
      </c>
      <c r="F160" s="368" t="s">
        <v>57</v>
      </c>
      <c r="G160" s="680" t="s">
        <v>1476</v>
      </c>
      <c r="H160" s="681">
        <v>0</v>
      </c>
      <c r="I160" s="1011" t="s">
        <v>890</v>
      </c>
      <c r="J160" s="681" t="s">
        <v>30</v>
      </c>
      <c r="K160" s="353" t="s">
        <v>639</v>
      </c>
      <c r="L160" s="681" t="s">
        <v>128</v>
      </c>
      <c r="M160" s="774">
        <v>13022.05</v>
      </c>
      <c r="N160" s="336">
        <v>10438.049999999999</v>
      </c>
      <c r="O160" s="567"/>
      <c r="P160" s="336">
        <v>10438.049999999999</v>
      </c>
      <c r="Q160" s="681" t="s">
        <v>128</v>
      </c>
      <c r="R160" s="683" t="s">
        <v>38</v>
      </c>
      <c r="S160" s="705">
        <v>46097</v>
      </c>
      <c r="T160" s="327">
        <v>923</v>
      </c>
      <c r="U160" s="327">
        <v>918</v>
      </c>
      <c r="V160" s="3">
        <v>0.99</v>
      </c>
      <c r="W160" s="1191">
        <v>46106</v>
      </c>
      <c r="X160" s="687">
        <v>0</v>
      </c>
      <c r="Y160" s="687">
        <v>0</v>
      </c>
      <c r="Z160" s="685">
        <v>0</v>
      </c>
      <c r="AA160" s="356">
        <v>46169</v>
      </c>
      <c r="AB160" s="356">
        <v>46169</v>
      </c>
      <c r="AC160" s="1364"/>
    </row>
    <row r="161" spans="1:29" ht="39.75" customHeight="1">
      <c r="A161" s="291" t="s">
        <v>1477</v>
      </c>
      <c r="B161" s="348" t="s">
        <v>31</v>
      </c>
      <c r="C161" s="18">
        <v>45930</v>
      </c>
      <c r="D161" s="447" t="s">
        <v>52</v>
      </c>
      <c r="E161" s="293">
        <v>45902</v>
      </c>
      <c r="F161" s="292" t="s">
        <v>57</v>
      </c>
      <c r="G161" s="1050"/>
      <c r="H161" s="294">
        <v>0</v>
      </c>
      <c r="I161" s="295" t="s">
        <v>890</v>
      </c>
      <c r="J161" s="294" t="s">
        <v>30</v>
      </c>
      <c r="K161" s="18">
        <v>45902</v>
      </c>
      <c r="L161" s="294" t="s">
        <v>128</v>
      </c>
      <c r="M161" s="339">
        <v>5604.6</v>
      </c>
      <c r="N161" s="416">
        <v>7746.35</v>
      </c>
      <c r="O161" s="416"/>
      <c r="P161" s="416">
        <v>7746.35</v>
      </c>
      <c r="Q161" s="1349" t="s">
        <v>128</v>
      </c>
      <c r="R161" s="294" t="s">
        <v>38</v>
      </c>
      <c r="S161" s="125">
        <v>45902</v>
      </c>
      <c r="T161" s="42">
        <v>328</v>
      </c>
      <c r="U161" s="42">
        <v>335</v>
      </c>
      <c r="V161" s="358">
        <v>1.02</v>
      </c>
      <c r="W161" s="363">
        <v>45922</v>
      </c>
      <c r="X161" s="274">
        <v>1</v>
      </c>
      <c r="Y161" s="274">
        <v>1</v>
      </c>
      <c r="Z161" s="357">
        <v>0</v>
      </c>
      <c r="AA161" s="372">
        <v>45972</v>
      </c>
      <c r="AB161" s="372">
        <v>45972</v>
      </c>
      <c r="AC161" s="345" t="s">
        <v>1478</v>
      </c>
    </row>
    <row r="162" spans="1:29" ht="39.75" customHeight="1">
      <c r="A162" s="291" t="s">
        <v>257</v>
      </c>
      <c r="B162" s="292" t="s">
        <v>31</v>
      </c>
      <c r="C162" s="18">
        <v>45899</v>
      </c>
      <c r="D162" s="293" t="s">
        <v>58</v>
      </c>
      <c r="E162" s="293">
        <v>45870</v>
      </c>
      <c r="F162" s="447" t="s">
        <v>65</v>
      </c>
      <c r="G162" s="484" t="s">
        <v>258</v>
      </c>
      <c r="H162" s="294">
        <v>0</v>
      </c>
      <c r="I162" s="294" t="s">
        <v>890</v>
      </c>
      <c r="J162" s="294" t="s">
        <v>30</v>
      </c>
      <c r="K162" s="293">
        <v>45870</v>
      </c>
      <c r="L162" s="294" t="s">
        <v>128</v>
      </c>
      <c r="M162" s="339">
        <v>49307.5</v>
      </c>
      <c r="N162" s="336">
        <v>47409</v>
      </c>
      <c r="O162" s="336"/>
      <c r="P162" s="336">
        <v>47409</v>
      </c>
      <c r="Q162" s="307" t="s">
        <v>128</v>
      </c>
      <c r="R162" s="294" t="s">
        <v>38</v>
      </c>
      <c r="S162" s="880">
        <v>45870</v>
      </c>
      <c r="T162" s="1061">
        <v>3914</v>
      </c>
      <c r="U162" s="1062">
        <v>3675</v>
      </c>
      <c r="V162" s="1040">
        <v>0.94</v>
      </c>
      <c r="W162" s="585">
        <v>45873</v>
      </c>
      <c r="X162" s="456">
        <v>1</v>
      </c>
      <c r="Y162" s="456">
        <v>1</v>
      </c>
      <c r="Z162" s="456">
        <v>1</v>
      </c>
      <c r="AA162" s="275">
        <v>45916</v>
      </c>
      <c r="AB162" s="275">
        <v>45916</v>
      </c>
      <c r="AC162" s="776" t="s">
        <v>1479</v>
      </c>
    </row>
    <row r="163" spans="1:29" ht="39.75" customHeight="1">
      <c r="A163" s="887" t="s">
        <v>1480</v>
      </c>
      <c r="B163" s="621" t="s">
        <v>31</v>
      </c>
      <c r="C163" s="353">
        <v>45975</v>
      </c>
      <c r="D163" s="353" t="s">
        <v>1481</v>
      </c>
      <c r="E163" s="353">
        <v>45982</v>
      </c>
      <c r="F163" s="368" t="s">
        <v>57</v>
      </c>
      <c r="G163" s="354" t="s">
        <v>1482</v>
      </c>
      <c r="H163" s="355">
        <v>0</v>
      </c>
      <c r="I163" s="355" t="s">
        <v>890</v>
      </c>
      <c r="J163" s="355" t="s">
        <v>30</v>
      </c>
      <c r="K163" s="353">
        <v>45968</v>
      </c>
      <c r="L163" s="355" t="s">
        <v>128</v>
      </c>
      <c r="M163" s="629">
        <v>12840.7</v>
      </c>
      <c r="N163" s="629">
        <v>12272.4</v>
      </c>
      <c r="O163" s="629"/>
      <c r="P163" s="629">
        <v>12272.4</v>
      </c>
      <c r="Q163" s="307" t="s">
        <v>128</v>
      </c>
      <c r="R163" s="294" t="s">
        <v>38</v>
      </c>
      <c r="S163" s="123">
        <v>45937</v>
      </c>
      <c r="T163" s="1063">
        <v>911</v>
      </c>
      <c r="U163" s="42">
        <v>974</v>
      </c>
      <c r="V163" s="3">
        <f>IFERROR($U163/$T163, 0)</f>
        <v>1.0691547749725576</v>
      </c>
      <c r="W163" s="494">
        <v>45985</v>
      </c>
      <c r="X163" s="274">
        <v>1</v>
      </c>
      <c r="Y163" s="274">
        <v>1</v>
      </c>
      <c r="Z163" s="458">
        <v>1</v>
      </c>
      <c r="AA163" s="57">
        <v>46001</v>
      </c>
      <c r="AB163" s="57">
        <v>46009</v>
      </c>
      <c r="AC163" s="345"/>
    </row>
    <row r="164" spans="1:29" ht="39.75" customHeight="1">
      <c r="A164" s="773" t="s">
        <v>1483</v>
      </c>
      <c r="B164" s="680" t="s">
        <v>31</v>
      </c>
      <c r="C164" s="679">
        <v>45675</v>
      </c>
      <c r="D164" s="679" t="s">
        <v>58</v>
      </c>
      <c r="E164" s="679">
        <v>46006</v>
      </c>
      <c r="F164" s="680" t="s">
        <v>61</v>
      </c>
      <c r="G164" s="680"/>
      <c r="H164" s="681">
        <v>0</v>
      </c>
      <c r="I164" s="681" t="s">
        <v>890</v>
      </c>
      <c r="J164" s="681" t="s">
        <v>30</v>
      </c>
      <c r="K164" s="679">
        <v>46006</v>
      </c>
      <c r="L164" s="681" t="s">
        <v>128</v>
      </c>
      <c r="M164" s="774">
        <v>45512.75</v>
      </c>
      <c r="N164" s="336">
        <v>52537</v>
      </c>
      <c r="O164" s="566"/>
      <c r="P164" s="336">
        <v>52537</v>
      </c>
      <c r="Q164" s="1156" t="s">
        <v>128</v>
      </c>
      <c r="R164" s="728" t="s">
        <v>38</v>
      </c>
      <c r="S164" s="709">
        <v>46006</v>
      </c>
      <c r="T164" s="327">
        <v>3675</v>
      </c>
      <c r="U164" s="901">
        <v>3820</v>
      </c>
      <c r="V164" s="1015">
        <v>1.04</v>
      </c>
      <c r="W164" s="692">
        <v>46027</v>
      </c>
      <c r="X164" s="274">
        <v>1</v>
      </c>
      <c r="Y164" s="458">
        <v>1</v>
      </c>
      <c r="Z164" s="358">
        <v>1</v>
      </c>
      <c r="AA164" s="630">
        <v>46029</v>
      </c>
      <c r="AB164" s="366" t="s">
        <v>914</v>
      </c>
      <c r="AC164" s="868" t="s">
        <v>1484</v>
      </c>
    </row>
    <row r="165" spans="1:29" ht="39.75" customHeight="1">
      <c r="A165" s="291" t="s">
        <v>259</v>
      </c>
      <c r="B165" s="292" t="s">
        <v>31</v>
      </c>
      <c r="C165" s="447">
        <v>45805</v>
      </c>
      <c r="D165" s="447" t="s">
        <v>58</v>
      </c>
      <c r="E165" s="447">
        <v>45695</v>
      </c>
      <c r="F165" s="447" t="s">
        <v>65</v>
      </c>
      <c r="G165" s="1064" t="s">
        <v>260</v>
      </c>
      <c r="H165" s="294">
        <v>0</v>
      </c>
      <c r="I165" s="295" t="s">
        <v>890</v>
      </c>
      <c r="J165" s="294" t="s">
        <v>30</v>
      </c>
      <c r="K165" s="293">
        <v>45705</v>
      </c>
      <c r="L165" s="294" t="s">
        <v>128</v>
      </c>
      <c r="M165" s="339">
        <v>88491.8</v>
      </c>
      <c r="N165" s="336">
        <v>85791.25</v>
      </c>
      <c r="O165" s="336"/>
      <c r="P165" s="336">
        <v>85791.25</v>
      </c>
      <c r="Q165" s="307" t="s">
        <v>128</v>
      </c>
      <c r="R165" s="294" t="s">
        <v>38</v>
      </c>
      <c r="S165" s="123">
        <v>45705</v>
      </c>
      <c r="T165" s="42">
        <v>7207</v>
      </c>
      <c r="U165" s="42">
        <v>6778</v>
      </c>
      <c r="V165" s="358">
        <f>IFERROR(Table4[[#This Row],[Actual Redline Completed Footage UG]]/Table4[[#This Row],[Footage UG]], 0)</f>
        <v>0.94047453864298602</v>
      </c>
      <c r="W165" s="57">
        <v>45721</v>
      </c>
      <c r="X165" s="7">
        <v>1</v>
      </c>
      <c r="Y165" s="7">
        <v>1</v>
      </c>
      <c r="Z165" s="7">
        <v>1</v>
      </c>
      <c r="AA165" s="275">
        <v>45898</v>
      </c>
      <c r="AB165" s="275">
        <v>45898</v>
      </c>
      <c r="AC165" s="485" t="s">
        <v>1485</v>
      </c>
    </row>
    <row r="166" spans="1:29" ht="39.75" customHeight="1">
      <c r="A166" s="291" t="s">
        <v>261</v>
      </c>
      <c r="B166" s="292" t="s">
        <v>31</v>
      </c>
      <c r="C166" s="18">
        <v>45899</v>
      </c>
      <c r="D166" s="293" t="s">
        <v>58</v>
      </c>
      <c r="E166" s="293">
        <v>45870</v>
      </c>
      <c r="F166" s="447" t="s">
        <v>65</v>
      </c>
      <c r="G166" s="484" t="s">
        <v>262</v>
      </c>
      <c r="H166" s="294">
        <v>0</v>
      </c>
      <c r="I166" s="294" t="s">
        <v>890</v>
      </c>
      <c r="J166" s="294" t="s">
        <v>30</v>
      </c>
      <c r="K166" s="293">
        <v>45870</v>
      </c>
      <c r="L166" s="294" t="s">
        <v>128</v>
      </c>
      <c r="M166" s="339">
        <v>12886.4</v>
      </c>
      <c r="N166" s="336">
        <v>18418.349999999999</v>
      </c>
      <c r="O166" s="336"/>
      <c r="P166" s="336">
        <v>18418.349999999999</v>
      </c>
      <c r="Q166" s="307" t="s">
        <v>128</v>
      </c>
      <c r="R166" s="294" t="s">
        <v>38</v>
      </c>
      <c r="S166" s="609">
        <v>45870</v>
      </c>
      <c r="T166" s="1065">
        <v>884</v>
      </c>
      <c r="U166" s="1065">
        <v>797</v>
      </c>
      <c r="V166" s="28">
        <v>0.9</v>
      </c>
      <c r="W166" s="585">
        <v>45876</v>
      </c>
      <c r="X166" s="456">
        <v>1</v>
      </c>
      <c r="Y166" s="456">
        <v>1</v>
      </c>
      <c r="Z166" s="456">
        <v>1</v>
      </c>
      <c r="AA166" s="275">
        <v>45916</v>
      </c>
      <c r="AB166" s="275">
        <v>45916</v>
      </c>
      <c r="AC166" s="776" t="s">
        <v>1486</v>
      </c>
    </row>
    <row r="167" spans="1:29" ht="39.75" customHeight="1">
      <c r="A167" s="291" t="s">
        <v>263</v>
      </c>
      <c r="B167" s="292" t="s">
        <v>31</v>
      </c>
      <c r="C167" s="18">
        <v>45899</v>
      </c>
      <c r="D167" s="293" t="s">
        <v>58</v>
      </c>
      <c r="E167" s="293">
        <v>45882</v>
      </c>
      <c r="F167" s="447" t="s">
        <v>65</v>
      </c>
      <c r="G167" s="484" t="s">
        <v>1487</v>
      </c>
      <c r="H167" s="294">
        <v>0</v>
      </c>
      <c r="I167" s="295" t="s">
        <v>890</v>
      </c>
      <c r="J167" s="294" t="s">
        <v>30</v>
      </c>
      <c r="K167" s="293">
        <v>45882</v>
      </c>
      <c r="L167" s="294" t="s">
        <v>128</v>
      </c>
      <c r="M167" s="339">
        <v>13056.5</v>
      </c>
      <c r="N167" s="336">
        <v>15624.85</v>
      </c>
      <c r="O167" s="336"/>
      <c r="P167" s="336">
        <v>15624.85</v>
      </c>
      <c r="Q167" s="1349" t="s">
        <v>128</v>
      </c>
      <c r="R167" s="294" t="s">
        <v>38</v>
      </c>
      <c r="S167" s="489">
        <v>45882</v>
      </c>
      <c r="T167" s="327">
        <v>1100</v>
      </c>
      <c r="U167" s="327">
        <v>1110</v>
      </c>
      <c r="V167" s="28">
        <v>1.01</v>
      </c>
      <c r="W167" s="494">
        <v>45887</v>
      </c>
      <c r="X167" s="274">
        <v>1</v>
      </c>
      <c r="Y167" s="274">
        <v>1</v>
      </c>
      <c r="Z167" s="274">
        <v>1</v>
      </c>
      <c r="AA167" s="372">
        <v>45926</v>
      </c>
      <c r="AB167" s="372">
        <v>45926</v>
      </c>
      <c r="AC167" s="593" t="s">
        <v>1488</v>
      </c>
    </row>
    <row r="168" spans="1:29" ht="39.75" customHeight="1">
      <c r="A168" s="291" t="s">
        <v>264</v>
      </c>
      <c r="B168" s="292" t="s">
        <v>31</v>
      </c>
      <c r="C168" s="447">
        <v>45838</v>
      </c>
      <c r="D168" s="447" t="s">
        <v>58</v>
      </c>
      <c r="E168" s="18">
        <v>45786</v>
      </c>
      <c r="F168" s="447" t="s">
        <v>65</v>
      </c>
      <c r="G168" s="435" t="s">
        <v>265</v>
      </c>
      <c r="H168" s="294">
        <v>0</v>
      </c>
      <c r="I168" s="295" t="s">
        <v>890</v>
      </c>
      <c r="J168" s="294" t="s">
        <v>30</v>
      </c>
      <c r="K168" s="293">
        <v>45790</v>
      </c>
      <c r="L168" s="294" t="s">
        <v>128</v>
      </c>
      <c r="M168" s="339">
        <v>63283</v>
      </c>
      <c r="N168" s="416">
        <v>84546.7</v>
      </c>
      <c r="O168" s="416"/>
      <c r="P168" s="416">
        <v>84546.7</v>
      </c>
      <c r="Q168" s="307" t="s">
        <v>128</v>
      </c>
      <c r="R168" s="294" t="s">
        <v>38</v>
      </c>
      <c r="S168" s="489">
        <v>45790</v>
      </c>
      <c r="T168" s="591">
        <v>5776</v>
      </c>
      <c r="U168" s="591">
        <v>5776</v>
      </c>
      <c r="V168" s="34">
        <v>1</v>
      </c>
      <c r="W168" s="489">
        <v>45796</v>
      </c>
      <c r="X168" s="274">
        <v>1</v>
      </c>
      <c r="Y168" s="274">
        <v>1</v>
      </c>
      <c r="Z168" s="456">
        <v>1</v>
      </c>
      <c r="AA168" s="372">
        <v>45846</v>
      </c>
      <c r="AB168" s="356">
        <v>45846</v>
      </c>
      <c r="AC168" s="1002" t="s">
        <v>1489</v>
      </c>
    </row>
    <row r="169" spans="1:29" ht="39.75" customHeight="1">
      <c r="A169" s="291" t="s">
        <v>266</v>
      </c>
      <c r="B169" s="292" t="s">
        <v>31</v>
      </c>
      <c r="C169" s="18">
        <v>45930</v>
      </c>
      <c r="D169" s="17" t="s">
        <v>52</v>
      </c>
      <c r="E169" s="293">
        <v>45868</v>
      </c>
      <c r="F169" s="292" t="s">
        <v>57</v>
      </c>
      <c r="G169" s="484" t="s">
        <v>267</v>
      </c>
      <c r="H169" s="294">
        <v>0</v>
      </c>
      <c r="I169" s="294" t="s">
        <v>890</v>
      </c>
      <c r="J169" s="294" t="s">
        <v>30</v>
      </c>
      <c r="K169" s="293">
        <v>45868</v>
      </c>
      <c r="L169" s="294" t="s">
        <v>128</v>
      </c>
      <c r="M169" s="339">
        <v>14179.65</v>
      </c>
      <c r="N169" s="336">
        <v>15936.8</v>
      </c>
      <c r="O169" s="898"/>
      <c r="P169" s="336">
        <v>15936.8</v>
      </c>
      <c r="Q169" s="307" t="s">
        <v>128</v>
      </c>
      <c r="R169" s="294" t="s">
        <v>38</v>
      </c>
      <c r="S169" s="1239">
        <v>45868</v>
      </c>
      <c r="T169" s="43">
        <v>973</v>
      </c>
      <c r="U169" s="43">
        <v>1060</v>
      </c>
      <c r="V169" s="28">
        <v>1.0900000000000001</v>
      </c>
      <c r="W169" s="585">
        <v>45880</v>
      </c>
      <c r="X169" s="456">
        <v>1</v>
      </c>
      <c r="Y169" s="456">
        <v>1</v>
      </c>
      <c r="Z169" s="456">
        <v>1</v>
      </c>
      <c r="AA169" s="453">
        <v>45926</v>
      </c>
      <c r="AB169" s="57">
        <v>45926</v>
      </c>
      <c r="AC169" s="776" t="s">
        <v>1490</v>
      </c>
    </row>
    <row r="170" spans="1:29" ht="39.75" customHeight="1">
      <c r="A170" s="558" t="s">
        <v>268</v>
      </c>
      <c r="B170" s="590" t="s">
        <v>31</v>
      </c>
      <c r="C170" s="23">
        <v>45868</v>
      </c>
      <c r="D170" s="561" t="s">
        <v>52</v>
      </c>
      <c r="E170" s="588">
        <v>45853</v>
      </c>
      <c r="F170" s="638" t="s">
        <v>57</v>
      </c>
      <c r="G170" s="643" t="s">
        <v>269</v>
      </c>
      <c r="H170" s="570">
        <v>0</v>
      </c>
      <c r="I170" s="570" t="s">
        <v>890</v>
      </c>
      <c r="J170" s="570" t="s">
        <v>30</v>
      </c>
      <c r="K170" s="353">
        <v>45853</v>
      </c>
      <c r="L170" s="355" t="s">
        <v>128</v>
      </c>
      <c r="M170" s="864">
        <v>68216.5</v>
      </c>
      <c r="N170" s="874">
        <v>243</v>
      </c>
      <c r="O170" s="336">
        <v>9558.7999999999993</v>
      </c>
      <c r="P170" s="874">
        <v>9801.7999999999993</v>
      </c>
      <c r="Q170" s="307" t="s">
        <v>128</v>
      </c>
      <c r="R170" s="294" t="s">
        <v>38</v>
      </c>
      <c r="S170" s="489">
        <v>45853</v>
      </c>
      <c r="T170" s="369">
        <v>581</v>
      </c>
      <c r="U170" s="369">
        <v>581</v>
      </c>
      <c r="V170" s="28">
        <v>1</v>
      </c>
      <c r="W170" s="494">
        <v>45868</v>
      </c>
      <c r="X170" s="274">
        <v>1</v>
      </c>
      <c r="Y170" s="274">
        <v>1</v>
      </c>
      <c r="Z170" s="25">
        <v>1</v>
      </c>
      <c r="AA170" s="275">
        <v>45916</v>
      </c>
      <c r="AB170" s="275">
        <v>45916</v>
      </c>
      <c r="AC170" s="776" t="s">
        <v>1491</v>
      </c>
    </row>
    <row r="171" spans="1:29" ht="39.75" customHeight="1">
      <c r="A171" s="1266" t="s">
        <v>1492</v>
      </c>
      <c r="B171" s="727" t="s">
        <v>31</v>
      </c>
      <c r="C171" s="726">
        <v>46020</v>
      </c>
      <c r="D171" s="726" t="s">
        <v>80</v>
      </c>
      <c r="E171" s="726">
        <v>46133</v>
      </c>
      <c r="F171" s="727" t="s">
        <v>61</v>
      </c>
      <c r="G171" s="727" t="s">
        <v>1493</v>
      </c>
      <c r="H171" s="728">
        <v>0</v>
      </c>
      <c r="I171" s="728" t="s">
        <v>890</v>
      </c>
      <c r="J171" s="728" t="s">
        <v>30</v>
      </c>
      <c r="K171" s="353" t="s">
        <v>639</v>
      </c>
      <c r="L171" s="728" t="s">
        <v>128</v>
      </c>
      <c r="M171" s="893">
        <v>17916.55</v>
      </c>
      <c r="N171" s="336">
        <v>15379.05</v>
      </c>
      <c r="O171" s="910"/>
      <c r="P171" s="336">
        <v>15379.05</v>
      </c>
      <c r="Q171" s="728" t="s">
        <v>128</v>
      </c>
      <c r="R171" s="728" t="s">
        <v>38</v>
      </c>
      <c r="S171" s="709">
        <v>46126</v>
      </c>
      <c r="T171" s="369">
        <v>1433</v>
      </c>
      <c r="U171" s="369">
        <v>1362</v>
      </c>
      <c r="V171" s="358">
        <f ca="1">IFERROR($W171/$V171, 0)</f>
        <v>0.95045359385903694</v>
      </c>
      <c r="W171" s="692">
        <v>46134</v>
      </c>
      <c r="X171" s="785">
        <v>1</v>
      </c>
      <c r="Y171" s="1361">
        <v>0</v>
      </c>
      <c r="Z171" s="7">
        <v>0</v>
      </c>
      <c r="AA171" s="57">
        <v>46149</v>
      </c>
      <c r="AB171" s="489">
        <v>46149</v>
      </c>
      <c r="AC171" s="699" t="s">
        <v>1494</v>
      </c>
    </row>
    <row r="172" spans="1:29" ht="39.75" customHeight="1">
      <c r="A172" s="1266" t="s">
        <v>1495</v>
      </c>
      <c r="B172" s="727" t="s">
        <v>31</v>
      </c>
      <c r="C172" s="726">
        <v>46010</v>
      </c>
      <c r="D172" s="726" t="s">
        <v>80</v>
      </c>
      <c r="E172" s="726">
        <v>46133</v>
      </c>
      <c r="F172" s="727" t="s">
        <v>61</v>
      </c>
      <c r="G172" s="727" t="s">
        <v>1496</v>
      </c>
      <c r="H172" s="728">
        <v>0</v>
      </c>
      <c r="I172" s="295" t="s">
        <v>890</v>
      </c>
      <c r="J172" s="728" t="s">
        <v>30</v>
      </c>
      <c r="K172" s="726" t="s">
        <v>639</v>
      </c>
      <c r="L172" s="728" t="s">
        <v>128</v>
      </c>
      <c r="M172" s="893">
        <v>34863</v>
      </c>
      <c r="N172" s="336">
        <v>30530.5</v>
      </c>
      <c r="O172" s="910"/>
      <c r="P172" s="336">
        <v>30530.5</v>
      </c>
      <c r="Q172" s="728" t="s">
        <v>128</v>
      </c>
      <c r="R172" s="728" t="s">
        <v>38</v>
      </c>
      <c r="S172" s="709">
        <v>46126</v>
      </c>
      <c r="T172" s="327">
        <v>2307</v>
      </c>
      <c r="U172" s="327">
        <v>2334</v>
      </c>
      <c r="V172" s="358">
        <f t="shared" ref="V172" ca="1" si="7">IFERROR($W172/$V172, 0)</f>
        <v>1.0117035110533159</v>
      </c>
      <c r="W172" s="692">
        <v>46134</v>
      </c>
      <c r="X172" s="785">
        <v>1</v>
      </c>
      <c r="Y172" s="1361">
        <v>0</v>
      </c>
      <c r="Z172" s="7">
        <v>0</v>
      </c>
      <c r="AA172" s="57">
        <v>46149</v>
      </c>
      <c r="AB172" s="489">
        <v>46149</v>
      </c>
      <c r="AC172" s="688" t="s">
        <v>1497</v>
      </c>
    </row>
    <row r="173" spans="1:29" ht="39.75" customHeight="1">
      <c r="A173" s="773" t="s">
        <v>1498</v>
      </c>
      <c r="B173" s="680" t="s">
        <v>31</v>
      </c>
      <c r="C173" s="679">
        <v>46031</v>
      </c>
      <c r="D173" s="679" t="s">
        <v>58</v>
      </c>
      <c r="E173" s="679">
        <v>46002</v>
      </c>
      <c r="F173" s="680" t="s">
        <v>61</v>
      </c>
      <c r="G173" s="680" t="s">
        <v>1499</v>
      </c>
      <c r="H173" s="681">
        <v>0</v>
      </c>
      <c r="I173" s="681" t="s">
        <v>890</v>
      </c>
      <c r="J173" s="681" t="s">
        <v>30</v>
      </c>
      <c r="K173" s="679" t="s">
        <v>639</v>
      </c>
      <c r="L173" s="681" t="s">
        <v>128</v>
      </c>
      <c r="M173" s="791">
        <v>23475.5</v>
      </c>
      <c r="N173" s="893">
        <v>27620.400000000001</v>
      </c>
      <c r="O173" s="1230"/>
      <c r="P173" s="893">
        <v>27620.400000000001</v>
      </c>
      <c r="Q173" s="1156" t="s">
        <v>128</v>
      </c>
      <c r="R173" s="728" t="s">
        <v>38</v>
      </c>
      <c r="S173" s="1234">
        <v>45999</v>
      </c>
      <c r="T173" s="1091">
        <v>1890</v>
      </c>
      <c r="U173" s="710">
        <v>2048</v>
      </c>
      <c r="V173" s="651">
        <f>IFERROR($U173/$T173, 0)</f>
        <v>1.0835978835978837</v>
      </c>
      <c r="W173" s="692">
        <v>46009</v>
      </c>
      <c r="X173" s="687">
        <v>1</v>
      </c>
      <c r="Y173" s="274">
        <v>1</v>
      </c>
      <c r="Z173" s="1059">
        <v>1</v>
      </c>
      <c r="AA173" s="356">
        <v>46025</v>
      </c>
      <c r="AB173" s="372">
        <v>46176</v>
      </c>
      <c r="AC173" s="707" t="s">
        <v>1500</v>
      </c>
    </row>
    <row r="174" spans="1:29" ht="39.75" customHeight="1">
      <c r="A174" s="773" t="s">
        <v>1501</v>
      </c>
      <c r="B174" s="680" t="s">
        <v>31</v>
      </c>
      <c r="C174" s="679">
        <v>46003</v>
      </c>
      <c r="D174" s="679" t="s">
        <v>58</v>
      </c>
      <c r="E174" s="679">
        <v>46002</v>
      </c>
      <c r="F174" s="680" t="s">
        <v>61</v>
      </c>
      <c r="G174" s="680"/>
      <c r="H174" s="681">
        <v>0</v>
      </c>
      <c r="I174" s="681" t="s">
        <v>890</v>
      </c>
      <c r="J174" s="681" t="s">
        <v>30</v>
      </c>
      <c r="K174" s="679" t="s">
        <v>639</v>
      </c>
      <c r="L174" s="681" t="s">
        <v>128</v>
      </c>
      <c r="M174" s="893">
        <v>11500.3</v>
      </c>
      <c r="N174" s="791">
        <v>12331.25</v>
      </c>
      <c r="O174" s="893"/>
      <c r="P174" s="791">
        <v>12331.25</v>
      </c>
      <c r="Q174" s="1156" t="s">
        <v>128</v>
      </c>
      <c r="R174" s="728" t="s">
        <v>38</v>
      </c>
      <c r="S174" s="1240">
        <v>45994</v>
      </c>
      <c r="T174" s="1060">
        <v>908</v>
      </c>
      <c r="U174" s="1060">
        <v>925</v>
      </c>
      <c r="V174" s="358">
        <f>IFERROR($U174/$T174, 0)</f>
        <v>1.0187224669603525</v>
      </c>
      <c r="W174" s="692">
        <v>46013</v>
      </c>
      <c r="X174" s="687">
        <v>1</v>
      </c>
      <c r="Y174" s="274">
        <v>1</v>
      </c>
      <c r="Z174" s="458">
        <v>1</v>
      </c>
      <c r="AA174" s="372">
        <v>46025</v>
      </c>
      <c r="AB174" s="356">
        <v>46176</v>
      </c>
      <c r="AC174" s="707" t="s">
        <v>1502</v>
      </c>
    </row>
    <row r="175" spans="1:29" ht="39.75" customHeight="1">
      <c r="A175" s="551" t="s">
        <v>1503</v>
      </c>
      <c r="B175" s="351" t="s">
        <v>31</v>
      </c>
      <c r="C175" s="360">
        <v>45991</v>
      </c>
      <c r="D175" s="353" t="s">
        <v>1324</v>
      </c>
      <c r="E175" s="353">
        <v>45953</v>
      </c>
      <c r="F175" s="351" t="s">
        <v>61</v>
      </c>
      <c r="G175" s="354" t="s">
        <v>1504</v>
      </c>
      <c r="H175" s="355">
        <v>0</v>
      </c>
      <c r="I175" s="355" t="s">
        <v>890</v>
      </c>
      <c r="J175" s="355" t="s">
        <v>30</v>
      </c>
      <c r="K175" s="353" t="s">
        <v>639</v>
      </c>
      <c r="L175" s="355" t="s">
        <v>128</v>
      </c>
      <c r="M175" s="864">
        <v>51970</v>
      </c>
      <c r="N175" s="864">
        <v>43259</v>
      </c>
      <c r="O175" s="339">
        <v>16589.25</v>
      </c>
      <c r="P175" s="864">
        <v>59848.25</v>
      </c>
      <c r="Q175" s="307" t="s">
        <v>128</v>
      </c>
      <c r="R175" s="294" t="s">
        <v>38</v>
      </c>
      <c r="S175" s="123">
        <v>45953</v>
      </c>
      <c r="T175" s="369">
        <v>4544</v>
      </c>
      <c r="U175" s="369">
        <v>4569</v>
      </c>
      <c r="V175" s="358">
        <f>IFERROR($U175/$T175, 0)</f>
        <v>1.0055017605633803</v>
      </c>
      <c r="W175" s="363">
        <v>45960</v>
      </c>
      <c r="X175" s="274">
        <v>1</v>
      </c>
      <c r="Y175" s="274">
        <v>1</v>
      </c>
      <c r="Z175" s="458">
        <v>1</v>
      </c>
      <c r="AA175" s="356">
        <v>46105</v>
      </c>
      <c r="AB175" s="57">
        <v>46105</v>
      </c>
      <c r="AC175" s="1580" t="s">
        <v>1505</v>
      </c>
    </row>
    <row r="176" spans="1:29" ht="39.75" customHeight="1">
      <c r="A176" s="291" t="s">
        <v>270</v>
      </c>
      <c r="B176" s="292" t="s">
        <v>31</v>
      </c>
      <c r="C176" s="18">
        <v>45868</v>
      </c>
      <c r="D176" s="293" t="s">
        <v>52</v>
      </c>
      <c r="E176" s="447">
        <v>45839</v>
      </c>
      <c r="F176" s="293" t="s">
        <v>57</v>
      </c>
      <c r="G176" s="297" t="s">
        <v>271</v>
      </c>
      <c r="H176" s="19">
        <v>0</v>
      </c>
      <c r="I176" s="19" t="s">
        <v>890</v>
      </c>
      <c r="J176" s="19" t="s">
        <v>30</v>
      </c>
      <c r="K176" s="465">
        <v>45838</v>
      </c>
      <c r="L176" s="19" t="s">
        <v>128</v>
      </c>
      <c r="M176" s="336">
        <v>72566</v>
      </c>
      <c r="N176" s="336">
        <v>9904.1</v>
      </c>
      <c r="O176" s="1220"/>
      <c r="P176" s="336">
        <v>9904.1</v>
      </c>
      <c r="Q176" s="1224" t="s">
        <v>128</v>
      </c>
      <c r="R176" s="294" t="s">
        <v>38</v>
      </c>
      <c r="S176" s="406">
        <v>45838</v>
      </c>
      <c r="T176" s="5">
        <v>765</v>
      </c>
      <c r="U176" s="42">
        <v>786</v>
      </c>
      <c r="V176" s="28">
        <v>1.03</v>
      </c>
      <c r="W176" s="494">
        <v>45845</v>
      </c>
      <c r="X176" s="274">
        <v>1</v>
      </c>
      <c r="Y176" s="274">
        <v>1</v>
      </c>
      <c r="Z176" s="274">
        <v>1</v>
      </c>
      <c r="AA176" s="363">
        <v>45916</v>
      </c>
      <c r="AB176" s="669">
        <v>45916</v>
      </c>
      <c r="AC176" s="1003" t="s">
        <v>1506</v>
      </c>
    </row>
    <row r="177" spans="1:29" ht="39.75" customHeight="1">
      <c r="A177" s="291" t="s">
        <v>1507</v>
      </c>
      <c r="B177" s="305" t="s">
        <v>31</v>
      </c>
      <c r="C177" s="18">
        <v>45960</v>
      </c>
      <c r="D177" s="18" t="s">
        <v>52</v>
      </c>
      <c r="E177" s="18">
        <v>45945</v>
      </c>
      <c r="F177" s="17" t="s">
        <v>57</v>
      </c>
      <c r="G177" s="297" t="s">
        <v>1508</v>
      </c>
      <c r="H177" s="19">
        <v>0</v>
      </c>
      <c r="I177" s="19" t="s">
        <v>890</v>
      </c>
      <c r="J177" s="19" t="s">
        <v>30</v>
      </c>
      <c r="K177" s="293">
        <v>45936</v>
      </c>
      <c r="L177" s="307" t="s">
        <v>128</v>
      </c>
      <c r="M177" s="339">
        <v>4235.8</v>
      </c>
      <c r="N177" s="336">
        <v>3228.9</v>
      </c>
      <c r="O177" s="1262"/>
      <c r="P177" s="336">
        <v>3228.9</v>
      </c>
      <c r="Q177" s="1249" t="s">
        <v>128</v>
      </c>
      <c r="R177" s="294" t="s">
        <v>38</v>
      </c>
      <c r="S177" s="489">
        <v>45939</v>
      </c>
      <c r="T177" s="901">
        <v>228</v>
      </c>
      <c r="U177" s="901">
        <v>240</v>
      </c>
      <c r="V177" s="76">
        <v>1.05</v>
      </c>
      <c r="W177" s="494">
        <v>45926</v>
      </c>
      <c r="X177" s="274">
        <v>1</v>
      </c>
      <c r="Y177" s="274">
        <v>1</v>
      </c>
      <c r="Z177" s="358">
        <v>1</v>
      </c>
      <c r="AA177" s="275">
        <v>45972</v>
      </c>
      <c r="AB177" s="275">
        <v>45972</v>
      </c>
      <c r="AC177" s="593" t="s">
        <v>1509</v>
      </c>
    </row>
    <row r="178" spans="1:29" ht="39.75" customHeight="1">
      <c r="A178" s="291" t="s">
        <v>272</v>
      </c>
      <c r="B178" s="17" t="s">
        <v>31</v>
      </c>
      <c r="C178" s="18">
        <v>45930</v>
      </c>
      <c r="D178" s="299" t="s">
        <v>52</v>
      </c>
      <c r="E178" s="18">
        <v>45902</v>
      </c>
      <c r="F178" s="17" t="s">
        <v>57</v>
      </c>
      <c r="G178" s="297"/>
      <c r="H178" s="19">
        <v>0</v>
      </c>
      <c r="I178" s="19" t="s">
        <v>890</v>
      </c>
      <c r="J178" s="19" t="s">
        <v>30</v>
      </c>
      <c r="K178" s="293">
        <v>45902</v>
      </c>
      <c r="L178" s="294" t="s">
        <v>128</v>
      </c>
      <c r="M178" s="339">
        <v>3067.9</v>
      </c>
      <c r="N178" s="336">
        <v>8729.7000000000007</v>
      </c>
      <c r="O178" s="336"/>
      <c r="P178" s="336">
        <v>8729.7000000000007</v>
      </c>
      <c r="Q178" s="307" t="s">
        <v>128</v>
      </c>
      <c r="R178" s="294" t="s">
        <v>38</v>
      </c>
      <c r="S178" s="609">
        <v>45902</v>
      </c>
      <c r="T178" s="1065">
        <v>662</v>
      </c>
      <c r="U178" s="1066">
        <v>662</v>
      </c>
      <c r="V178" s="28">
        <v>1</v>
      </c>
      <c r="W178" s="585">
        <v>45909</v>
      </c>
      <c r="X178" s="458">
        <v>1</v>
      </c>
      <c r="Y178" s="458">
        <v>1</v>
      </c>
      <c r="Z178" s="458">
        <v>1</v>
      </c>
      <c r="AA178" s="453">
        <v>45926</v>
      </c>
      <c r="AB178" s="453">
        <v>45926</v>
      </c>
      <c r="AC178" s="1067" t="s">
        <v>1510</v>
      </c>
    </row>
    <row r="179" spans="1:29" ht="39.75" customHeight="1">
      <c r="A179" s="1501" t="s">
        <v>1511</v>
      </c>
      <c r="B179" s="727" t="s">
        <v>31</v>
      </c>
      <c r="C179" s="1590">
        <v>46233</v>
      </c>
      <c r="D179" s="1590" t="s">
        <v>1512</v>
      </c>
      <c r="E179" s="1590">
        <v>46202</v>
      </c>
      <c r="F179" s="1307" t="s">
        <v>61</v>
      </c>
      <c r="G179" s="1475" t="s">
        <v>1513</v>
      </c>
      <c r="H179" s="728">
        <v>0</v>
      </c>
      <c r="I179" s="728" t="s">
        <v>890</v>
      </c>
      <c r="J179" s="728" t="s">
        <v>30</v>
      </c>
      <c r="K179" s="1590">
        <v>46189</v>
      </c>
      <c r="L179" s="1414" t="s">
        <v>128</v>
      </c>
      <c r="M179" s="893">
        <v>21342.95</v>
      </c>
      <c r="N179" s="336">
        <v>18048.45</v>
      </c>
      <c r="O179" s="567"/>
      <c r="P179" s="336">
        <v>18048.45</v>
      </c>
      <c r="Q179" s="728" t="s">
        <v>128</v>
      </c>
      <c r="R179" s="907" t="s">
        <v>38</v>
      </c>
      <c r="S179" s="1567">
        <v>46189</v>
      </c>
      <c r="T179" s="1268">
        <v>1667</v>
      </c>
      <c r="U179" s="1268">
        <v>1625</v>
      </c>
      <c r="V179" s="3">
        <v>0.97</v>
      </c>
      <c r="W179" s="1168">
        <v>46203</v>
      </c>
      <c r="X179" s="7">
        <v>1</v>
      </c>
      <c r="Y179" s="7">
        <v>1</v>
      </c>
      <c r="Z179" s="1500">
        <v>1</v>
      </c>
      <c r="AA179" s="356">
        <v>46218</v>
      </c>
      <c r="AB179" s="356">
        <v>46218</v>
      </c>
      <c r="AC179" s="1181" t="s">
        <v>1514</v>
      </c>
    </row>
    <row r="180" spans="1:29" ht="39.75" customHeight="1">
      <c r="A180" s="291" t="s">
        <v>273</v>
      </c>
      <c r="B180" s="296" t="s">
        <v>31</v>
      </c>
      <c r="C180" s="18">
        <v>45930</v>
      </c>
      <c r="D180" s="299" t="s">
        <v>52</v>
      </c>
      <c r="E180" s="18">
        <v>45902</v>
      </c>
      <c r="F180" s="17" t="s">
        <v>57</v>
      </c>
      <c r="G180" s="17"/>
      <c r="H180" s="19">
        <v>0</v>
      </c>
      <c r="I180" s="19" t="s">
        <v>890</v>
      </c>
      <c r="J180" s="19" t="s">
        <v>30</v>
      </c>
      <c r="K180" s="293">
        <v>45902</v>
      </c>
      <c r="L180" s="294" t="s">
        <v>128</v>
      </c>
      <c r="M180" s="339">
        <v>12695</v>
      </c>
      <c r="N180" s="874">
        <v>10686</v>
      </c>
      <c r="O180" s="336">
        <v>5458.3</v>
      </c>
      <c r="P180" s="339">
        <v>16144.3</v>
      </c>
      <c r="Q180" s="1267" t="s">
        <v>128</v>
      </c>
      <c r="R180" s="294" t="s">
        <v>38</v>
      </c>
      <c r="S180" s="123">
        <v>45902</v>
      </c>
      <c r="T180" s="1060">
        <v>1010</v>
      </c>
      <c r="U180" s="902">
        <v>978</v>
      </c>
      <c r="V180" s="3">
        <v>0.97</v>
      </c>
      <c r="W180" s="585">
        <v>45911</v>
      </c>
      <c r="X180" s="7">
        <v>1</v>
      </c>
      <c r="Y180" s="7">
        <v>1</v>
      </c>
      <c r="Z180" s="3">
        <v>1</v>
      </c>
      <c r="AA180" s="494">
        <v>45972</v>
      </c>
      <c r="AB180" s="363">
        <v>45972</v>
      </c>
      <c r="AC180" s="345" t="s">
        <v>1515</v>
      </c>
    </row>
    <row r="181" spans="1:29" ht="39.75" customHeight="1">
      <c r="A181" s="291" t="s">
        <v>245</v>
      </c>
      <c r="B181" s="292" t="s">
        <v>31</v>
      </c>
      <c r="C181" s="18">
        <v>45868</v>
      </c>
      <c r="D181" s="293" t="s">
        <v>52</v>
      </c>
      <c r="E181" s="293">
        <v>45849</v>
      </c>
      <c r="F181" s="447" t="s">
        <v>57</v>
      </c>
      <c r="G181" s="484" t="s">
        <v>246</v>
      </c>
      <c r="H181" s="294">
        <v>0</v>
      </c>
      <c r="I181" s="294" t="s">
        <v>890</v>
      </c>
      <c r="J181" s="294" t="s">
        <v>30</v>
      </c>
      <c r="K181" s="293">
        <v>45848</v>
      </c>
      <c r="L181" s="294" t="s">
        <v>128</v>
      </c>
      <c r="M181" s="339">
        <v>1206</v>
      </c>
      <c r="N181" s="336">
        <v>1195</v>
      </c>
      <c r="O181" s="336"/>
      <c r="P181" s="336">
        <v>1195</v>
      </c>
      <c r="Q181" s="307" t="s">
        <v>128</v>
      </c>
      <c r="R181" s="294" t="s">
        <v>38</v>
      </c>
      <c r="S181" s="609">
        <v>45848</v>
      </c>
      <c r="T181" s="1065">
        <v>90</v>
      </c>
      <c r="U181" s="1065">
        <v>90</v>
      </c>
      <c r="V181" s="28">
        <v>1</v>
      </c>
      <c r="W181" s="585">
        <v>45854</v>
      </c>
      <c r="X181" s="456">
        <v>1</v>
      </c>
      <c r="Y181" s="456">
        <v>1</v>
      </c>
      <c r="Z181" s="456">
        <v>1</v>
      </c>
      <c r="AA181" s="275">
        <v>45898</v>
      </c>
      <c r="AB181" s="275">
        <v>45898</v>
      </c>
      <c r="AC181" s="776" t="s">
        <v>1516</v>
      </c>
    </row>
    <row r="182" spans="1:29" ht="39.75" customHeight="1">
      <c r="A182" s="291" t="s">
        <v>248</v>
      </c>
      <c r="B182" s="292" t="s">
        <v>31</v>
      </c>
      <c r="C182" s="18">
        <v>45899</v>
      </c>
      <c r="D182" s="447" t="s">
        <v>52</v>
      </c>
      <c r="E182" s="447">
        <v>45882</v>
      </c>
      <c r="F182" s="292" t="s">
        <v>57</v>
      </c>
      <c r="G182" s="1064" t="s">
        <v>249</v>
      </c>
      <c r="H182" s="294">
        <v>0</v>
      </c>
      <c r="I182" s="295" t="s">
        <v>890</v>
      </c>
      <c r="J182" s="294" t="s">
        <v>30</v>
      </c>
      <c r="K182" s="353" t="s">
        <v>639</v>
      </c>
      <c r="L182" s="294" t="s">
        <v>128</v>
      </c>
      <c r="M182" s="339">
        <v>18903.7</v>
      </c>
      <c r="N182" s="898">
        <v>7007.75</v>
      </c>
      <c r="O182" s="898"/>
      <c r="P182" s="336">
        <v>7007.75</v>
      </c>
      <c r="Q182" s="307" t="s">
        <v>128</v>
      </c>
      <c r="R182" s="294" t="s">
        <v>38</v>
      </c>
      <c r="S182" s="609">
        <v>45882</v>
      </c>
      <c r="T182" s="455">
        <v>575</v>
      </c>
      <c r="U182" s="455">
        <v>575</v>
      </c>
      <c r="V182" s="28">
        <v>1</v>
      </c>
      <c r="W182" s="585">
        <v>45887</v>
      </c>
      <c r="X182" s="456">
        <v>1</v>
      </c>
      <c r="Y182" s="456">
        <v>1</v>
      </c>
      <c r="Z182" s="456">
        <v>1</v>
      </c>
      <c r="AA182" s="372">
        <v>45926</v>
      </c>
      <c r="AB182" s="372">
        <v>45926</v>
      </c>
      <c r="AC182" s="485" t="s">
        <v>1517</v>
      </c>
    </row>
    <row r="183" spans="1:29" ht="39.75" customHeight="1">
      <c r="A183" s="291" t="s">
        <v>250</v>
      </c>
      <c r="B183" s="292" t="s">
        <v>31</v>
      </c>
      <c r="C183" s="18">
        <v>45899</v>
      </c>
      <c r="D183" s="293" t="s">
        <v>52</v>
      </c>
      <c r="E183" s="18">
        <v>45806</v>
      </c>
      <c r="F183" s="292" t="s">
        <v>57</v>
      </c>
      <c r="G183" s="1064" t="s">
        <v>251</v>
      </c>
      <c r="H183" s="294">
        <v>0</v>
      </c>
      <c r="I183" s="295" t="s">
        <v>890</v>
      </c>
      <c r="J183" s="294" t="s">
        <v>30</v>
      </c>
      <c r="K183" s="293" t="s">
        <v>1518</v>
      </c>
      <c r="L183" s="294" t="s">
        <v>128</v>
      </c>
      <c r="M183" s="864">
        <v>21888.65</v>
      </c>
      <c r="N183" s="336">
        <v>21950.85</v>
      </c>
      <c r="O183" s="336"/>
      <c r="P183" s="1324">
        <v>21950.85</v>
      </c>
      <c r="Q183" s="307" t="s">
        <v>128</v>
      </c>
      <c r="R183" s="294" t="s">
        <v>38</v>
      </c>
      <c r="S183" s="123">
        <v>45824</v>
      </c>
      <c r="T183" s="42">
        <v>1669</v>
      </c>
      <c r="U183" s="488">
        <v>1701</v>
      </c>
      <c r="V183" s="28">
        <v>1.02</v>
      </c>
      <c r="W183" s="494">
        <v>45833</v>
      </c>
      <c r="X183" s="274">
        <v>1</v>
      </c>
      <c r="Y183" s="274">
        <v>1</v>
      </c>
      <c r="Z183" s="274">
        <v>1</v>
      </c>
      <c r="AA183" s="372">
        <v>45926</v>
      </c>
      <c r="AB183" s="372">
        <v>45926</v>
      </c>
      <c r="AC183" s="485" t="s">
        <v>1519</v>
      </c>
    </row>
    <row r="184" spans="1:29" ht="39.75" customHeight="1">
      <c r="A184" s="551" t="s">
        <v>1520</v>
      </c>
      <c r="B184" s="621" t="s">
        <v>31</v>
      </c>
      <c r="C184" s="360">
        <v>45991</v>
      </c>
      <c r="D184" s="351" t="s">
        <v>1521</v>
      </c>
      <c r="E184" s="353">
        <v>45936</v>
      </c>
      <c r="F184" s="351" t="s">
        <v>57</v>
      </c>
      <c r="G184" s="354"/>
      <c r="H184" s="355">
        <v>0</v>
      </c>
      <c r="I184" s="355" t="s">
        <v>890</v>
      </c>
      <c r="J184" s="355" t="s">
        <v>30</v>
      </c>
      <c r="K184" s="353" t="s">
        <v>639</v>
      </c>
      <c r="L184" s="355" t="s">
        <v>128</v>
      </c>
      <c r="M184" s="675">
        <v>74164.05</v>
      </c>
      <c r="N184" s="336">
        <v>62844.55</v>
      </c>
      <c r="O184" s="1232"/>
      <c r="P184" s="336">
        <v>62844.55</v>
      </c>
      <c r="Q184" s="1267" t="s">
        <v>128</v>
      </c>
      <c r="R184" s="294" t="s">
        <v>38</v>
      </c>
      <c r="S184" s="123">
        <v>45939</v>
      </c>
      <c r="T184" s="327">
        <v>5613</v>
      </c>
      <c r="U184" s="327">
        <v>5774</v>
      </c>
      <c r="V184" s="3">
        <v>1.03</v>
      </c>
      <c r="W184" s="363">
        <v>45960</v>
      </c>
      <c r="X184" s="274">
        <v>1</v>
      </c>
      <c r="Y184" s="7">
        <v>1</v>
      </c>
      <c r="Z184" s="7">
        <v>1</v>
      </c>
      <c r="AA184" s="372">
        <v>45998</v>
      </c>
      <c r="AB184" s="57">
        <v>45999</v>
      </c>
      <c r="AC184" s="944" t="s">
        <v>1522</v>
      </c>
    </row>
    <row r="185" spans="1:29" ht="39.75" customHeight="1">
      <c r="A185" s="551" t="s">
        <v>1523</v>
      </c>
      <c r="B185" s="621" t="s">
        <v>31</v>
      </c>
      <c r="C185" s="360">
        <v>45991</v>
      </c>
      <c r="D185" s="353" t="s">
        <v>1324</v>
      </c>
      <c r="E185" s="353">
        <v>45961</v>
      </c>
      <c r="F185" s="351" t="s">
        <v>57</v>
      </c>
      <c r="G185" s="354"/>
      <c r="H185" s="355">
        <v>0</v>
      </c>
      <c r="I185" s="355" t="s">
        <v>890</v>
      </c>
      <c r="J185" s="355" t="s">
        <v>30</v>
      </c>
      <c r="K185" s="353" t="s">
        <v>639</v>
      </c>
      <c r="L185" s="355" t="s">
        <v>128</v>
      </c>
      <c r="M185" s="629">
        <v>39221.800000000003</v>
      </c>
      <c r="N185" s="339">
        <v>42623.8</v>
      </c>
      <c r="O185" s="864"/>
      <c r="P185" s="339">
        <v>42623.8</v>
      </c>
      <c r="Q185" s="142" t="s">
        <v>128</v>
      </c>
      <c r="R185" s="294" t="s">
        <v>38</v>
      </c>
      <c r="S185" s="1194">
        <v>45950</v>
      </c>
      <c r="T185" s="327">
        <v>3078</v>
      </c>
      <c r="U185" s="327">
        <v>3272</v>
      </c>
      <c r="V185" s="358">
        <f>IFERROR($U185/$T185, 0)</f>
        <v>1.0630279402209226</v>
      </c>
      <c r="W185" s="363">
        <v>45966</v>
      </c>
      <c r="X185" s="274">
        <v>1</v>
      </c>
      <c r="Y185" s="7">
        <v>1</v>
      </c>
      <c r="Z185" s="7">
        <v>1</v>
      </c>
      <c r="AA185" s="57">
        <v>45999</v>
      </c>
      <c r="AB185" s="646">
        <v>45999</v>
      </c>
      <c r="AC185" s="1068" t="s">
        <v>1524</v>
      </c>
    </row>
    <row r="186" spans="1:29" ht="39.75" customHeight="1">
      <c r="A186" s="291" t="s">
        <v>274</v>
      </c>
      <c r="B186" s="17" t="s">
        <v>31</v>
      </c>
      <c r="C186" s="18">
        <v>45792</v>
      </c>
      <c r="D186" s="299" t="s">
        <v>58</v>
      </c>
      <c r="E186" s="299">
        <v>45695</v>
      </c>
      <c r="F186" s="299" t="s">
        <v>57</v>
      </c>
      <c r="G186" s="300" t="s">
        <v>275</v>
      </c>
      <c r="H186" s="19">
        <v>0</v>
      </c>
      <c r="I186" s="298" t="s">
        <v>38</v>
      </c>
      <c r="J186" s="19" t="s">
        <v>30</v>
      </c>
      <c r="K186" s="17" t="s">
        <v>38</v>
      </c>
      <c r="L186" s="19" t="s">
        <v>128</v>
      </c>
      <c r="M186" s="336">
        <v>3425.55</v>
      </c>
      <c r="N186" s="1325">
        <v>7741.4</v>
      </c>
      <c r="O186" s="1325"/>
      <c r="P186" s="1325">
        <v>7741.4</v>
      </c>
      <c r="Q186" s="1224" t="s">
        <v>128</v>
      </c>
      <c r="R186" s="19" t="s">
        <v>38</v>
      </c>
      <c r="S186" s="125">
        <v>45689</v>
      </c>
      <c r="T186" s="4">
        <v>73</v>
      </c>
      <c r="U186" s="16">
        <v>73</v>
      </c>
      <c r="V186" s="358">
        <f>IFERROR(Table4[[#This Row],[Actual Redline Completed Footage UG]]/Table4[[#This Row],[Footage UG]], 0)</f>
        <v>1</v>
      </c>
      <c r="W186" s="20">
        <v>45698</v>
      </c>
      <c r="X186" s="7">
        <v>1</v>
      </c>
      <c r="Y186" s="7">
        <v>1</v>
      </c>
      <c r="Z186" s="7">
        <v>1</v>
      </c>
      <c r="AA186" s="275">
        <v>45835</v>
      </c>
      <c r="AB186" s="275">
        <v>45835</v>
      </c>
      <c r="AC186" s="11"/>
    </row>
    <row r="187" spans="1:29" ht="39.75" customHeight="1">
      <c r="A187" s="773" t="s">
        <v>1525</v>
      </c>
      <c r="B187" s="621" t="s">
        <v>31</v>
      </c>
      <c r="C187" s="679">
        <v>46015</v>
      </c>
      <c r="D187" s="679" t="s">
        <v>1324</v>
      </c>
      <c r="E187" s="679">
        <v>45965</v>
      </c>
      <c r="F187" s="680" t="s">
        <v>57</v>
      </c>
      <c r="G187" s="680" t="s">
        <v>1526</v>
      </c>
      <c r="H187" s="681">
        <v>0</v>
      </c>
      <c r="I187" s="1011" t="s">
        <v>890</v>
      </c>
      <c r="J187" s="681" t="s">
        <v>30</v>
      </c>
      <c r="K187" s="353" t="s">
        <v>639</v>
      </c>
      <c r="L187" s="681" t="s">
        <v>128</v>
      </c>
      <c r="M187" s="774">
        <v>4773.8</v>
      </c>
      <c r="N187" s="898">
        <v>3671.8</v>
      </c>
      <c r="O187" s="367"/>
      <c r="P187" s="898">
        <v>3671.8</v>
      </c>
      <c r="Q187" s="1156" t="s">
        <v>128</v>
      </c>
      <c r="R187" s="728" t="s">
        <v>38</v>
      </c>
      <c r="S187" s="709" t="s">
        <v>36</v>
      </c>
      <c r="T187" s="327">
        <v>103</v>
      </c>
      <c r="U187" s="327">
        <v>82</v>
      </c>
      <c r="V187" s="3">
        <v>0.8</v>
      </c>
      <c r="W187" s="692">
        <v>45985</v>
      </c>
      <c r="X187" s="687">
        <v>0</v>
      </c>
      <c r="Y187" s="687">
        <v>0</v>
      </c>
      <c r="Z187" s="685">
        <v>0</v>
      </c>
      <c r="AA187" s="356">
        <v>46035</v>
      </c>
      <c r="AB187" s="356">
        <v>46073</v>
      </c>
      <c r="AC187" s="688" t="s">
        <v>1527</v>
      </c>
    </row>
    <row r="188" spans="1:29" ht="39.75" customHeight="1">
      <c r="A188" s="291" t="s">
        <v>276</v>
      </c>
      <c r="B188" s="292" t="s">
        <v>31</v>
      </c>
      <c r="C188" s="293">
        <v>45787</v>
      </c>
      <c r="D188" s="447" t="s">
        <v>58</v>
      </c>
      <c r="E188" s="18">
        <v>45763</v>
      </c>
      <c r="F188" s="447" t="s">
        <v>65</v>
      </c>
      <c r="G188" s="435" t="s">
        <v>277</v>
      </c>
      <c r="H188" s="294">
        <v>0</v>
      </c>
      <c r="I188" s="295" t="s">
        <v>890</v>
      </c>
      <c r="J188" s="294" t="s">
        <v>30</v>
      </c>
      <c r="K188" s="292" t="s">
        <v>38</v>
      </c>
      <c r="L188" s="294" t="s">
        <v>128</v>
      </c>
      <c r="M188" s="339">
        <v>3707.3</v>
      </c>
      <c r="N188" s="336">
        <v>8209.69</v>
      </c>
      <c r="O188" s="336"/>
      <c r="P188" s="336">
        <v>8209.69</v>
      </c>
      <c r="Q188" s="307" t="s">
        <v>128</v>
      </c>
      <c r="R188" s="294" t="s">
        <v>38</v>
      </c>
      <c r="S188" s="123">
        <v>45763</v>
      </c>
      <c r="T188" s="35">
        <v>143</v>
      </c>
      <c r="U188" s="35">
        <v>143</v>
      </c>
      <c r="V188" s="358">
        <f>IFERROR(Table4[[#This Row],[Actual Redline Completed Footage UG]]/Table4[[#This Row],[Footage UG]], 0)</f>
        <v>1</v>
      </c>
      <c r="W188" s="20">
        <v>45768</v>
      </c>
      <c r="X188" s="7">
        <v>0</v>
      </c>
      <c r="Y188" s="7">
        <v>0</v>
      </c>
      <c r="Z188" s="7">
        <v>1</v>
      </c>
      <c r="AA188" s="372">
        <v>45926</v>
      </c>
      <c r="AB188" s="372">
        <v>45926</v>
      </c>
      <c r="AC188" s="485" t="s">
        <v>1485</v>
      </c>
    </row>
    <row r="189" spans="1:29" ht="39.75" customHeight="1">
      <c r="A189" s="551" t="s">
        <v>1528</v>
      </c>
      <c r="B189" s="351" t="s">
        <v>31</v>
      </c>
      <c r="C189" s="360">
        <v>45960</v>
      </c>
      <c r="D189" s="353" t="s">
        <v>80</v>
      </c>
      <c r="E189" s="353">
        <v>45939</v>
      </c>
      <c r="F189" s="351" t="s">
        <v>65</v>
      </c>
      <c r="G189" s="354"/>
      <c r="H189" s="355">
        <v>385</v>
      </c>
      <c r="I189" s="1011" t="s">
        <v>890</v>
      </c>
      <c r="J189" s="355" t="s">
        <v>36</v>
      </c>
      <c r="K189" s="353">
        <v>45937</v>
      </c>
      <c r="L189" s="355" t="s">
        <v>128</v>
      </c>
      <c r="M189" s="891">
        <v>210533.1</v>
      </c>
      <c r="N189" s="1220">
        <v>199293.1</v>
      </c>
      <c r="O189" s="911"/>
      <c r="P189" s="1220">
        <v>199293.1</v>
      </c>
      <c r="Q189" s="307" t="s">
        <v>128</v>
      </c>
      <c r="R189" s="294" t="s">
        <v>38</v>
      </c>
      <c r="S189" s="489">
        <v>45936</v>
      </c>
      <c r="T189" s="327">
        <v>18693</v>
      </c>
      <c r="U189" s="327">
        <v>18693</v>
      </c>
      <c r="V189" s="3">
        <v>1</v>
      </c>
      <c r="W189" s="494">
        <v>45944</v>
      </c>
      <c r="X189" s="274">
        <v>1</v>
      </c>
      <c r="Y189" s="274">
        <v>1</v>
      </c>
      <c r="Z189" s="358">
        <v>1</v>
      </c>
      <c r="AA189" s="372">
        <v>45999</v>
      </c>
      <c r="AB189" s="57">
        <v>45999</v>
      </c>
      <c r="AC189" s="944" t="s">
        <v>1529</v>
      </c>
    </row>
    <row r="190" spans="1:29" ht="39.75" customHeight="1">
      <c r="A190" s="773" t="s">
        <v>1530</v>
      </c>
      <c r="B190" s="621" t="s">
        <v>31</v>
      </c>
      <c r="C190" s="679">
        <v>46020</v>
      </c>
      <c r="D190" s="679" t="s">
        <v>1531</v>
      </c>
      <c r="E190" s="679">
        <v>45978</v>
      </c>
      <c r="F190" s="680" t="s">
        <v>61</v>
      </c>
      <c r="G190" s="680" t="s">
        <v>1532</v>
      </c>
      <c r="H190" s="681">
        <v>197</v>
      </c>
      <c r="I190" s="1011" t="s">
        <v>890</v>
      </c>
      <c r="J190" s="681" t="s">
        <v>36</v>
      </c>
      <c r="K190" s="679">
        <v>45978</v>
      </c>
      <c r="L190" s="681" t="s">
        <v>128</v>
      </c>
      <c r="M190" s="875">
        <v>87807.5</v>
      </c>
      <c r="N190" s="336">
        <v>81808</v>
      </c>
      <c r="O190" s="910"/>
      <c r="P190" s="336">
        <v>81808</v>
      </c>
      <c r="Q190" s="1156" t="s">
        <v>128</v>
      </c>
      <c r="R190" s="728" t="s">
        <v>38</v>
      </c>
      <c r="S190" s="1234">
        <v>45978</v>
      </c>
      <c r="T190" s="327">
        <v>10187</v>
      </c>
      <c r="U190" s="327">
        <v>8303</v>
      </c>
      <c r="V190" s="3">
        <v>0.82</v>
      </c>
      <c r="W190" s="754">
        <v>45985</v>
      </c>
      <c r="X190" s="687">
        <v>1</v>
      </c>
      <c r="Y190" s="274">
        <v>1</v>
      </c>
      <c r="Z190" s="358">
        <v>1</v>
      </c>
      <c r="AA190" s="630">
        <v>46029</v>
      </c>
      <c r="AB190" s="249" t="s">
        <v>1169</v>
      </c>
      <c r="AC190" s="772" t="s">
        <v>1533</v>
      </c>
    </row>
    <row r="191" spans="1:29" ht="39.75" customHeight="1">
      <c r="A191" s="448" t="s">
        <v>1534</v>
      </c>
      <c r="B191" s="17" t="s">
        <v>31</v>
      </c>
      <c r="C191" s="18">
        <v>45688</v>
      </c>
      <c r="D191" s="18" t="s">
        <v>1340</v>
      </c>
      <c r="E191" s="18">
        <v>45682</v>
      </c>
      <c r="F191" s="299" t="s">
        <v>57</v>
      </c>
      <c r="G191" s="435" t="s">
        <v>280</v>
      </c>
      <c r="H191" s="19">
        <v>48</v>
      </c>
      <c r="I191" s="298" t="s">
        <v>592</v>
      </c>
      <c r="J191" s="19" t="s">
        <v>36</v>
      </c>
      <c r="K191" s="17" t="s">
        <v>38</v>
      </c>
      <c r="L191" s="19" t="s">
        <v>128</v>
      </c>
      <c r="M191" s="336">
        <v>21648.75</v>
      </c>
      <c r="N191" s="416">
        <v>35235</v>
      </c>
      <c r="O191" s="416"/>
      <c r="P191" s="416">
        <v>35235</v>
      </c>
      <c r="Q191" s="1224" t="s">
        <v>128</v>
      </c>
      <c r="R191" s="19" t="s">
        <v>38</v>
      </c>
      <c r="S191" s="126">
        <v>45678</v>
      </c>
      <c r="T191" s="5">
        <v>2264</v>
      </c>
      <c r="U191" s="29">
        <v>2163</v>
      </c>
      <c r="V191" s="358">
        <f>IFERROR(Table4[[#This Row],[Actual Redline Completed Footage UG]]/Table4[[#This Row],[Footage UG]], 0)</f>
        <v>0.95538869257950532</v>
      </c>
      <c r="W191" s="20">
        <v>45681</v>
      </c>
      <c r="X191" s="7">
        <v>1</v>
      </c>
      <c r="Y191" s="7">
        <v>1</v>
      </c>
      <c r="Z191" s="7">
        <v>1</v>
      </c>
      <c r="AA191" s="275">
        <v>45818</v>
      </c>
      <c r="AB191" s="275">
        <v>45818</v>
      </c>
      <c r="AC191" s="11"/>
    </row>
    <row r="192" spans="1:29" ht="39.75" customHeight="1">
      <c r="A192" s="551" t="s">
        <v>1535</v>
      </c>
      <c r="B192" s="351" t="s">
        <v>31</v>
      </c>
      <c r="C192" s="353">
        <v>45996</v>
      </c>
      <c r="D192" s="353" t="s">
        <v>80</v>
      </c>
      <c r="E192" s="353">
        <v>45958</v>
      </c>
      <c r="F192" s="351" t="s">
        <v>61</v>
      </c>
      <c r="G192" s="354" t="s">
        <v>1536</v>
      </c>
      <c r="H192" s="355">
        <v>303</v>
      </c>
      <c r="I192" s="1011" t="s">
        <v>890</v>
      </c>
      <c r="J192" s="355" t="s">
        <v>36</v>
      </c>
      <c r="K192" s="353">
        <v>45953</v>
      </c>
      <c r="L192" s="355" t="s">
        <v>128</v>
      </c>
      <c r="M192" s="629">
        <v>168480.55</v>
      </c>
      <c r="N192" s="629">
        <v>159413.79999999999</v>
      </c>
      <c r="O192" s="629">
        <v>15232</v>
      </c>
      <c r="P192" s="629">
        <v>174645.55</v>
      </c>
      <c r="Q192" s="307" t="s">
        <v>128</v>
      </c>
      <c r="R192" s="294" t="s">
        <v>38</v>
      </c>
      <c r="S192" s="489">
        <v>45953</v>
      </c>
      <c r="T192" s="357">
        <v>13760</v>
      </c>
      <c r="U192" s="357">
        <v>13760</v>
      </c>
      <c r="V192" s="3">
        <f>IFERROR($U192/$T192, 0)</f>
        <v>1</v>
      </c>
      <c r="W192" s="494">
        <v>45978</v>
      </c>
      <c r="X192" s="274">
        <v>1</v>
      </c>
      <c r="Y192" s="274">
        <v>1</v>
      </c>
      <c r="Z192" s="358">
        <v>1</v>
      </c>
      <c r="AA192" s="356">
        <v>46371</v>
      </c>
      <c r="AB192" s="249" t="s">
        <v>1169</v>
      </c>
      <c r="AC192" s="345" t="s">
        <v>1537</v>
      </c>
    </row>
    <row r="193" spans="1:29" ht="39.75" customHeight="1">
      <c r="A193" s="637" t="s">
        <v>1538</v>
      </c>
      <c r="B193" s="351" t="s">
        <v>31</v>
      </c>
      <c r="C193" s="360">
        <v>45960</v>
      </c>
      <c r="D193" s="353" t="s">
        <v>1539</v>
      </c>
      <c r="E193" s="353">
        <v>45915</v>
      </c>
      <c r="F193" s="351" t="s">
        <v>1540</v>
      </c>
      <c r="G193" s="354"/>
      <c r="H193" s="355">
        <v>384</v>
      </c>
      <c r="I193" s="1011" t="s">
        <v>890</v>
      </c>
      <c r="J193" s="355" t="s">
        <v>36</v>
      </c>
      <c r="K193" s="353">
        <v>45905</v>
      </c>
      <c r="L193" s="355" t="s">
        <v>128</v>
      </c>
      <c r="M193" s="629">
        <v>145985.5</v>
      </c>
      <c r="N193" s="336">
        <v>135482.5</v>
      </c>
      <c r="O193" s="910"/>
      <c r="P193" s="336">
        <v>135482.5</v>
      </c>
      <c r="Q193" s="307" t="s">
        <v>128</v>
      </c>
      <c r="R193" s="294" t="s">
        <v>38</v>
      </c>
      <c r="S193" s="123">
        <v>45906</v>
      </c>
      <c r="T193" s="1092">
        <v>14150</v>
      </c>
      <c r="U193" s="327">
        <v>15378</v>
      </c>
      <c r="V193" s="3">
        <v>1.0900000000000001</v>
      </c>
      <c r="W193" s="494">
        <v>45926</v>
      </c>
      <c r="X193" s="274">
        <v>1</v>
      </c>
      <c r="Y193" s="274">
        <v>1</v>
      </c>
      <c r="Z193" s="358">
        <v>1</v>
      </c>
      <c r="AA193" s="356">
        <v>46113</v>
      </c>
      <c r="AB193" s="356">
        <v>46113</v>
      </c>
      <c r="AC193" s="593" t="s">
        <v>1541</v>
      </c>
    </row>
    <row r="194" spans="1:29" ht="39.75" customHeight="1">
      <c r="A194" s="551" t="s">
        <v>1542</v>
      </c>
      <c r="B194" s="351" t="s">
        <v>31</v>
      </c>
      <c r="C194" s="360">
        <v>45930</v>
      </c>
      <c r="D194" s="353" t="s">
        <v>1543</v>
      </c>
      <c r="E194" s="353">
        <v>45916</v>
      </c>
      <c r="F194" s="351" t="s">
        <v>57</v>
      </c>
      <c r="G194" s="354"/>
      <c r="H194" s="355">
        <v>84</v>
      </c>
      <c r="I194" s="1011" t="s">
        <v>890</v>
      </c>
      <c r="J194" s="355" t="s">
        <v>36</v>
      </c>
      <c r="K194" s="351" t="s">
        <v>38</v>
      </c>
      <c r="L194" s="355" t="s">
        <v>128</v>
      </c>
      <c r="M194" s="629">
        <v>30892</v>
      </c>
      <c r="N194" s="629">
        <v>28405</v>
      </c>
      <c r="O194" s="408"/>
      <c r="P194" s="629">
        <v>28405</v>
      </c>
      <c r="Q194" s="294" t="s">
        <v>128</v>
      </c>
      <c r="R194" s="294" t="s">
        <v>38</v>
      </c>
      <c r="S194" s="489">
        <v>45911</v>
      </c>
      <c r="T194" s="327">
        <v>2811</v>
      </c>
      <c r="U194" s="327">
        <v>2732</v>
      </c>
      <c r="V194" s="3">
        <f>IFERROR($U194/$T194, 0)</f>
        <v>0.97189612237637857</v>
      </c>
      <c r="W194" s="20">
        <v>45922</v>
      </c>
      <c r="X194" s="758">
        <v>1</v>
      </c>
      <c r="Y194" s="274">
        <v>1</v>
      </c>
      <c r="Z194" s="358">
        <v>1</v>
      </c>
      <c r="AA194" s="366" t="s">
        <v>1169</v>
      </c>
      <c r="AB194" s="366" t="s">
        <v>1169</v>
      </c>
      <c r="AC194" s="593" t="s">
        <v>1544</v>
      </c>
    </row>
    <row r="195" spans="1:29" ht="39.75" customHeight="1">
      <c r="A195" s="291" t="s">
        <v>162</v>
      </c>
      <c r="B195" s="292" t="s">
        <v>31</v>
      </c>
      <c r="C195" s="18">
        <v>45899</v>
      </c>
      <c r="D195" s="293" t="s">
        <v>58</v>
      </c>
      <c r="E195" s="293">
        <v>45873</v>
      </c>
      <c r="F195" s="447" t="s">
        <v>65</v>
      </c>
      <c r="G195" s="484"/>
      <c r="H195" s="294">
        <v>50</v>
      </c>
      <c r="I195" s="295" t="s">
        <v>890</v>
      </c>
      <c r="J195" s="294" t="s">
        <v>36</v>
      </c>
      <c r="K195" s="293">
        <v>45874</v>
      </c>
      <c r="L195" s="294" t="s">
        <v>128</v>
      </c>
      <c r="M195" s="339">
        <v>11894.25</v>
      </c>
      <c r="N195" s="336">
        <v>10285.25</v>
      </c>
      <c r="O195" s="336">
        <v>5989</v>
      </c>
      <c r="P195" s="336">
        <v>16274</v>
      </c>
      <c r="Q195" s="307" t="s">
        <v>128</v>
      </c>
      <c r="R195" s="294" t="s">
        <v>38</v>
      </c>
      <c r="S195" s="123">
        <v>45873</v>
      </c>
      <c r="T195" s="1092">
        <v>1471</v>
      </c>
      <c r="U195" s="1060">
        <v>1437</v>
      </c>
      <c r="V195" s="1225">
        <v>0.98</v>
      </c>
      <c r="W195" s="494">
        <v>45881</v>
      </c>
      <c r="X195" s="274">
        <v>1</v>
      </c>
      <c r="Y195" s="274">
        <v>1</v>
      </c>
      <c r="Z195" s="274">
        <v>1</v>
      </c>
      <c r="AA195" s="356">
        <v>45926</v>
      </c>
      <c r="AB195" s="356">
        <v>45926</v>
      </c>
      <c r="AC195" s="593"/>
    </row>
    <row r="196" spans="1:29" ht="39.75" customHeight="1" thickBot="1">
      <c r="A196" s="558" t="s">
        <v>281</v>
      </c>
      <c r="B196" s="561" t="s">
        <v>31</v>
      </c>
      <c r="C196" s="23">
        <v>45930</v>
      </c>
      <c r="D196" s="23" t="s">
        <v>58</v>
      </c>
      <c r="E196" s="23">
        <v>45874</v>
      </c>
      <c r="F196" s="562" t="s">
        <v>65</v>
      </c>
      <c r="G196" s="563"/>
      <c r="H196" s="564">
        <v>208</v>
      </c>
      <c r="I196" s="569" t="s">
        <v>890</v>
      </c>
      <c r="J196" s="564" t="s">
        <v>36</v>
      </c>
      <c r="K196" s="353">
        <v>45876</v>
      </c>
      <c r="L196" s="355" t="s">
        <v>128</v>
      </c>
      <c r="M196" s="629">
        <v>124980</v>
      </c>
      <c r="N196" s="898">
        <v>118545</v>
      </c>
      <c r="O196" s="367"/>
      <c r="P196" s="898">
        <v>118545</v>
      </c>
      <c r="Q196" s="355" t="s">
        <v>128</v>
      </c>
      <c r="R196" s="294" t="s">
        <v>38</v>
      </c>
      <c r="S196" s="1211">
        <v>45876</v>
      </c>
      <c r="T196" s="327">
        <v>11700</v>
      </c>
      <c r="U196" s="1058">
        <v>11820</v>
      </c>
      <c r="V196" s="1298">
        <v>1.01</v>
      </c>
      <c r="W196" s="494">
        <v>45890</v>
      </c>
      <c r="X196" s="274">
        <v>1</v>
      </c>
      <c r="Y196" s="274">
        <v>1</v>
      </c>
      <c r="Z196" s="358">
        <v>1</v>
      </c>
      <c r="AA196" s="57">
        <v>45926</v>
      </c>
      <c r="AB196" s="57">
        <v>45926</v>
      </c>
      <c r="AC196" s="382" t="s">
        <v>1545</v>
      </c>
    </row>
    <row r="197" spans="1:29" ht="39.75" customHeight="1">
      <c r="A197" s="1196" t="s">
        <v>1546</v>
      </c>
      <c r="B197" s="1197" t="s">
        <v>44</v>
      </c>
      <c r="C197" s="1198">
        <v>46262</v>
      </c>
      <c r="D197" s="1198" t="s">
        <v>1547</v>
      </c>
      <c r="E197" s="1198">
        <v>46178</v>
      </c>
      <c r="F197" s="1216" t="s">
        <v>73</v>
      </c>
      <c r="G197" s="1216"/>
      <c r="H197" s="1167">
        <v>42</v>
      </c>
      <c r="I197" s="1178" t="s">
        <v>890</v>
      </c>
      <c r="J197" s="1167" t="s">
        <v>30</v>
      </c>
      <c r="K197" s="1198">
        <v>46178</v>
      </c>
      <c r="L197" s="1167" t="s">
        <v>128</v>
      </c>
      <c r="M197" s="1217">
        <v>60970.5</v>
      </c>
      <c r="N197" s="336">
        <v>60606.5</v>
      </c>
      <c r="O197" s="567"/>
      <c r="P197" s="336">
        <v>60606.5</v>
      </c>
      <c r="Q197" s="1167" t="s">
        <v>128</v>
      </c>
      <c r="R197" s="1551" t="s">
        <v>38</v>
      </c>
      <c r="S197" s="1219">
        <v>46181</v>
      </c>
      <c r="T197" s="1170">
        <v>4650</v>
      </c>
      <c r="U197" s="1428">
        <v>4496</v>
      </c>
      <c r="V197" s="1160">
        <v>0.97</v>
      </c>
      <c r="W197" s="1219">
        <v>46188</v>
      </c>
      <c r="X197" s="1139">
        <v>0</v>
      </c>
      <c r="Y197" s="1139">
        <v>0</v>
      </c>
      <c r="Z197" s="1203">
        <v>0</v>
      </c>
      <c r="AA197" s="356">
        <v>46237</v>
      </c>
      <c r="AB197" s="366" t="s">
        <v>914</v>
      </c>
      <c r="AC197" s="1141" t="s">
        <v>1548</v>
      </c>
    </row>
    <row r="198" spans="1:29" ht="39.75" customHeight="1">
      <c r="A198" s="1266" t="s">
        <v>1549</v>
      </c>
      <c r="B198" s="1401" t="s">
        <v>40</v>
      </c>
      <c r="C198" s="353">
        <v>46111</v>
      </c>
      <c r="D198" s="359" t="s">
        <v>52</v>
      </c>
      <c r="E198" s="360">
        <v>46085</v>
      </c>
      <c r="F198" s="359" t="s">
        <v>55</v>
      </c>
      <c r="G198" s="690" t="s">
        <v>1550</v>
      </c>
      <c r="H198" s="953">
        <v>0</v>
      </c>
      <c r="I198" s="298" t="s">
        <v>890</v>
      </c>
      <c r="J198" s="731" t="s">
        <v>30</v>
      </c>
      <c r="K198" s="353" t="s">
        <v>639</v>
      </c>
      <c r="L198" s="731" t="s">
        <v>128</v>
      </c>
      <c r="M198" s="1293">
        <v>12316.35</v>
      </c>
      <c r="N198" s="336">
        <v>11751.85</v>
      </c>
      <c r="O198" s="567"/>
      <c r="P198" s="336">
        <v>11751.85</v>
      </c>
      <c r="Q198" s="1350" t="s">
        <v>128</v>
      </c>
      <c r="R198" s="728" t="s">
        <v>38</v>
      </c>
      <c r="S198" s="1255">
        <v>46086</v>
      </c>
      <c r="T198" s="327">
        <v>7</v>
      </c>
      <c r="U198" s="948">
        <v>7</v>
      </c>
      <c r="V198" s="3">
        <f ca="1">IFERROR($W198/$V198, 0)</f>
        <v>1</v>
      </c>
      <c r="W198" s="1294">
        <v>46106</v>
      </c>
      <c r="X198" s="785">
        <v>1</v>
      </c>
      <c r="Y198" s="785">
        <v>1</v>
      </c>
      <c r="Z198" s="785">
        <v>1</v>
      </c>
      <c r="AA198" s="356">
        <v>46134</v>
      </c>
      <c r="AB198" s="356">
        <v>46134</v>
      </c>
      <c r="AC198" s="1187" t="s">
        <v>1551</v>
      </c>
    </row>
    <row r="199" spans="1:29" ht="39.75" customHeight="1">
      <c r="A199" s="790" t="s">
        <v>1552</v>
      </c>
      <c r="B199" s="1401" t="s">
        <v>40</v>
      </c>
      <c r="C199" s="353">
        <v>46111</v>
      </c>
      <c r="D199" s="1185" t="s">
        <v>54</v>
      </c>
      <c r="E199" s="360">
        <v>46085</v>
      </c>
      <c r="F199" s="359" t="s">
        <v>55</v>
      </c>
      <c r="G199" s="690" t="s">
        <v>1553</v>
      </c>
      <c r="H199" s="953">
        <v>0</v>
      </c>
      <c r="I199" s="298" t="s">
        <v>890</v>
      </c>
      <c r="J199" s="731" t="s">
        <v>30</v>
      </c>
      <c r="K199" s="353" t="s">
        <v>639</v>
      </c>
      <c r="L199" s="731" t="s">
        <v>128</v>
      </c>
      <c r="M199" s="1293">
        <v>151170.79999999999</v>
      </c>
      <c r="N199" s="416">
        <v>129393.3</v>
      </c>
      <c r="O199" s="416"/>
      <c r="P199" s="416">
        <v>129393.3</v>
      </c>
      <c r="Q199" s="1248" t="s">
        <v>128</v>
      </c>
      <c r="R199" s="728" t="s">
        <v>38</v>
      </c>
      <c r="S199" s="1255">
        <v>46086</v>
      </c>
      <c r="T199" s="952">
        <v>11789</v>
      </c>
      <c r="U199" s="948">
        <v>11958</v>
      </c>
      <c r="V199" s="358">
        <f t="shared" ref="V199:V200" ca="1" si="8">IFERROR($W199/$V199, 0)</f>
        <v>1.0143353974043601</v>
      </c>
      <c r="W199" s="957">
        <v>46099</v>
      </c>
      <c r="X199" s="785">
        <v>1</v>
      </c>
      <c r="Y199" s="788">
        <v>0</v>
      </c>
      <c r="Z199" s="721">
        <v>0</v>
      </c>
      <c r="AA199" s="356">
        <v>46127</v>
      </c>
      <c r="AB199" s="356">
        <v>46133</v>
      </c>
      <c r="AC199" s="1187" t="s">
        <v>1554</v>
      </c>
    </row>
    <row r="200" spans="1:29" ht="39.75" customHeight="1">
      <c r="A200" s="1419" t="s">
        <v>1555</v>
      </c>
      <c r="B200" s="1401" t="s">
        <v>40</v>
      </c>
      <c r="C200" s="353">
        <v>46172</v>
      </c>
      <c r="D200" s="359" t="s">
        <v>54</v>
      </c>
      <c r="E200" s="360">
        <v>46142</v>
      </c>
      <c r="F200" s="1183" t="s">
        <v>53</v>
      </c>
      <c r="G200" s="1185"/>
      <c r="H200" s="953">
        <v>74</v>
      </c>
      <c r="I200" s="298" t="s">
        <v>890</v>
      </c>
      <c r="J200" s="731" t="s">
        <v>30</v>
      </c>
      <c r="K200" s="353" t="s">
        <v>639</v>
      </c>
      <c r="L200" s="1127" t="s">
        <v>128</v>
      </c>
      <c r="M200" s="1594">
        <v>75564</v>
      </c>
      <c r="N200" s="416">
        <v>75030</v>
      </c>
      <c r="O200" s="416"/>
      <c r="P200" s="416">
        <v>75030</v>
      </c>
      <c r="Q200" s="1128" t="s">
        <v>128</v>
      </c>
      <c r="R200" s="1438" t="s">
        <v>38</v>
      </c>
      <c r="S200" s="1561">
        <v>46147</v>
      </c>
      <c r="T200" s="1562">
        <v>6250</v>
      </c>
      <c r="U200" s="1575">
        <v>6357</v>
      </c>
      <c r="V200" s="1186">
        <f t="shared" ca="1" si="8"/>
        <v>1.01712</v>
      </c>
      <c r="W200" s="1561">
        <v>46162</v>
      </c>
      <c r="X200" s="687">
        <v>0</v>
      </c>
      <c r="Y200" s="722">
        <v>0</v>
      </c>
      <c r="Z200" s="721">
        <v>0</v>
      </c>
      <c r="AA200" s="356">
        <v>46195</v>
      </c>
      <c r="AB200" s="366" t="s">
        <v>891</v>
      </c>
      <c r="AC200" s="1187" t="s">
        <v>1123</v>
      </c>
    </row>
    <row r="201" spans="1:29" ht="39.75" customHeight="1">
      <c r="A201" s="1439" t="s">
        <v>1556</v>
      </c>
      <c r="B201" s="1401" t="s">
        <v>40</v>
      </c>
      <c r="C201" s="353">
        <v>46172</v>
      </c>
      <c r="D201" s="359" t="s">
        <v>52</v>
      </c>
      <c r="E201" s="360">
        <v>46143</v>
      </c>
      <c r="F201" s="1183" t="s">
        <v>53</v>
      </c>
      <c r="G201" s="1185"/>
      <c r="H201" s="953">
        <v>0</v>
      </c>
      <c r="I201" s="298" t="s">
        <v>890</v>
      </c>
      <c r="J201" s="731" t="s">
        <v>30</v>
      </c>
      <c r="K201" s="353" t="s">
        <v>639</v>
      </c>
      <c r="L201" s="1127" t="s">
        <v>128</v>
      </c>
      <c r="M201" s="1594">
        <v>15405.5</v>
      </c>
      <c r="N201" s="416">
        <v>9526.5</v>
      </c>
      <c r="O201" s="416"/>
      <c r="P201" s="416">
        <v>9526.5</v>
      </c>
      <c r="Q201" s="1128" t="s">
        <v>128</v>
      </c>
      <c r="R201" s="1438" t="s">
        <v>38</v>
      </c>
      <c r="S201" s="1561">
        <v>46143</v>
      </c>
      <c r="T201" s="1562">
        <v>761</v>
      </c>
      <c r="U201" s="1563">
        <v>760</v>
      </c>
      <c r="V201" s="1186">
        <v>1</v>
      </c>
      <c r="W201" s="1390">
        <v>46175</v>
      </c>
      <c r="X201" s="785">
        <v>0</v>
      </c>
      <c r="Y201" s="788">
        <v>0</v>
      </c>
      <c r="Z201" s="721">
        <v>0</v>
      </c>
      <c r="AA201" s="356">
        <v>46191</v>
      </c>
      <c r="AB201" s="356">
        <v>46191</v>
      </c>
      <c r="AC201" s="1187" t="s">
        <v>1123</v>
      </c>
    </row>
    <row r="202" spans="1:29" ht="39.75" customHeight="1">
      <c r="A202" s="1439" t="s">
        <v>1557</v>
      </c>
      <c r="B202" s="1401" t="s">
        <v>40</v>
      </c>
      <c r="C202" s="353">
        <v>46130</v>
      </c>
      <c r="D202" s="359" t="s">
        <v>52</v>
      </c>
      <c r="E202" s="360">
        <v>46121</v>
      </c>
      <c r="F202" s="1183" t="s">
        <v>53</v>
      </c>
      <c r="G202" s="1185"/>
      <c r="H202" s="953">
        <v>0</v>
      </c>
      <c r="I202" s="298" t="s">
        <v>890</v>
      </c>
      <c r="J202" s="731" t="s">
        <v>30</v>
      </c>
      <c r="K202" s="353" t="s">
        <v>639</v>
      </c>
      <c r="L202" s="1127" t="s">
        <v>128</v>
      </c>
      <c r="M202" s="1594">
        <v>4434.3999999999996</v>
      </c>
      <c r="N202" s="416">
        <v>3739.4</v>
      </c>
      <c r="O202" s="416">
        <v>1340.7</v>
      </c>
      <c r="P202" s="416">
        <v>5080.1000000000004</v>
      </c>
      <c r="Q202" s="1127" t="s">
        <v>128</v>
      </c>
      <c r="R202" s="1570" t="s">
        <v>38</v>
      </c>
      <c r="S202" s="1561">
        <v>46121</v>
      </c>
      <c r="T202" s="1562">
        <v>439</v>
      </c>
      <c r="U202" s="1563">
        <v>468</v>
      </c>
      <c r="V202" s="1186">
        <f ca="1">IFERROR($W202/$V202, 0)</f>
        <v>1.0227790432801822</v>
      </c>
      <c r="W202" s="1564">
        <v>46132</v>
      </c>
      <c r="X202" s="785">
        <v>1</v>
      </c>
      <c r="Y202" s="1389">
        <v>1</v>
      </c>
      <c r="Z202" s="687">
        <v>1</v>
      </c>
      <c r="AA202" s="356">
        <v>46192</v>
      </c>
      <c r="AB202" s="356">
        <v>46192</v>
      </c>
      <c r="AC202" s="1244" t="s">
        <v>1558</v>
      </c>
    </row>
    <row r="203" spans="1:29" ht="39.75" customHeight="1">
      <c r="A203" s="1439" t="s">
        <v>1559</v>
      </c>
      <c r="B203" s="1401" t="s">
        <v>40</v>
      </c>
      <c r="C203" s="353">
        <v>46172</v>
      </c>
      <c r="D203" s="359" t="s">
        <v>52</v>
      </c>
      <c r="E203" s="360">
        <v>46143</v>
      </c>
      <c r="F203" s="1183" t="s">
        <v>53</v>
      </c>
      <c r="G203" s="1185"/>
      <c r="H203" s="953">
        <v>0</v>
      </c>
      <c r="I203" s="298" t="s">
        <v>890</v>
      </c>
      <c r="J203" s="731" t="s">
        <v>30</v>
      </c>
      <c r="K203" s="353" t="s">
        <v>639</v>
      </c>
      <c r="L203" s="1127" t="s">
        <v>128</v>
      </c>
      <c r="M203" s="1594">
        <v>1552.9</v>
      </c>
      <c r="N203" s="336">
        <v>1217.9000000000001</v>
      </c>
      <c r="O203" s="567"/>
      <c r="P203" s="336">
        <v>1217.9000000000001</v>
      </c>
      <c r="Q203" s="1351" t="s">
        <v>128</v>
      </c>
      <c r="R203" s="1233" t="s">
        <v>38</v>
      </c>
      <c r="S203" s="1574">
        <v>46143</v>
      </c>
      <c r="T203" s="1562">
        <v>94</v>
      </c>
      <c r="U203" s="1563">
        <v>108</v>
      </c>
      <c r="V203" s="250">
        <v>1.1499999999999999</v>
      </c>
      <c r="W203" s="1446">
        <v>46155</v>
      </c>
      <c r="X203" s="1435">
        <v>1</v>
      </c>
      <c r="Y203" s="1389">
        <v>1</v>
      </c>
      <c r="Z203" s="687">
        <v>1</v>
      </c>
      <c r="AA203" s="356">
        <v>46192</v>
      </c>
      <c r="AB203" s="356">
        <v>46192</v>
      </c>
      <c r="AC203" s="1187" t="s">
        <v>1123</v>
      </c>
    </row>
    <row r="204" spans="1:29" ht="39.75" customHeight="1">
      <c r="A204" s="1476" t="s">
        <v>1560</v>
      </c>
      <c r="B204" s="1401" t="s">
        <v>40</v>
      </c>
      <c r="C204" s="353">
        <v>46130</v>
      </c>
      <c r="D204" s="359" t="s">
        <v>52</v>
      </c>
      <c r="E204" s="360">
        <v>46121</v>
      </c>
      <c r="F204" s="1183" t="s">
        <v>53</v>
      </c>
      <c r="G204" s="1185"/>
      <c r="H204" s="953">
        <v>0</v>
      </c>
      <c r="I204" s="298" t="s">
        <v>890</v>
      </c>
      <c r="J204" s="731" t="s">
        <v>30</v>
      </c>
      <c r="K204" s="353" t="s">
        <v>639</v>
      </c>
      <c r="L204" s="1127" t="s">
        <v>128</v>
      </c>
      <c r="M204" s="1594">
        <v>4004.55</v>
      </c>
      <c r="N204" s="336">
        <v>3356.05</v>
      </c>
      <c r="O204" s="567"/>
      <c r="P204" s="336">
        <v>3356.05</v>
      </c>
      <c r="Q204" s="1127" t="s">
        <v>128</v>
      </c>
      <c r="R204" s="1595" t="s">
        <v>38</v>
      </c>
      <c r="S204" s="1574">
        <v>46121</v>
      </c>
      <c r="T204" s="1562">
        <v>303</v>
      </c>
      <c r="U204" s="1563">
        <v>290</v>
      </c>
      <c r="V204" s="250">
        <v>0.96</v>
      </c>
      <c r="W204" s="1564">
        <v>46133</v>
      </c>
      <c r="X204" s="785">
        <v>1</v>
      </c>
      <c r="Y204" s="1388">
        <v>1</v>
      </c>
      <c r="Z204" s="1139">
        <v>1</v>
      </c>
      <c r="AA204" s="356">
        <v>46192</v>
      </c>
      <c r="AB204" s="356">
        <v>46192</v>
      </c>
      <c r="AC204" s="1244" t="s">
        <v>1561</v>
      </c>
    </row>
    <row r="205" spans="1:29" ht="39.75" customHeight="1">
      <c r="A205" s="291" t="s">
        <v>1562</v>
      </c>
      <c r="B205" s="1401" t="s">
        <v>40</v>
      </c>
      <c r="C205" s="353">
        <v>46111</v>
      </c>
      <c r="D205" s="1185" t="s">
        <v>54</v>
      </c>
      <c r="E205" s="360">
        <v>46106</v>
      </c>
      <c r="F205" s="690" t="s">
        <v>53</v>
      </c>
      <c r="G205" s="690" t="s">
        <v>1563</v>
      </c>
      <c r="H205" s="953">
        <v>0</v>
      </c>
      <c r="I205" s="298" t="s">
        <v>890</v>
      </c>
      <c r="J205" s="731" t="s">
        <v>30</v>
      </c>
      <c r="K205" s="353" t="s">
        <v>639</v>
      </c>
      <c r="L205" s="731" t="s">
        <v>128</v>
      </c>
      <c r="M205" s="1293">
        <v>24122.75</v>
      </c>
      <c r="N205" s="416">
        <v>21041.25</v>
      </c>
      <c r="O205" s="416">
        <v>4501.05</v>
      </c>
      <c r="P205" s="416">
        <v>25542.3</v>
      </c>
      <c r="Q205" s="1248" t="s">
        <v>128</v>
      </c>
      <c r="R205" s="728" t="s">
        <v>38</v>
      </c>
      <c r="S205" s="494">
        <v>46087</v>
      </c>
      <c r="T205" s="9">
        <v>1925</v>
      </c>
      <c r="U205" s="357">
        <v>1896</v>
      </c>
      <c r="V205" s="358">
        <f ca="1">IFERROR($W205/$V205, 0)</f>
        <v>0.98493506493506489</v>
      </c>
      <c r="W205" s="20">
        <v>46111</v>
      </c>
      <c r="X205" s="785">
        <v>1</v>
      </c>
      <c r="Y205" s="785">
        <v>1</v>
      </c>
      <c r="Z205" s="785">
        <v>1</v>
      </c>
      <c r="AA205" s="356">
        <v>46135</v>
      </c>
      <c r="AB205" s="356">
        <v>46135</v>
      </c>
      <c r="AC205" s="1187" t="s">
        <v>1564</v>
      </c>
    </row>
    <row r="206" spans="1:29" ht="39.75" customHeight="1">
      <c r="A206" s="291" t="s">
        <v>1565</v>
      </c>
      <c r="B206" s="1401" t="s">
        <v>40</v>
      </c>
      <c r="C206" s="353">
        <v>46111</v>
      </c>
      <c r="D206" s="1185" t="s">
        <v>54</v>
      </c>
      <c r="E206" s="360">
        <v>46106</v>
      </c>
      <c r="F206" s="690" t="s">
        <v>53</v>
      </c>
      <c r="G206" s="690" t="s">
        <v>1566</v>
      </c>
      <c r="H206" s="953">
        <v>0</v>
      </c>
      <c r="I206" s="298" t="s">
        <v>890</v>
      </c>
      <c r="J206" s="731" t="s">
        <v>30</v>
      </c>
      <c r="K206" s="353" t="s">
        <v>639</v>
      </c>
      <c r="L206" s="731" t="s">
        <v>128</v>
      </c>
      <c r="M206" s="1293">
        <v>26639.1</v>
      </c>
      <c r="N206" s="336">
        <v>23241.1</v>
      </c>
      <c r="O206" s="567"/>
      <c r="P206" s="336">
        <v>23241.1</v>
      </c>
      <c r="Q206" s="1248" t="s">
        <v>128</v>
      </c>
      <c r="R206" s="728" t="s">
        <v>38</v>
      </c>
      <c r="S206" s="494">
        <v>46087</v>
      </c>
      <c r="T206" s="9">
        <v>2136</v>
      </c>
      <c r="U206" s="357">
        <v>2179</v>
      </c>
      <c r="V206" s="358">
        <f ca="1">IFERROR($W206/$V206, 0)</f>
        <v>1.0201310861423221</v>
      </c>
      <c r="W206" s="87">
        <v>46112</v>
      </c>
      <c r="X206" s="1435">
        <v>1</v>
      </c>
      <c r="Y206" s="785">
        <v>1</v>
      </c>
      <c r="Z206" s="785">
        <v>1</v>
      </c>
      <c r="AA206" s="356">
        <v>46196</v>
      </c>
      <c r="AB206" s="356">
        <v>46196</v>
      </c>
      <c r="AC206" s="1187" t="s">
        <v>1567</v>
      </c>
    </row>
    <row r="207" spans="1:29" ht="39.75" customHeight="1">
      <c r="A207" s="551" t="s">
        <v>1568</v>
      </c>
      <c r="B207" s="1401" t="s">
        <v>40</v>
      </c>
      <c r="C207" s="353">
        <v>46140</v>
      </c>
      <c r="D207" s="1185" t="s">
        <v>54</v>
      </c>
      <c r="E207" s="360">
        <v>46106</v>
      </c>
      <c r="F207" s="690" t="s">
        <v>53</v>
      </c>
      <c r="G207" s="690" t="s">
        <v>1569</v>
      </c>
      <c r="H207" s="953">
        <v>0</v>
      </c>
      <c r="I207" s="298" t="s">
        <v>890</v>
      </c>
      <c r="J207" s="731" t="s">
        <v>30</v>
      </c>
      <c r="K207" s="353" t="s">
        <v>639</v>
      </c>
      <c r="L207" s="731" t="s">
        <v>128</v>
      </c>
      <c r="M207" s="1293">
        <v>1698.25</v>
      </c>
      <c r="N207" s="416">
        <v>1346.75</v>
      </c>
      <c r="O207" s="416">
        <v>1346.35</v>
      </c>
      <c r="P207" s="416">
        <v>2693.1</v>
      </c>
      <c r="Q207" s="1248" t="s">
        <v>128</v>
      </c>
      <c r="R207" s="728" t="s">
        <v>38</v>
      </c>
      <c r="S207" s="1255">
        <v>46087</v>
      </c>
      <c r="T207" s="952">
        <v>105</v>
      </c>
      <c r="U207" s="948">
        <v>102</v>
      </c>
      <c r="V207" s="358">
        <f t="shared" ref="V207" ca="1" si="9">IFERROR($W207/$V207, 0)</f>
        <v>0.97142857142857142</v>
      </c>
      <c r="W207" s="957">
        <v>46119</v>
      </c>
      <c r="X207" s="785">
        <v>1</v>
      </c>
      <c r="Y207" s="1277">
        <v>1</v>
      </c>
      <c r="Z207" s="1277">
        <v>1</v>
      </c>
      <c r="AA207" s="356">
        <v>46155</v>
      </c>
      <c r="AB207" s="356">
        <v>46155</v>
      </c>
      <c r="AC207" s="688" t="s">
        <v>1564</v>
      </c>
    </row>
    <row r="208" spans="1:29" ht="39.75" customHeight="1">
      <c r="A208" s="291" t="s">
        <v>1570</v>
      </c>
      <c r="B208" s="1401" t="s">
        <v>40</v>
      </c>
      <c r="C208" s="353">
        <v>46140</v>
      </c>
      <c r="D208" s="359" t="s">
        <v>54</v>
      </c>
      <c r="E208" s="360">
        <v>46106</v>
      </c>
      <c r="F208" s="690" t="s">
        <v>53</v>
      </c>
      <c r="G208" s="690" t="s">
        <v>1571</v>
      </c>
      <c r="H208" s="953">
        <v>0</v>
      </c>
      <c r="I208" s="298" t="s">
        <v>890</v>
      </c>
      <c r="J208" s="731" t="s">
        <v>30</v>
      </c>
      <c r="K208" s="353" t="s">
        <v>639</v>
      </c>
      <c r="L208" s="731" t="s">
        <v>128</v>
      </c>
      <c r="M208" s="1293">
        <v>5779.1</v>
      </c>
      <c r="N208" s="336">
        <v>23241.1</v>
      </c>
      <c r="O208" s="567"/>
      <c r="P208" s="336">
        <v>23241.1</v>
      </c>
      <c r="Q208" s="731" t="s">
        <v>128</v>
      </c>
      <c r="R208" s="1411" t="s">
        <v>38</v>
      </c>
      <c r="S208" s="1255">
        <v>46106</v>
      </c>
      <c r="T208" s="952">
        <v>406</v>
      </c>
      <c r="U208" s="948">
        <v>417</v>
      </c>
      <c r="V208" s="358">
        <f ca="1">IFERROR($W208/$V208, 0)</f>
        <v>1.0270935960591132</v>
      </c>
      <c r="W208" s="957">
        <v>46119</v>
      </c>
      <c r="X208" s="785">
        <v>1</v>
      </c>
      <c r="Y208" s="785">
        <v>1</v>
      </c>
      <c r="Z208" s="785">
        <v>1</v>
      </c>
      <c r="AA208" s="356">
        <v>46196</v>
      </c>
      <c r="AB208" s="356">
        <v>46196</v>
      </c>
      <c r="AC208" s="1187" t="s">
        <v>1572</v>
      </c>
    </row>
    <row r="209" spans="1:29" ht="39.75" customHeight="1">
      <c r="A209" s="291" t="s">
        <v>1573</v>
      </c>
      <c r="B209" s="1401" t="s">
        <v>40</v>
      </c>
      <c r="C209" s="353">
        <v>46111</v>
      </c>
      <c r="D209" s="359" t="s">
        <v>52</v>
      </c>
      <c r="E209" s="360">
        <v>46087</v>
      </c>
      <c r="F209" s="690" t="s">
        <v>53</v>
      </c>
      <c r="G209" s="690" t="s">
        <v>1574</v>
      </c>
      <c r="H209" s="953">
        <v>0</v>
      </c>
      <c r="I209" s="298" t="s">
        <v>890</v>
      </c>
      <c r="J209" s="731" t="s">
        <v>30</v>
      </c>
      <c r="K209" s="353" t="s">
        <v>639</v>
      </c>
      <c r="L209" s="731" t="s">
        <v>128</v>
      </c>
      <c r="M209" s="1293">
        <v>6808.8</v>
      </c>
      <c r="N209" s="336">
        <v>5552.8</v>
      </c>
      <c r="O209" s="898">
        <v>2495.9</v>
      </c>
      <c r="P209" s="336">
        <v>8048.7</v>
      </c>
      <c r="Q209" s="1248" t="s">
        <v>128</v>
      </c>
      <c r="R209" s="728" t="s">
        <v>38</v>
      </c>
      <c r="S209" s="1255">
        <v>46087</v>
      </c>
      <c r="T209" s="952">
        <v>508</v>
      </c>
      <c r="U209" s="948">
        <v>513</v>
      </c>
      <c r="V209" s="358">
        <f ca="1">IFERROR($W209/$V209, 0)</f>
        <v>1.0098425196850394</v>
      </c>
      <c r="W209" s="957">
        <v>46105</v>
      </c>
      <c r="X209" s="785">
        <v>1</v>
      </c>
      <c r="Y209" s="785">
        <v>1</v>
      </c>
      <c r="Z209" s="785">
        <v>1</v>
      </c>
      <c r="AA209" s="356">
        <v>46134</v>
      </c>
      <c r="AB209" s="356">
        <v>46134</v>
      </c>
      <c r="AC209" s="1187" t="s">
        <v>1575</v>
      </c>
    </row>
    <row r="210" spans="1:29" ht="39.75" customHeight="1">
      <c r="A210" s="1393" t="s">
        <v>1576</v>
      </c>
      <c r="B210" s="1401" t="s">
        <v>40</v>
      </c>
      <c r="C210" s="353">
        <v>46111</v>
      </c>
      <c r="D210" s="359" t="s">
        <v>52</v>
      </c>
      <c r="E210" s="360">
        <v>46087</v>
      </c>
      <c r="F210" s="690" t="s">
        <v>53</v>
      </c>
      <c r="G210" s="690" t="s">
        <v>1577</v>
      </c>
      <c r="H210" s="953">
        <v>0</v>
      </c>
      <c r="I210" s="298" t="s">
        <v>890</v>
      </c>
      <c r="J210" s="731" t="s">
        <v>30</v>
      </c>
      <c r="K210" s="353" t="s">
        <v>639</v>
      </c>
      <c r="L210" s="731" t="s">
        <v>128</v>
      </c>
      <c r="M210" s="1293">
        <v>9496.2000000000007</v>
      </c>
      <c r="N210" s="336">
        <v>7964.2</v>
      </c>
      <c r="O210" s="567"/>
      <c r="P210" s="336">
        <v>7964.2</v>
      </c>
      <c r="Q210" s="731" t="s">
        <v>128</v>
      </c>
      <c r="R210" s="728" t="s">
        <v>38</v>
      </c>
      <c r="S210" s="1255">
        <v>46087</v>
      </c>
      <c r="T210" s="952">
        <v>742</v>
      </c>
      <c r="U210" s="948">
        <v>752</v>
      </c>
      <c r="V210" s="358">
        <f ca="1">IFERROR($W210/$V210, 0)</f>
        <v>1.013477088948787</v>
      </c>
      <c r="W210" s="957">
        <v>46115</v>
      </c>
      <c r="X210" s="785">
        <v>1</v>
      </c>
      <c r="Y210" s="785">
        <v>1</v>
      </c>
      <c r="Z210" s="785">
        <v>1</v>
      </c>
      <c r="AA210" s="356">
        <v>46197</v>
      </c>
      <c r="AB210" s="356">
        <v>46197</v>
      </c>
      <c r="AC210" s="688" t="s">
        <v>1551</v>
      </c>
    </row>
    <row r="211" spans="1:29" ht="39.75" customHeight="1">
      <c r="A211" s="551" t="s">
        <v>1578</v>
      </c>
      <c r="B211" s="1401" t="s">
        <v>40</v>
      </c>
      <c r="C211" s="353">
        <v>46111</v>
      </c>
      <c r="D211" s="359" t="s">
        <v>52</v>
      </c>
      <c r="E211" s="360">
        <v>46097</v>
      </c>
      <c r="F211" s="690" t="s">
        <v>53</v>
      </c>
      <c r="G211" s="690" t="s">
        <v>1579</v>
      </c>
      <c r="H211" s="953">
        <v>0</v>
      </c>
      <c r="I211" s="298" t="s">
        <v>890</v>
      </c>
      <c r="J211" s="731" t="s">
        <v>30</v>
      </c>
      <c r="K211" s="353" t="s">
        <v>639</v>
      </c>
      <c r="L211" s="731" t="s">
        <v>128</v>
      </c>
      <c r="M211" s="1293">
        <v>16760.150000000001</v>
      </c>
      <c r="N211" s="336">
        <v>14572.65</v>
      </c>
      <c r="O211" s="898">
        <v>3931.15</v>
      </c>
      <c r="P211" s="1293">
        <v>18503.8</v>
      </c>
      <c r="Q211" s="1248" t="s">
        <v>128</v>
      </c>
      <c r="R211" s="728" t="s">
        <v>38</v>
      </c>
      <c r="S211" s="1255">
        <v>46097</v>
      </c>
      <c r="T211" s="952">
        <v>1329</v>
      </c>
      <c r="U211" s="948">
        <v>1349</v>
      </c>
      <c r="V211" s="358">
        <f t="shared" ref="V211" ca="1" si="10">IFERROR($W211/$V211, 0)</f>
        <v>1.0150489089541008</v>
      </c>
      <c r="W211" s="957">
        <v>46111</v>
      </c>
      <c r="X211" s="785">
        <v>1</v>
      </c>
      <c r="Y211" s="785">
        <v>1</v>
      </c>
      <c r="Z211" s="785">
        <v>1</v>
      </c>
      <c r="AA211" s="356">
        <v>46134</v>
      </c>
      <c r="AB211" s="356">
        <v>46134</v>
      </c>
      <c r="AC211" s="688" t="s">
        <v>1580</v>
      </c>
    </row>
    <row r="212" spans="1:29" ht="39.75" customHeight="1">
      <c r="A212" s="551" t="s">
        <v>1581</v>
      </c>
      <c r="B212" s="1401" t="s">
        <v>40</v>
      </c>
      <c r="C212" s="353">
        <v>46111</v>
      </c>
      <c r="D212" s="359" t="s">
        <v>52</v>
      </c>
      <c r="E212" s="360">
        <v>46097</v>
      </c>
      <c r="F212" s="690" t="s">
        <v>53</v>
      </c>
      <c r="G212" s="690" t="s">
        <v>1574</v>
      </c>
      <c r="H212" s="953">
        <v>0</v>
      </c>
      <c r="I212" s="298" t="s">
        <v>890</v>
      </c>
      <c r="J212" s="731" t="s">
        <v>30</v>
      </c>
      <c r="K212" s="353" t="s">
        <v>639</v>
      </c>
      <c r="L212" s="731" t="s">
        <v>128</v>
      </c>
      <c r="M212" s="1293">
        <v>14178.2</v>
      </c>
      <c r="N212" s="416">
        <v>12286.2</v>
      </c>
      <c r="O212" s="416">
        <v>3770</v>
      </c>
      <c r="P212" s="1293">
        <v>16056.2</v>
      </c>
      <c r="Q212" s="1248" t="s">
        <v>128</v>
      </c>
      <c r="R212" s="728" t="s">
        <v>38</v>
      </c>
      <c r="S212" s="1255">
        <v>46097</v>
      </c>
      <c r="T212" s="952">
        <v>1132</v>
      </c>
      <c r="U212" s="956">
        <v>1186</v>
      </c>
      <c r="V212" s="3">
        <f t="shared" ref="V212" ca="1" si="11">IFERROR($W212/$V212, 0)</f>
        <v>1.047703180212014</v>
      </c>
      <c r="W212" s="957">
        <v>46107</v>
      </c>
      <c r="X212" s="785">
        <v>1</v>
      </c>
      <c r="Y212" s="785">
        <v>1</v>
      </c>
      <c r="Z212" s="785">
        <v>1</v>
      </c>
      <c r="AA212" s="356">
        <v>46133</v>
      </c>
      <c r="AB212" s="356">
        <v>46133</v>
      </c>
      <c r="AC212" s="688" t="s">
        <v>1580</v>
      </c>
    </row>
    <row r="213" spans="1:29" ht="39.75" customHeight="1">
      <c r="A213" s="291" t="s">
        <v>283</v>
      </c>
      <c r="B213" s="296" t="s">
        <v>28</v>
      </c>
      <c r="C213" s="293">
        <v>45838</v>
      </c>
      <c r="D213" s="293" t="s">
        <v>1347</v>
      </c>
      <c r="E213" s="293">
        <v>45818</v>
      </c>
      <c r="F213" s="292" t="s">
        <v>1582</v>
      </c>
      <c r="G213" s="292" t="s">
        <v>284</v>
      </c>
      <c r="H213" s="294">
        <v>56</v>
      </c>
      <c r="I213" s="294" t="s">
        <v>890</v>
      </c>
      <c r="J213" s="294" t="s">
        <v>30</v>
      </c>
      <c r="K213" s="293">
        <v>45817</v>
      </c>
      <c r="L213" s="294" t="s">
        <v>128</v>
      </c>
      <c r="M213" s="339">
        <v>75953</v>
      </c>
      <c r="N213" s="339">
        <v>61562</v>
      </c>
      <c r="O213" s="339"/>
      <c r="P213" s="339">
        <v>61562</v>
      </c>
      <c r="Q213" s="307" t="s">
        <v>128</v>
      </c>
      <c r="R213" s="294" t="s">
        <v>38</v>
      </c>
      <c r="S213" s="489">
        <v>45817</v>
      </c>
      <c r="T213" s="357">
        <v>6005</v>
      </c>
      <c r="U213" s="42">
        <v>6044</v>
      </c>
      <c r="V213" s="28">
        <v>1.01</v>
      </c>
      <c r="W213" s="489">
        <v>45824</v>
      </c>
      <c r="X213" s="274">
        <v>1</v>
      </c>
      <c r="Y213" s="274">
        <v>1</v>
      </c>
      <c r="Z213" s="274">
        <v>1</v>
      </c>
      <c r="AA213" s="356">
        <v>45868</v>
      </c>
      <c r="AB213" s="356">
        <v>45868</v>
      </c>
      <c r="AC213" s="11" t="s">
        <v>1583</v>
      </c>
    </row>
    <row r="214" spans="1:29" ht="39.75" customHeight="1">
      <c r="A214" s="291" t="s">
        <v>285</v>
      </c>
      <c r="B214" s="296" t="s">
        <v>28</v>
      </c>
      <c r="C214" s="293">
        <v>45868</v>
      </c>
      <c r="D214" s="17" t="s">
        <v>1584</v>
      </c>
      <c r="E214" s="18">
        <v>45719</v>
      </c>
      <c r="F214" s="17" t="s">
        <v>1582</v>
      </c>
      <c r="G214" s="446" t="s">
        <v>286</v>
      </c>
      <c r="H214" s="19">
        <v>60</v>
      </c>
      <c r="I214" s="19" t="s">
        <v>890</v>
      </c>
      <c r="J214" s="19" t="s">
        <v>30</v>
      </c>
      <c r="K214" s="18">
        <v>45716</v>
      </c>
      <c r="L214" s="19" t="s">
        <v>128</v>
      </c>
      <c r="M214" s="336">
        <v>64727</v>
      </c>
      <c r="N214" s="416">
        <v>68203</v>
      </c>
      <c r="O214" s="416"/>
      <c r="P214" s="416">
        <v>68203</v>
      </c>
      <c r="Q214" s="1224" t="s">
        <v>128</v>
      </c>
      <c r="R214" s="294" t="s">
        <v>38</v>
      </c>
      <c r="S214" s="125">
        <v>45719</v>
      </c>
      <c r="T214" s="462">
        <v>5853</v>
      </c>
      <c r="U214" s="622">
        <v>5975</v>
      </c>
      <c r="V214" s="1106">
        <v>1.02</v>
      </c>
      <c r="W214" s="20">
        <v>45741</v>
      </c>
      <c r="X214" s="7">
        <v>1</v>
      </c>
      <c r="Y214" s="7">
        <v>1</v>
      </c>
      <c r="Z214" s="7">
        <v>1</v>
      </c>
      <c r="AA214" s="372">
        <v>45868</v>
      </c>
      <c r="AB214" s="372">
        <v>45868</v>
      </c>
      <c r="AC214" s="11"/>
    </row>
    <row r="215" spans="1:29" ht="39.75" customHeight="1">
      <c r="A215" s="291" t="s">
        <v>287</v>
      </c>
      <c r="B215" s="296" t="s">
        <v>28</v>
      </c>
      <c r="C215" s="18">
        <v>45807</v>
      </c>
      <c r="D215" s="17" t="s">
        <v>1183</v>
      </c>
      <c r="E215" s="18">
        <v>45727</v>
      </c>
      <c r="F215" s="17" t="s">
        <v>1585</v>
      </c>
      <c r="G215" s="446" t="s">
        <v>288</v>
      </c>
      <c r="H215" s="19">
        <v>80</v>
      </c>
      <c r="I215" s="19" t="s">
        <v>38</v>
      </c>
      <c r="J215" s="19" t="s">
        <v>30</v>
      </c>
      <c r="K215" s="18">
        <v>45728</v>
      </c>
      <c r="L215" s="19" t="s">
        <v>128</v>
      </c>
      <c r="M215" s="336">
        <v>88033.5</v>
      </c>
      <c r="N215" s="416">
        <v>88045.5</v>
      </c>
      <c r="O215" s="416"/>
      <c r="P215" s="416">
        <v>88045.5</v>
      </c>
      <c r="Q215" s="1224" t="s">
        <v>128</v>
      </c>
      <c r="R215" s="19" t="s">
        <v>38</v>
      </c>
      <c r="S215" s="494">
        <v>45727</v>
      </c>
      <c r="T215" s="9">
        <v>7442</v>
      </c>
      <c r="U215" s="9">
        <v>7447</v>
      </c>
      <c r="V215" s="358">
        <f>IFERROR(Table4[[#This Row],[Actual Redline Completed Footage UG]]/Table4[[#This Row],[Footage UG]], 0)</f>
        <v>1.0006718624025799</v>
      </c>
      <c r="W215" s="20">
        <v>45740</v>
      </c>
      <c r="X215" s="3">
        <v>1</v>
      </c>
      <c r="Y215" s="3">
        <v>1</v>
      </c>
      <c r="Z215" s="3">
        <v>1</v>
      </c>
      <c r="AA215" s="275">
        <v>45791</v>
      </c>
      <c r="AB215" s="275">
        <v>45791</v>
      </c>
      <c r="AC215" s="11"/>
    </row>
    <row r="216" spans="1:29" ht="39.75" customHeight="1">
      <c r="A216" s="291" t="s">
        <v>291</v>
      </c>
      <c r="B216" s="296" t="s">
        <v>28</v>
      </c>
      <c r="C216" s="18">
        <v>45807</v>
      </c>
      <c r="D216" s="17" t="s">
        <v>58</v>
      </c>
      <c r="E216" s="18">
        <v>45727</v>
      </c>
      <c r="F216" s="17" t="s">
        <v>59</v>
      </c>
      <c r="G216" s="446" t="s">
        <v>292</v>
      </c>
      <c r="H216" s="19">
        <v>90</v>
      </c>
      <c r="I216" s="19" t="s">
        <v>38</v>
      </c>
      <c r="J216" s="19" t="s">
        <v>30</v>
      </c>
      <c r="K216" s="18">
        <v>45728</v>
      </c>
      <c r="L216" s="19" t="s">
        <v>128</v>
      </c>
      <c r="M216" s="336">
        <v>82979.5</v>
      </c>
      <c r="N216" s="416">
        <v>78032</v>
      </c>
      <c r="O216" s="416"/>
      <c r="P216" s="416">
        <v>78032</v>
      </c>
      <c r="Q216" s="1224" t="s">
        <v>128</v>
      </c>
      <c r="R216" s="294" t="s">
        <v>38</v>
      </c>
      <c r="S216" s="125">
        <v>45728</v>
      </c>
      <c r="T216" s="5">
        <v>6524</v>
      </c>
      <c r="U216" s="373">
        <v>6492</v>
      </c>
      <c r="V216" s="3">
        <f>IFERROR(Table4[[#This Row],[Actual Redline Completed Footage UG]]/Table4[[#This Row],[Footage UG]], 0)</f>
        <v>0.99509503372164321</v>
      </c>
      <c r="W216" s="125">
        <v>45740</v>
      </c>
      <c r="X216" s="7">
        <v>1</v>
      </c>
      <c r="Y216" s="7">
        <v>1</v>
      </c>
      <c r="Z216" s="7">
        <v>1</v>
      </c>
      <c r="AA216" s="275">
        <v>45916</v>
      </c>
      <c r="AB216" s="275">
        <v>45916</v>
      </c>
      <c r="AC216" s="653" t="s">
        <v>1586</v>
      </c>
    </row>
    <row r="217" spans="1:29" ht="39.75" customHeight="1">
      <c r="A217" s="291" t="s">
        <v>295</v>
      </c>
      <c r="B217" s="296" t="s">
        <v>28</v>
      </c>
      <c r="C217" s="447">
        <v>45838</v>
      </c>
      <c r="D217" s="17" t="s">
        <v>1587</v>
      </c>
      <c r="E217" s="18">
        <v>45727</v>
      </c>
      <c r="F217" s="17" t="s">
        <v>59</v>
      </c>
      <c r="G217" s="446" t="s">
        <v>296</v>
      </c>
      <c r="H217" s="19">
        <v>71</v>
      </c>
      <c r="I217" s="298" t="s">
        <v>890</v>
      </c>
      <c r="J217" s="19" t="s">
        <v>30</v>
      </c>
      <c r="K217" s="18">
        <v>45728</v>
      </c>
      <c r="L217" s="19" t="s">
        <v>128</v>
      </c>
      <c r="M217" s="336">
        <v>60843.5</v>
      </c>
      <c r="N217" s="416">
        <v>59355.5</v>
      </c>
      <c r="O217" s="416"/>
      <c r="P217" s="416">
        <v>59355.5</v>
      </c>
      <c r="Q217" s="1224" t="s">
        <v>128</v>
      </c>
      <c r="R217" s="294" t="s">
        <v>38</v>
      </c>
      <c r="S217" s="494">
        <v>45722</v>
      </c>
      <c r="T217" s="1069">
        <v>4979</v>
      </c>
      <c r="U217" s="357">
        <v>5020</v>
      </c>
      <c r="V217" s="3">
        <v>1.01</v>
      </c>
      <c r="W217" s="669">
        <v>45741</v>
      </c>
      <c r="X217" s="358">
        <v>1</v>
      </c>
      <c r="Y217" s="358">
        <v>1</v>
      </c>
      <c r="Z217" s="7">
        <v>1</v>
      </c>
      <c r="AA217" s="275" t="s">
        <v>1184</v>
      </c>
      <c r="AB217" s="275" t="s">
        <v>1184</v>
      </c>
      <c r="AC217" s="593" t="s">
        <v>1588</v>
      </c>
    </row>
    <row r="218" spans="1:29" ht="39.75" customHeight="1">
      <c r="A218" s="291" t="s">
        <v>297</v>
      </c>
      <c r="B218" s="296" t="s">
        <v>28</v>
      </c>
      <c r="C218" s="18">
        <v>45742</v>
      </c>
      <c r="D218" s="17" t="s">
        <v>1587</v>
      </c>
      <c r="E218" s="18">
        <v>45716</v>
      </c>
      <c r="F218" s="17" t="s">
        <v>1589</v>
      </c>
      <c r="G218" s="446" t="s">
        <v>298</v>
      </c>
      <c r="H218" s="19">
        <v>87</v>
      </c>
      <c r="I218" s="19" t="s">
        <v>38</v>
      </c>
      <c r="J218" s="19" t="s">
        <v>30</v>
      </c>
      <c r="K218" s="18">
        <v>45716</v>
      </c>
      <c r="L218" s="19" t="s">
        <v>128</v>
      </c>
      <c r="M218" s="336">
        <v>74446</v>
      </c>
      <c r="N218" s="430">
        <v>73894</v>
      </c>
      <c r="O218" s="430"/>
      <c r="P218" s="430">
        <v>73894</v>
      </c>
      <c r="Q218" s="1224" t="s">
        <v>128</v>
      </c>
      <c r="R218" s="294" t="s">
        <v>38</v>
      </c>
      <c r="S218" s="125">
        <v>45723</v>
      </c>
      <c r="T218" s="462">
        <v>6149</v>
      </c>
      <c r="U218" s="42">
        <v>6362</v>
      </c>
      <c r="V218" s="885">
        <f>IFERROR(Table4[[#This Row],[Actual Redline Completed Footage UG]]/Table4[[#This Row],[Footage UG]], 0)</f>
        <v>1.0346397788258253</v>
      </c>
      <c r="W218" s="20">
        <v>45733</v>
      </c>
      <c r="X218" s="3">
        <v>1</v>
      </c>
      <c r="Y218" s="3">
        <v>1</v>
      </c>
      <c r="Z218" s="3">
        <v>1</v>
      </c>
      <c r="AA218" s="463">
        <v>45859</v>
      </c>
      <c r="AB218" s="463">
        <v>45859</v>
      </c>
      <c r="AC218" s="11"/>
    </row>
    <row r="219" spans="1:29" ht="39.75" customHeight="1">
      <c r="A219" s="291" t="s">
        <v>301</v>
      </c>
      <c r="B219" s="296" t="s">
        <v>28</v>
      </c>
      <c r="C219" s="18">
        <v>45772</v>
      </c>
      <c r="D219" s="17" t="s">
        <v>58</v>
      </c>
      <c r="E219" s="18">
        <v>45716</v>
      </c>
      <c r="F219" s="17" t="s">
        <v>59</v>
      </c>
      <c r="G219" s="297" t="s">
        <v>302</v>
      </c>
      <c r="H219" s="19">
        <v>83</v>
      </c>
      <c r="I219" s="298" t="s">
        <v>38</v>
      </c>
      <c r="J219" s="19" t="s">
        <v>30</v>
      </c>
      <c r="K219" s="465">
        <v>45716</v>
      </c>
      <c r="L219" s="19" t="s">
        <v>128</v>
      </c>
      <c r="M219" s="491">
        <v>84935.5</v>
      </c>
      <c r="N219" s="431">
        <v>81445</v>
      </c>
      <c r="O219" s="431"/>
      <c r="P219" s="431">
        <v>81445</v>
      </c>
      <c r="Q219" s="1224" t="s">
        <v>128</v>
      </c>
      <c r="R219" s="294" t="s">
        <v>38</v>
      </c>
      <c r="S219" s="123">
        <v>45726</v>
      </c>
      <c r="T219" s="42">
        <v>7049</v>
      </c>
      <c r="U219" s="42">
        <v>7081</v>
      </c>
      <c r="V219" s="358">
        <f>IFERROR(Table4[[#This Row],[Actual Redline Completed Footage UG]]/Table4[[#This Row],[Footage UG]], 0)</f>
        <v>1.0045396510143283</v>
      </c>
      <c r="W219" s="20">
        <v>45740</v>
      </c>
      <c r="X219" s="3">
        <v>1</v>
      </c>
      <c r="Y219" s="3">
        <v>1</v>
      </c>
      <c r="Z219" s="3">
        <v>1</v>
      </c>
      <c r="AA219" s="275">
        <v>45770</v>
      </c>
      <c r="AB219" s="275">
        <v>45770</v>
      </c>
      <c r="AC219" s="11"/>
    </row>
    <row r="220" spans="1:29" ht="39.75" customHeight="1">
      <c r="A220" s="492" t="s">
        <v>303</v>
      </c>
      <c r="B220" s="296" t="s">
        <v>28</v>
      </c>
      <c r="C220" s="18">
        <v>45772</v>
      </c>
      <c r="D220" s="299" t="s">
        <v>68</v>
      </c>
      <c r="E220" s="299">
        <v>45693</v>
      </c>
      <c r="F220" s="17" t="s">
        <v>59</v>
      </c>
      <c r="G220" s="434" t="s">
        <v>304</v>
      </c>
      <c r="H220" s="298">
        <v>86</v>
      </c>
      <c r="I220" s="295" t="s">
        <v>890</v>
      </c>
      <c r="J220" s="298" t="s">
        <v>30</v>
      </c>
      <c r="K220" s="299">
        <v>45714</v>
      </c>
      <c r="L220" s="298" t="s">
        <v>128</v>
      </c>
      <c r="M220" s="486">
        <v>94170.5</v>
      </c>
      <c r="N220" s="763">
        <v>90860.5</v>
      </c>
      <c r="O220" s="763"/>
      <c r="P220" s="763">
        <v>90860.5</v>
      </c>
      <c r="Q220" s="1254" t="s">
        <v>128</v>
      </c>
      <c r="R220" s="294" t="s">
        <v>38</v>
      </c>
      <c r="S220" s="494">
        <v>45693</v>
      </c>
      <c r="T220" s="371">
        <v>7980</v>
      </c>
      <c r="U220" s="369">
        <v>7901</v>
      </c>
      <c r="V220" s="3">
        <v>0.99</v>
      </c>
      <c r="W220" s="494">
        <v>45713</v>
      </c>
      <c r="X220" s="358">
        <v>1</v>
      </c>
      <c r="Y220" s="358">
        <v>1</v>
      </c>
      <c r="Z220" s="3">
        <v>1</v>
      </c>
      <c r="AA220" s="275" t="s">
        <v>1184</v>
      </c>
      <c r="AB220" s="275" t="s">
        <v>1184</v>
      </c>
      <c r="AC220" s="26" t="s">
        <v>1590</v>
      </c>
    </row>
    <row r="221" spans="1:29" ht="39.75" customHeight="1">
      <c r="A221" s="492" t="s">
        <v>305</v>
      </c>
      <c r="B221" s="296" t="s">
        <v>28</v>
      </c>
      <c r="C221" s="18">
        <v>45772</v>
      </c>
      <c r="D221" s="18" t="s">
        <v>58</v>
      </c>
      <c r="E221" s="299">
        <v>45685</v>
      </c>
      <c r="F221" s="299" t="s">
        <v>59</v>
      </c>
      <c r="G221" s="434" t="s">
        <v>306</v>
      </c>
      <c r="H221" s="298">
        <v>76</v>
      </c>
      <c r="I221" s="295" t="s">
        <v>890</v>
      </c>
      <c r="J221" s="298" t="s">
        <v>30</v>
      </c>
      <c r="K221" s="299">
        <v>45692</v>
      </c>
      <c r="L221" s="298" t="s">
        <v>128</v>
      </c>
      <c r="M221" s="486">
        <v>90302</v>
      </c>
      <c r="N221" s="336">
        <v>98764.5</v>
      </c>
      <c r="O221" s="336"/>
      <c r="P221" s="336">
        <v>98764.5</v>
      </c>
      <c r="Q221" s="1254" t="s">
        <v>128</v>
      </c>
      <c r="R221" s="294" t="s">
        <v>38</v>
      </c>
      <c r="S221" s="126">
        <v>45694</v>
      </c>
      <c r="T221" s="1070">
        <v>8420</v>
      </c>
      <c r="U221" s="1071">
        <v>8553</v>
      </c>
      <c r="V221" s="358">
        <f>IFERROR(Table4[[#This Row],[Actual Redline Completed Footage UG]]/Table4[[#This Row],[Footage UG]], 0)</f>
        <v>1.0157957244655582</v>
      </c>
      <c r="W221" s="20">
        <v>45709</v>
      </c>
      <c r="X221" s="3">
        <v>1</v>
      </c>
      <c r="Y221" s="3">
        <v>1</v>
      </c>
      <c r="Z221" s="3">
        <v>1</v>
      </c>
      <c r="AA221" s="275">
        <v>45867</v>
      </c>
      <c r="AB221" s="275">
        <v>45867</v>
      </c>
      <c r="AC221" s="593" t="s">
        <v>1591</v>
      </c>
    </row>
    <row r="222" spans="1:29" ht="39.75" customHeight="1">
      <c r="A222" s="492" t="s">
        <v>307</v>
      </c>
      <c r="B222" s="296" t="s">
        <v>28</v>
      </c>
      <c r="C222" s="18">
        <v>45772</v>
      </c>
      <c r="D222" s="299" t="s">
        <v>68</v>
      </c>
      <c r="E222" s="299">
        <v>45698</v>
      </c>
      <c r="F222" s="18" t="s">
        <v>59</v>
      </c>
      <c r="G222" s="434" t="s">
        <v>308</v>
      </c>
      <c r="H222" s="298">
        <v>89</v>
      </c>
      <c r="I222" s="298" t="s">
        <v>890</v>
      </c>
      <c r="J222" s="298" t="s">
        <v>30</v>
      </c>
      <c r="K222" s="299">
        <v>45695</v>
      </c>
      <c r="L222" s="298" t="s">
        <v>128</v>
      </c>
      <c r="M222" s="878">
        <v>89698.5</v>
      </c>
      <c r="N222" s="416">
        <v>86876.5</v>
      </c>
      <c r="O222" s="416"/>
      <c r="P222" s="416">
        <v>86876.5</v>
      </c>
      <c r="Q222" s="1254" t="s">
        <v>128</v>
      </c>
      <c r="R222" s="294" t="s">
        <v>38</v>
      </c>
      <c r="S222" s="494">
        <v>45694</v>
      </c>
      <c r="T222" s="371">
        <v>7562</v>
      </c>
      <c r="U222" s="369">
        <v>7556</v>
      </c>
      <c r="V222" s="3">
        <v>1</v>
      </c>
      <c r="W222" s="494">
        <v>45709</v>
      </c>
      <c r="X222" s="358">
        <v>1</v>
      </c>
      <c r="Y222" s="358">
        <v>1</v>
      </c>
      <c r="Z222" s="3">
        <v>1</v>
      </c>
      <c r="AA222" s="275" t="s">
        <v>1184</v>
      </c>
      <c r="AB222" s="275" t="s">
        <v>1184</v>
      </c>
      <c r="AC222" s="11" t="s">
        <v>1592</v>
      </c>
    </row>
    <row r="223" spans="1:29" ht="39.75" customHeight="1">
      <c r="A223" s="492" t="s">
        <v>309</v>
      </c>
      <c r="B223" s="296" t="s">
        <v>28</v>
      </c>
      <c r="C223" s="18">
        <v>45772</v>
      </c>
      <c r="D223" s="18" t="s">
        <v>1587</v>
      </c>
      <c r="E223" s="299">
        <v>45695</v>
      </c>
      <c r="F223" s="17" t="s">
        <v>1589</v>
      </c>
      <c r="G223" s="434" t="s">
        <v>308</v>
      </c>
      <c r="H223" s="298">
        <v>86</v>
      </c>
      <c r="I223" s="298" t="s">
        <v>890</v>
      </c>
      <c r="J223" s="298" t="s">
        <v>30</v>
      </c>
      <c r="K223" s="299">
        <v>45698</v>
      </c>
      <c r="L223" s="298" t="s">
        <v>128</v>
      </c>
      <c r="M223" s="486">
        <v>71361</v>
      </c>
      <c r="N223" s="416">
        <v>72125</v>
      </c>
      <c r="O223" s="416"/>
      <c r="P223" s="416">
        <v>72125</v>
      </c>
      <c r="Q223" s="1254" t="s">
        <v>128</v>
      </c>
      <c r="R223" s="19" t="s">
        <v>38</v>
      </c>
      <c r="S223" s="125">
        <v>45688</v>
      </c>
      <c r="T223" s="304">
        <v>6214</v>
      </c>
      <c r="U223" s="304">
        <v>6214</v>
      </c>
      <c r="V223" s="358">
        <f>IFERROR(Table4[[#This Row],[Actual Redline Completed Footage UG]]/Table4[[#This Row],[Footage UG]], 0)</f>
        <v>1</v>
      </c>
      <c r="W223" s="20">
        <v>45708</v>
      </c>
      <c r="X223" s="3">
        <v>1</v>
      </c>
      <c r="Y223" s="3">
        <v>1</v>
      </c>
      <c r="Z223" s="3">
        <v>1</v>
      </c>
      <c r="AA223" s="275">
        <v>45791</v>
      </c>
      <c r="AB223" s="275">
        <v>45791</v>
      </c>
      <c r="AC223" s="11"/>
    </row>
    <row r="224" spans="1:29" ht="39.75" customHeight="1">
      <c r="A224" s="492" t="s">
        <v>310</v>
      </c>
      <c r="B224" s="296" t="s">
        <v>28</v>
      </c>
      <c r="C224" s="18">
        <v>45772</v>
      </c>
      <c r="D224" s="18" t="s">
        <v>1587</v>
      </c>
      <c r="E224" s="299">
        <v>45686</v>
      </c>
      <c r="F224" s="17" t="s">
        <v>59</v>
      </c>
      <c r="G224" s="434" t="s">
        <v>311</v>
      </c>
      <c r="H224" s="298">
        <v>77</v>
      </c>
      <c r="I224" s="295" t="s">
        <v>890</v>
      </c>
      <c r="J224" s="298" t="s">
        <v>30</v>
      </c>
      <c r="K224" s="299">
        <v>45686</v>
      </c>
      <c r="L224" s="298" t="s">
        <v>128</v>
      </c>
      <c r="M224" s="486">
        <v>61924</v>
      </c>
      <c r="N224" s="416">
        <v>61494</v>
      </c>
      <c r="O224" s="416"/>
      <c r="P224" s="416">
        <v>61494</v>
      </c>
      <c r="Q224" s="1254" t="s">
        <v>128</v>
      </c>
      <c r="R224" s="294" t="s">
        <v>38</v>
      </c>
      <c r="S224" s="494">
        <v>45692</v>
      </c>
      <c r="T224" s="371">
        <v>5005</v>
      </c>
      <c r="U224" s="369">
        <v>4996</v>
      </c>
      <c r="V224" s="358">
        <v>1</v>
      </c>
      <c r="W224" s="363">
        <v>45708</v>
      </c>
      <c r="X224" s="358">
        <v>1</v>
      </c>
      <c r="Y224" s="358">
        <v>1</v>
      </c>
      <c r="Z224" s="7">
        <v>1</v>
      </c>
      <c r="AA224" s="275" t="s">
        <v>1184</v>
      </c>
      <c r="AB224" s="275" t="s">
        <v>1184</v>
      </c>
      <c r="AC224" s="26" t="s">
        <v>1593</v>
      </c>
    </row>
    <row r="225" spans="1:29" ht="39.75" customHeight="1">
      <c r="A225" s="492" t="s">
        <v>312</v>
      </c>
      <c r="B225" s="296" t="s">
        <v>28</v>
      </c>
      <c r="C225" s="18">
        <v>45772</v>
      </c>
      <c r="D225" s="299" t="s">
        <v>1347</v>
      </c>
      <c r="E225" s="299">
        <v>45686</v>
      </c>
      <c r="F225" s="299" t="s">
        <v>1582</v>
      </c>
      <c r="G225" s="434" t="s">
        <v>313</v>
      </c>
      <c r="H225" s="298">
        <v>81</v>
      </c>
      <c r="I225" s="295" t="s">
        <v>890</v>
      </c>
      <c r="J225" s="298" t="s">
        <v>30</v>
      </c>
      <c r="K225" s="299">
        <v>45700</v>
      </c>
      <c r="L225" s="298" t="s">
        <v>128</v>
      </c>
      <c r="M225" s="486">
        <v>76139.5</v>
      </c>
      <c r="N225" s="430">
        <v>79581.5</v>
      </c>
      <c r="O225" s="430"/>
      <c r="P225" s="430">
        <v>79581.5</v>
      </c>
      <c r="Q225" s="1254" t="s">
        <v>128</v>
      </c>
      <c r="R225" s="294" t="s">
        <v>38</v>
      </c>
      <c r="S225" s="494">
        <v>45692</v>
      </c>
      <c r="T225" s="371">
        <v>6303</v>
      </c>
      <c r="U225" s="369">
        <v>6761</v>
      </c>
      <c r="V225" s="358">
        <f>IFERROR(Table4[[#This Row],[Actual Redline Completed Footage UG]]/Table4[[#This Row],[Footage UG]], 0)</f>
        <v>1.0726638108837061</v>
      </c>
      <c r="W225" s="363">
        <v>45700</v>
      </c>
      <c r="X225" s="358">
        <v>1</v>
      </c>
      <c r="Y225" s="358">
        <v>1</v>
      </c>
      <c r="Z225" s="358">
        <v>1</v>
      </c>
      <c r="AA225" s="275">
        <v>45859</v>
      </c>
      <c r="AB225" s="275">
        <v>45859</v>
      </c>
      <c r="AC225" s="26" t="s">
        <v>1594</v>
      </c>
    </row>
    <row r="226" spans="1:29" ht="39.75" customHeight="1">
      <c r="A226" s="492" t="s">
        <v>314</v>
      </c>
      <c r="B226" s="296" t="s">
        <v>28</v>
      </c>
      <c r="C226" s="18">
        <v>45772</v>
      </c>
      <c r="D226" s="18" t="s">
        <v>58</v>
      </c>
      <c r="E226" s="299">
        <v>45685</v>
      </c>
      <c r="F226" s="17" t="s">
        <v>59</v>
      </c>
      <c r="G226" s="434" t="s">
        <v>315</v>
      </c>
      <c r="H226" s="298">
        <v>81</v>
      </c>
      <c r="I226" s="295" t="s">
        <v>890</v>
      </c>
      <c r="J226" s="298" t="s">
        <v>30</v>
      </c>
      <c r="K226" s="299">
        <v>45699</v>
      </c>
      <c r="L226" s="298" t="s">
        <v>128</v>
      </c>
      <c r="M226" s="486">
        <v>73583.5</v>
      </c>
      <c r="N226" s="416">
        <v>84066</v>
      </c>
      <c r="O226" s="416"/>
      <c r="P226" s="416">
        <v>84066</v>
      </c>
      <c r="Q226" s="1346" t="s">
        <v>128</v>
      </c>
      <c r="R226" s="294" t="s">
        <v>38</v>
      </c>
      <c r="S226" s="125">
        <v>45691</v>
      </c>
      <c r="T226" s="304">
        <v>6205</v>
      </c>
      <c r="U226" s="43">
        <v>6180</v>
      </c>
      <c r="V226" s="376">
        <v>1</v>
      </c>
      <c r="W226" s="20">
        <v>45699</v>
      </c>
      <c r="X226" s="7">
        <v>1</v>
      </c>
      <c r="Y226" s="7">
        <v>1</v>
      </c>
      <c r="Z226" s="7">
        <v>1</v>
      </c>
      <c r="AA226" s="275">
        <v>45916</v>
      </c>
      <c r="AB226" s="275">
        <v>45916</v>
      </c>
      <c r="AC226" s="593" t="s">
        <v>1595</v>
      </c>
    </row>
    <row r="227" spans="1:29" ht="39.75" customHeight="1">
      <c r="A227" s="492" t="s">
        <v>316</v>
      </c>
      <c r="B227" s="296" t="s">
        <v>28</v>
      </c>
      <c r="C227" s="18">
        <v>45772</v>
      </c>
      <c r="D227" s="299" t="s">
        <v>1596</v>
      </c>
      <c r="E227" s="299">
        <v>45694</v>
      </c>
      <c r="F227" s="299" t="s">
        <v>59</v>
      </c>
      <c r="G227" s="434" t="s">
        <v>317</v>
      </c>
      <c r="H227" s="298">
        <v>84</v>
      </c>
      <c r="I227" s="295" t="s">
        <v>890</v>
      </c>
      <c r="J227" s="298" t="s">
        <v>30</v>
      </c>
      <c r="K227" s="299">
        <v>45698</v>
      </c>
      <c r="L227" s="298" t="s">
        <v>128</v>
      </c>
      <c r="M227" s="486">
        <v>63402.5</v>
      </c>
      <c r="N227" s="416">
        <v>62670.5</v>
      </c>
      <c r="O227" s="416"/>
      <c r="P227" s="416">
        <v>62670.5</v>
      </c>
      <c r="Q227" s="1254" t="s">
        <v>128</v>
      </c>
      <c r="R227" s="294" t="s">
        <v>38</v>
      </c>
      <c r="S227" s="494">
        <v>45695</v>
      </c>
      <c r="T227" s="1069">
        <v>4979</v>
      </c>
      <c r="U227" s="369">
        <v>4984</v>
      </c>
      <c r="V227" s="358">
        <v>1</v>
      </c>
      <c r="W227" s="363">
        <v>45714</v>
      </c>
      <c r="X227" s="358">
        <v>1</v>
      </c>
      <c r="Y227" s="358">
        <v>1</v>
      </c>
      <c r="Z227" s="7">
        <v>1</v>
      </c>
      <c r="AA227" s="275" t="s">
        <v>1184</v>
      </c>
      <c r="AB227" s="275" t="s">
        <v>1184</v>
      </c>
      <c r="AC227" s="1072" t="s">
        <v>1597</v>
      </c>
    </row>
    <row r="228" spans="1:29" ht="39.75" customHeight="1">
      <c r="A228" s="291" t="s">
        <v>318</v>
      </c>
      <c r="B228" s="296" t="s">
        <v>28</v>
      </c>
      <c r="C228" s="299">
        <v>45688</v>
      </c>
      <c r="D228" s="299" t="s">
        <v>68</v>
      </c>
      <c r="E228" s="299">
        <v>45692</v>
      </c>
      <c r="F228" s="18" t="s">
        <v>1585</v>
      </c>
      <c r="G228" s="434" t="s">
        <v>319</v>
      </c>
      <c r="H228" s="298">
        <v>90</v>
      </c>
      <c r="I228" s="298" t="s">
        <v>592</v>
      </c>
      <c r="J228" s="298" t="s">
        <v>30</v>
      </c>
      <c r="K228" s="17" t="s">
        <v>38</v>
      </c>
      <c r="L228" s="298" t="s">
        <v>128</v>
      </c>
      <c r="M228" s="486">
        <v>51958</v>
      </c>
      <c r="N228" s="416">
        <v>20330.259999999998</v>
      </c>
      <c r="O228" s="416"/>
      <c r="P228" s="416">
        <v>20330.259999999998</v>
      </c>
      <c r="Q228" s="1254" t="s">
        <v>128</v>
      </c>
      <c r="R228" s="19" t="s">
        <v>38</v>
      </c>
      <c r="S228" s="125">
        <v>45694</v>
      </c>
      <c r="T228" s="304">
        <v>760</v>
      </c>
      <c r="U228" s="304">
        <v>708</v>
      </c>
      <c r="V228" s="358">
        <f>IFERROR(Table4[[#This Row],[Actual Redline Completed Footage UG]]/Table4[[#This Row],[Footage UG]], 0)</f>
        <v>0.93157894736842106</v>
      </c>
      <c r="W228" s="20">
        <v>45729</v>
      </c>
      <c r="X228" s="3">
        <v>1</v>
      </c>
      <c r="Y228" s="3">
        <v>1</v>
      </c>
      <c r="Z228" s="3">
        <v>1</v>
      </c>
      <c r="AA228" s="275">
        <v>45792</v>
      </c>
      <c r="AB228" s="275">
        <v>45792</v>
      </c>
      <c r="AC228" s="26" t="s">
        <v>1598</v>
      </c>
    </row>
    <row r="229" spans="1:29" ht="39.75" customHeight="1">
      <c r="A229" s="291" t="s">
        <v>320</v>
      </c>
      <c r="B229" s="296" t="s">
        <v>28</v>
      </c>
      <c r="C229" s="299">
        <v>45688</v>
      </c>
      <c r="D229" s="18" t="s">
        <v>1599</v>
      </c>
      <c r="E229" s="299">
        <v>45685</v>
      </c>
      <c r="F229" s="299" t="s">
        <v>1600</v>
      </c>
      <c r="G229" s="434" t="s">
        <v>321</v>
      </c>
      <c r="H229" s="19">
        <v>86</v>
      </c>
      <c r="I229" s="298" t="s">
        <v>592</v>
      </c>
      <c r="J229" s="19" t="s">
        <v>30</v>
      </c>
      <c r="K229" s="18">
        <v>45677</v>
      </c>
      <c r="L229" s="298" t="s">
        <v>128</v>
      </c>
      <c r="M229" s="336">
        <v>78075.5</v>
      </c>
      <c r="N229" s="336">
        <v>75360</v>
      </c>
      <c r="O229" s="336"/>
      <c r="P229" s="336">
        <v>75360</v>
      </c>
      <c r="Q229" s="1254" t="s">
        <v>128</v>
      </c>
      <c r="R229" s="294" t="s">
        <v>38</v>
      </c>
      <c r="S229" s="494">
        <v>45675</v>
      </c>
      <c r="T229" s="9">
        <v>6526</v>
      </c>
      <c r="U229" s="357">
        <v>6316</v>
      </c>
      <c r="V229" s="76">
        <v>0.97</v>
      </c>
      <c r="W229" s="494">
        <v>45685</v>
      </c>
      <c r="X229" s="358">
        <v>1</v>
      </c>
      <c r="Y229" s="358">
        <v>1</v>
      </c>
      <c r="Z229" s="1044">
        <v>0</v>
      </c>
      <c r="AA229" s="356">
        <v>45894</v>
      </c>
      <c r="AB229" s="356">
        <v>45894</v>
      </c>
      <c r="AC229" s="777"/>
    </row>
    <row r="230" spans="1:29" ht="39.75" customHeight="1">
      <c r="A230" s="291" t="s">
        <v>322</v>
      </c>
      <c r="B230" s="296" t="s">
        <v>28</v>
      </c>
      <c r="C230" s="299">
        <v>45688</v>
      </c>
      <c r="D230" s="299" t="s">
        <v>1601</v>
      </c>
      <c r="E230" s="299">
        <v>45692</v>
      </c>
      <c r="F230" s="299" t="s">
        <v>1173</v>
      </c>
      <c r="G230" s="434" t="s">
        <v>323</v>
      </c>
      <c r="H230" s="19">
        <v>86</v>
      </c>
      <c r="I230" s="298" t="s">
        <v>592</v>
      </c>
      <c r="J230" s="19" t="s">
        <v>30</v>
      </c>
      <c r="K230" s="292" t="s">
        <v>38</v>
      </c>
      <c r="L230" s="298" t="s">
        <v>128</v>
      </c>
      <c r="M230" s="336">
        <v>82480.5</v>
      </c>
      <c r="N230" s="336">
        <v>77870.5</v>
      </c>
      <c r="O230" s="336"/>
      <c r="P230" s="336">
        <v>77870.5</v>
      </c>
      <c r="Q230" s="1254" t="s">
        <v>128</v>
      </c>
      <c r="R230" s="294" t="s">
        <v>38</v>
      </c>
      <c r="S230" s="125">
        <v>45675</v>
      </c>
      <c r="T230" s="5">
        <v>6390</v>
      </c>
      <c r="U230" s="433">
        <v>6114</v>
      </c>
      <c r="V230" s="358">
        <f>IFERROR(Table4[[#This Row],[Actual Redline Completed Footage UG]]/Table4[[#This Row],[Footage UG]], 0)</f>
        <v>0.95680751173708922</v>
      </c>
      <c r="W230" s="20">
        <v>45687</v>
      </c>
      <c r="X230" s="3">
        <v>1</v>
      </c>
      <c r="Y230" s="3">
        <v>1</v>
      </c>
      <c r="Z230" s="3">
        <v>1</v>
      </c>
      <c r="AA230" s="275">
        <v>45882</v>
      </c>
      <c r="AB230" s="275">
        <v>45882</v>
      </c>
      <c r="AC230" s="573" t="s">
        <v>1602</v>
      </c>
    </row>
    <row r="231" spans="1:29" ht="39.75" customHeight="1">
      <c r="A231" s="291" t="s">
        <v>324</v>
      </c>
      <c r="B231" s="1073" t="s">
        <v>28</v>
      </c>
      <c r="C231" s="447">
        <v>45688</v>
      </c>
      <c r="D231" s="447" t="s">
        <v>68</v>
      </c>
      <c r="E231" s="447">
        <v>45695</v>
      </c>
      <c r="F231" s="293" t="s">
        <v>59</v>
      </c>
      <c r="G231" s="1064" t="s">
        <v>325</v>
      </c>
      <c r="H231" s="294">
        <v>88</v>
      </c>
      <c r="I231" s="295" t="s">
        <v>592</v>
      </c>
      <c r="J231" s="294" t="s">
        <v>30</v>
      </c>
      <c r="K231" s="292" t="s">
        <v>38</v>
      </c>
      <c r="L231" s="295" t="s">
        <v>128</v>
      </c>
      <c r="M231" s="339">
        <v>43130</v>
      </c>
      <c r="N231" s="336">
        <v>43560</v>
      </c>
      <c r="O231" s="336"/>
      <c r="P231" s="336">
        <v>43560</v>
      </c>
      <c r="Q231" s="1048" t="s">
        <v>128</v>
      </c>
      <c r="R231" s="294" t="s">
        <v>38</v>
      </c>
      <c r="S231" s="609">
        <v>45691</v>
      </c>
      <c r="T231" s="455">
        <v>2931</v>
      </c>
      <c r="U231" s="42">
        <v>3257</v>
      </c>
      <c r="V231" s="34">
        <v>1.1100000000000001</v>
      </c>
      <c r="W231" s="57">
        <v>45750</v>
      </c>
      <c r="X231" s="28">
        <v>1</v>
      </c>
      <c r="Y231" s="28">
        <v>1</v>
      </c>
      <c r="Z231" s="3">
        <v>1</v>
      </c>
      <c r="AA231" s="275" t="s">
        <v>1184</v>
      </c>
      <c r="AB231" s="275" t="s">
        <v>1184</v>
      </c>
      <c r="AC231" s="1074" t="s">
        <v>1603</v>
      </c>
    </row>
    <row r="232" spans="1:29" ht="39.75" customHeight="1">
      <c r="A232" s="291" t="s">
        <v>326</v>
      </c>
      <c r="B232" s="296" t="s">
        <v>28</v>
      </c>
      <c r="C232" s="299">
        <v>45688</v>
      </c>
      <c r="D232" s="18" t="s">
        <v>52</v>
      </c>
      <c r="E232" s="299">
        <v>45686</v>
      </c>
      <c r="F232" s="299" t="s">
        <v>59</v>
      </c>
      <c r="G232" s="434" t="s">
        <v>327</v>
      </c>
      <c r="H232" s="19">
        <v>88</v>
      </c>
      <c r="I232" s="298" t="s">
        <v>592</v>
      </c>
      <c r="J232" s="19" t="s">
        <v>30</v>
      </c>
      <c r="K232" s="465">
        <v>45706</v>
      </c>
      <c r="L232" s="298" t="s">
        <v>128</v>
      </c>
      <c r="M232" s="336">
        <v>69212.5</v>
      </c>
      <c r="N232" s="336">
        <v>70500</v>
      </c>
      <c r="O232" s="336"/>
      <c r="P232" s="336">
        <v>70500</v>
      </c>
      <c r="Q232" s="1254" t="s">
        <v>128</v>
      </c>
      <c r="R232" s="294" t="s">
        <v>38</v>
      </c>
      <c r="S232" s="585">
        <v>45679</v>
      </c>
      <c r="T232" s="620">
        <v>5661</v>
      </c>
      <c r="U232" s="42">
        <v>5752</v>
      </c>
      <c r="V232" s="34">
        <v>1.02</v>
      </c>
      <c r="W232" s="20">
        <v>45681</v>
      </c>
      <c r="X232" s="3">
        <v>1</v>
      </c>
      <c r="Y232" s="3">
        <v>1</v>
      </c>
      <c r="Z232" s="3">
        <v>1</v>
      </c>
      <c r="AA232" s="275" t="s">
        <v>1184</v>
      </c>
      <c r="AB232" s="275" t="s">
        <v>1184</v>
      </c>
      <c r="AC232" s="1072" t="s">
        <v>1604</v>
      </c>
    </row>
    <row r="233" spans="1:29" ht="39.75" customHeight="1">
      <c r="A233" s="291" t="s">
        <v>328</v>
      </c>
      <c r="B233" s="296" t="s">
        <v>28</v>
      </c>
      <c r="C233" s="18">
        <v>45772</v>
      </c>
      <c r="D233" s="17" t="s">
        <v>1208</v>
      </c>
      <c r="E233" s="18">
        <v>45743</v>
      </c>
      <c r="F233" s="17" t="s">
        <v>1605</v>
      </c>
      <c r="G233" s="297" t="s">
        <v>329</v>
      </c>
      <c r="H233" s="19">
        <v>85</v>
      </c>
      <c r="I233" s="298" t="s">
        <v>890</v>
      </c>
      <c r="J233" s="294" t="s">
        <v>30</v>
      </c>
      <c r="K233" s="18">
        <v>45741</v>
      </c>
      <c r="L233" s="294" t="s">
        <v>128</v>
      </c>
      <c r="M233" s="336">
        <v>74508.5</v>
      </c>
      <c r="N233" s="416">
        <v>75008.5</v>
      </c>
      <c r="O233" s="416"/>
      <c r="P233" s="416">
        <v>75008.5</v>
      </c>
      <c r="Q233" s="307" t="s">
        <v>128</v>
      </c>
      <c r="R233" s="294" t="s">
        <v>38</v>
      </c>
      <c r="S233" s="125">
        <v>45749</v>
      </c>
      <c r="T233" s="5">
        <v>5795</v>
      </c>
      <c r="U233" s="42">
        <v>5411</v>
      </c>
      <c r="V233" s="358">
        <v>0.93</v>
      </c>
      <c r="W233" s="20">
        <v>45763</v>
      </c>
      <c r="X233" s="3">
        <v>1</v>
      </c>
      <c r="Y233" s="3">
        <v>1</v>
      </c>
      <c r="Z233" s="3">
        <v>1</v>
      </c>
      <c r="AA233" s="275" t="s">
        <v>1184</v>
      </c>
      <c r="AB233" s="275" t="s">
        <v>1184</v>
      </c>
      <c r="AC233" s="1578" t="s">
        <v>1606</v>
      </c>
    </row>
    <row r="234" spans="1:29" ht="39.75" customHeight="1">
      <c r="A234" s="291" t="s">
        <v>330</v>
      </c>
      <c r="B234" s="296" t="s">
        <v>28</v>
      </c>
      <c r="C234" s="18">
        <v>45772</v>
      </c>
      <c r="D234" s="17" t="s">
        <v>1607</v>
      </c>
      <c r="E234" s="18">
        <v>45743</v>
      </c>
      <c r="F234" s="17" t="s">
        <v>1173</v>
      </c>
      <c r="G234" s="297" t="s">
        <v>331</v>
      </c>
      <c r="H234" s="19">
        <v>88</v>
      </c>
      <c r="I234" s="298" t="s">
        <v>890</v>
      </c>
      <c r="J234" s="19" t="s">
        <v>30</v>
      </c>
      <c r="K234" s="18">
        <v>45741</v>
      </c>
      <c r="L234" s="19" t="s">
        <v>128</v>
      </c>
      <c r="M234" s="336">
        <v>73070.5</v>
      </c>
      <c r="N234" s="416">
        <v>72678</v>
      </c>
      <c r="O234" s="416"/>
      <c r="P234" s="416">
        <v>72678</v>
      </c>
      <c r="Q234" s="1224" t="s">
        <v>128</v>
      </c>
      <c r="R234" s="19" t="s">
        <v>38</v>
      </c>
      <c r="S234" s="125">
        <v>45749</v>
      </c>
      <c r="T234" s="5">
        <v>6028</v>
      </c>
      <c r="U234" s="644">
        <v>6070</v>
      </c>
      <c r="V234" s="358">
        <f>IFERROR(Table4[[#This Row],[Actual Redline Completed Footage UG]]/Table4[[#This Row],[Footage UG]], 0)</f>
        <v>1.0069674850696748</v>
      </c>
      <c r="W234" s="20">
        <v>45769</v>
      </c>
      <c r="X234" s="34">
        <v>1</v>
      </c>
      <c r="Y234" s="34">
        <v>1</v>
      </c>
      <c r="Z234" s="34">
        <v>1</v>
      </c>
      <c r="AA234" s="275">
        <v>45824</v>
      </c>
      <c r="AB234" s="275" t="s">
        <v>1184</v>
      </c>
      <c r="AC234" s="11"/>
    </row>
    <row r="235" spans="1:29" ht="39.75" customHeight="1">
      <c r="A235" s="291" t="s">
        <v>332</v>
      </c>
      <c r="B235" s="296" t="s">
        <v>28</v>
      </c>
      <c r="C235" s="18">
        <v>45772</v>
      </c>
      <c r="D235" s="17" t="s">
        <v>1596</v>
      </c>
      <c r="E235" s="18">
        <v>45743</v>
      </c>
      <c r="F235" s="17" t="s">
        <v>59</v>
      </c>
      <c r="G235" s="297" t="s">
        <v>333</v>
      </c>
      <c r="H235" s="19">
        <v>57</v>
      </c>
      <c r="I235" s="298" t="s">
        <v>890</v>
      </c>
      <c r="J235" s="294" t="s">
        <v>30</v>
      </c>
      <c r="K235" s="18">
        <v>45741</v>
      </c>
      <c r="L235" s="294" t="s">
        <v>128</v>
      </c>
      <c r="M235" s="336">
        <v>49071</v>
      </c>
      <c r="N235" s="336">
        <v>51376.61</v>
      </c>
      <c r="O235" s="336"/>
      <c r="P235" s="336">
        <v>51376.61</v>
      </c>
      <c r="Q235" s="307" t="s">
        <v>128</v>
      </c>
      <c r="R235" s="294" t="s">
        <v>38</v>
      </c>
      <c r="S235" s="609">
        <v>45745</v>
      </c>
      <c r="T235" s="455">
        <v>3967</v>
      </c>
      <c r="U235" s="42">
        <v>3936</v>
      </c>
      <c r="V235" s="34">
        <v>0.99</v>
      </c>
      <c r="W235" s="20">
        <v>45756</v>
      </c>
      <c r="X235" s="3">
        <v>1</v>
      </c>
      <c r="Y235" s="3">
        <v>1</v>
      </c>
      <c r="Z235" s="3">
        <v>1</v>
      </c>
      <c r="AA235" s="275" t="s">
        <v>1184</v>
      </c>
      <c r="AB235" s="275" t="s">
        <v>1184</v>
      </c>
      <c r="AC235" s="73" t="s">
        <v>1608</v>
      </c>
    </row>
    <row r="236" spans="1:29" ht="39.75" customHeight="1">
      <c r="A236" s="291" t="s">
        <v>335</v>
      </c>
      <c r="B236" s="296" t="s">
        <v>28</v>
      </c>
      <c r="C236" s="299">
        <v>45711</v>
      </c>
      <c r="D236" s="299" t="s">
        <v>1601</v>
      </c>
      <c r="E236" s="299">
        <v>45691</v>
      </c>
      <c r="F236" s="299" t="s">
        <v>1173</v>
      </c>
      <c r="G236" s="434" t="s">
        <v>336</v>
      </c>
      <c r="H236" s="19">
        <v>73</v>
      </c>
      <c r="I236" s="295" t="s">
        <v>592</v>
      </c>
      <c r="J236" s="19" t="s">
        <v>30</v>
      </c>
      <c r="K236" s="18">
        <v>45698</v>
      </c>
      <c r="L236" s="298" t="s">
        <v>128</v>
      </c>
      <c r="M236" s="336">
        <v>60575.5</v>
      </c>
      <c r="N236" s="416">
        <v>59352</v>
      </c>
      <c r="O236" s="416"/>
      <c r="P236" s="416">
        <v>59352</v>
      </c>
      <c r="Q236" s="1254" t="s">
        <v>128</v>
      </c>
      <c r="R236" s="294" t="s">
        <v>38</v>
      </c>
      <c r="S236" s="125">
        <v>45691</v>
      </c>
      <c r="T236" s="5">
        <v>4614</v>
      </c>
      <c r="U236" s="42">
        <v>4614</v>
      </c>
      <c r="V236" s="358">
        <f>IFERROR(Table4[[#This Row],[Actual Redline Completed Footage UG]]/Table4[[#This Row],[Footage UG]], 0)</f>
        <v>1</v>
      </c>
      <c r="W236" s="20">
        <v>45706</v>
      </c>
      <c r="X236" s="3">
        <v>1</v>
      </c>
      <c r="Y236" s="3">
        <v>1</v>
      </c>
      <c r="Z236" s="3">
        <v>1</v>
      </c>
      <c r="AA236" s="372">
        <v>45888</v>
      </c>
      <c r="AB236" s="372">
        <v>45888</v>
      </c>
      <c r="AC236" s="26" t="s">
        <v>1609</v>
      </c>
    </row>
    <row r="237" spans="1:29" ht="39.75" customHeight="1">
      <c r="A237" s="291" t="s">
        <v>337</v>
      </c>
      <c r="B237" s="296" t="s">
        <v>28</v>
      </c>
      <c r="C237" s="299">
        <v>45711</v>
      </c>
      <c r="D237" s="299" t="s">
        <v>1607</v>
      </c>
      <c r="E237" s="299">
        <v>45707</v>
      </c>
      <c r="F237" s="299" t="s">
        <v>1173</v>
      </c>
      <c r="G237" s="434" t="s">
        <v>338</v>
      </c>
      <c r="H237" s="19">
        <v>65</v>
      </c>
      <c r="I237" s="298" t="s">
        <v>592</v>
      </c>
      <c r="J237" s="19" t="s">
        <v>30</v>
      </c>
      <c r="K237" s="18">
        <v>45698</v>
      </c>
      <c r="L237" s="298" t="s">
        <v>128</v>
      </c>
      <c r="M237" s="336">
        <v>65001</v>
      </c>
      <c r="N237" s="431">
        <v>68269</v>
      </c>
      <c r="O237" s="431"/>
      <c r="P237" s="431">
        <v>68269</v>
      </c>
      <c r="Q237" s="1254" t="s">
        <v>128</v>
      </c>
      <c r="R237" s="294" t="s">
        <v>38</v>
      </c>
      <c r="S237" s="123">
        <v>45708</v>
      </c>
      <c r="T237" s="42">
        <v>5284</v>
      </c>
      <c r="U237" s="42">
        <v>5458</v>
      </c>
      <c r="V237" s="358">
        <f>IFERROR(Table4[[#This Row],[Actual Redline Completed Footage UG]]/Table4[[#This Row],[Footage UG]], 0)</f>
        <v>1.0329295987887963</v>
      </c>
      <c r="W237" s="20">
        <v>45722</v>
      </c>
      <c r="X237" s="3">
        <v>1</v>
      </c>
      <c r="Y237" s="3">
        <v>1</v>
      </c>
      <c r="Z237" s="3">
        <v>1</v>
      </c>
      <c r="AA237" s="275">
        <v>45764</v>
      </c>
      <c r="AB237" s="275">
        <v>45764</v>
      </c>
      <c r="AC237" s="11"/>
    </row>
    <row r="238" spans="1:29" ht="39.75" customHeight="1">
      <c r="A238" s="291" t="s">
        <v>339</v>
      </c>
      <c r="B238" s="296" t="s">
        <v>28</v>
      </c>
      <c r="C238" s="18">
        <v>45772</v>
      </c>
      <c r="D238" s="17" t="s">
        <v>1587</v>
      </c>
      <c r="E238" s="18">
        <v>45743</v>
      </c>
      <c r="F238" s="17" t="s">
        <v>1589</v>
      </c>
      <c r="G238" s="297" t="s">
        <v>340</v>
      </c>
      <c r="H238" s="19">
        <v>70</v>
      </c>
      <c r="I238" s="298" t="s">
        <v>890</v>
      </c>
      <c r="J238" s="294" t="s">
        <v>30</v>
      </c>
      <c r="K238" s="18">
        <v>45741</v>
      </c>
      <c r="L238" s="294" t="s">
        <v>128</v>
      </c>
      <c r="M238" s="336">
        <v>62104</v>
      </c>
      <c r="N238" s="431">
        <v>64186</v>
      </c>
      <c r="O238" s="431"/>
      <c r="P238" s="431">
        <v>64186</v>
      </c>
      <c r="Q238" s="307" t="s">
        <v>128</v>
      </c>
      <c r="R238" s="294" t="s">
        <v>38</v>
      </c>
      <c r="S238" s="123">
        <v>45744</v>
      </c>
      <c r="T238" s="42">
        <v>5210</v>
      </c>
      <c r="U238" s="42">
        <v>5139</v>
      </c>
      <c r="V238" s="358">
        <f>IFERROR(Table4[[#This Row],[Actual Redline Completed Footage UG]]/Table4[[#This Row],[Footage UG]], 0)</f>
        <v>0.98637236084452973</v>
      </c>
      <c r="W238" s="20">
        <v>45756</v>
      </c>
      <c r="X238" s="3">
        <v>1</v>
      </c>
      <c r="Y238" s="3">
        <v>1</v>
      </c>
      <c r="Z238" s="3">
        <v>1</v>
      </c>
      <c r="AA238" s="275">
        <v>45792</v>
      </c>
      <c r="AB238" s="275">
        <v>45792</v>
      </c>
      <c r="AC238" s="11"/>
    </row>
    <row r="239" spans="1:29" ht="39.75" customHeight="1">
      <c r="A239" s="291" t="s">
        <v>341</v>
      </c>
      <c r="B239" s="296" t="s">
        <v>28</v>
      </c>
      <c r="C239" s="18">
        <v>45772</v>
      </c>
      <c r="D239" s="17" t="s">
        <v>1587</v>
      </c>
      <c r="E239" s="18">
        <v>45743</v>
      </c>
      <c r="F239" s="17" t="s">
        <v>1589</v>
      </c>
      <c r="G239" s="297" t="s">
        <v>342</v>
      </c>
      <c r="H239" s="19">
        <v>84</v>
      </c>
      <c r="I239" s="298" t="s">
        <v>890</v>
      </c>
      <c r="J239" s="294" t="s">
        <v>30</v>
      </c>
      <c r="K239" s="18">
        <v>45741</v>
      </c>
      <c r="L239" s="294" t="s">
        <v>128</v>
      </c>
      <c r="M239" s="336">
        <v>63756.5</v>
      </c>
      <c r="N239" s="431">
        <v>64902.5</v>
      </c>
      <c r="O239" s="431"/>
      <c r="P239" s="431">
        <v>64902.5</v>
      </c>
      <c r="Q239" s="307" t="s">
        <v>128</v>
      </c>
      <c r="R239" s="294" t="s">
        <v>38</v>
      </c>
      <c r="S239" s="123">
        <v>45755</v>
      </c>
      <c r="T239" s="42">
        <v>5237</v>
      </c>
      <c r="U239" s="433">
        <v>5439</v>
      </c>
      <c r="V239" s="358">
        <f>IFERROR(Table4[[#This Row],[Actual Redline Completed Footage UG]]/Table4[[#This Row],[Footage UG]], 0)</f>
        <v>1.0385717013557381</v>
      </c>
      <c r="W239" s="20">
        <v>45765</v>
      </c>
      <c r="X239" s="3">
        <v>1</v>
      </c>
      <c r="Y239" s="3">
        <v>1</v>
      </c>
      <c r="Z239" s="3">
        <v>1</v>
      </c>
      <c r="AA239" s="275">
        <v>45792</v>
      </c>
      <c r="AB239" s="275">
        <v>45792</v>
      </c>
      <c r="AC239" s="11"/>
    </row>
    <row r="240" spans="1:29" ht="39.75" customHeight="1">
      <c r="A240" s="291" t="s">
        <v>343</v>
      </c>
      <c r="B240" s="296" t="s">
        <v>28</v>
      </c>
      <c r="C240" s="18">
        <v>45772</v>
      </c>
      <c r="D240" s="17" t="s">
        <v>58</v>
      </c>
      <c r="E240" s="18">
        <v>45743</v>
      </c>
      <c r="F240" s="17" t="s">
        <v>59</v>
      </c>
      <c r="G240" s="297" t="s">
        <v>344</v>
      </c>
      <c r="H240" s="19">
        <v>75</v>
      </c>
      <c r="I240" s="298" t="s">
        <v>890</v>
      </c>
      <c r="J240" s="19" t="s">
        <v>30</v>
      </c>
      <c r="K240" s="18">
        <v>45741</v>
      </c>
      <c r="L240" s="19" t="s">
        <v>128</v>
      </c>
      <c r="M240" s="336">
        <v>67840.5</v>
      </c>
      <c r="N240" s="416">
        <v>66607.5</v>
      </c>
      <c r="O240" s="416"/>
      <c r="P240" s="416">
        <v>66607.5</v>
      </c>
      <c r="Q240" s="1224" t="s">
        <v>128</v>
      </c>
      <c r="R240" s="19" t="s">
        <v>38</v>
      </c>
      <c r="S240" s="125">
        <v>45747</v>
      </c>
      <c r="T240" s="5">
        <v>5601</v>
      </c>
      <c r="U240" s="30">
        <v>5628</v>
      </c>
      <c r="V240" s="358">
        <f>IFERROR(Table4[[#This Row],[Actual Redline Completed Footage UG]]/Table4[[#This Row],[Footage UG]], 0)</f>
        <v>1.004820567755758</v>
      </c>
      <c r="W240" s="337">
        <v>45761</v>
      </c>
      <c r="X240" s="647">
        <v>1</v>
      </c>
      <c r="Y240" s="647">
        <v>1</v>
      </c>
      <c r="Z240" s="647">
        <v>1</v>
      </c>
      <c r="AA240" s="275">
        <v>45831</v>
      </c>
      <c r="AB240" s="275">
        <v>45831</v>
      </c>
      <c r="AC240" s="11"/>
    </row>
    <row r="241" spans="1:29" ht="39.75" customHeight="1">
      <c r="A241" s="291" t="s">
        <v>345</v>
      </c>
      <c r="B241" s="296" t="s">
        <v>28</v>
      </c>
      <c r="C241" s="18">
        <v>45831</v>
      </c>
      <c r="D241" s="17" t="s">
        <v>1607</v>
      </c>
      <c r="E241" s="18">
        <v>45761</v>
      </c>
      <c r="F241" s="17" t="s">
        <v>1173</v>
      </c>
      <c r="G241" s="297" t="s">
        <v>346</v>
      </c>
      <c r="H241" s="19">
        <v>69</v>
      </c>
      <c r="I241" s="19" t="s">
        <v>890</v>
      </c>
      <c r="J241" s="19" t="s">
        <v>30</v>
      </c>
      <c r="K241" s="18">
        <v>45757</v>
      </c>
      <c r="L241" s="19" t="s">
        <v>128</v>
      </c>
      <c r="M241" s="336">
        <v>53906.75</v>
      </c>
      <c r="N241" s="416">
        <v>54578.5</v>
      </c>
      <c r="O241" s="416"/>
      <c r="P241" s="416">
        <v>54578.5</v>
      </c>
      <c r="Q241" s="1224" t="s">
        <v>128</v>
      </c>
      <c r="R241" s="19" t="s">
        <v>38</v>
      </c>
      <c r="S241" s="125">
        <v>45757</v>
      </c>
      <c r="T241" s="5">
        <v>4615</v>
      </c>
      <c r="U241" s="5">
        <v>4588</v>
      </c>
      <c r="V241" s="358">
        <f>IFERROR(Table4[[#This Row],[Actual Redline Completed Footage UG]]/Table4[[#This Row],[Footage UG]], 0)</f>
        <v>0.99414951245937166</v>
      </c>
      <c r="W241" s="20">
        <v>45772</v>
      </c>
      <c r="X241" s="464">
        <v>1</v>
      </c>
      <c r="Y241" s="464">
        <v>1</v>
      </c>
      <c r="Z241" s="464">
        <v>1</v>
      </c>
      <c r="AA241" s="275">
        <v>45824</v>
      </c>
      <c r="AB241" s="275">
        <v>45824</v>
      </c>
      <c r="AC241" s="11"/>
    </row>
    <row r="242" spans="1:29" ht="39.75" customHeight="1">
      <c r="A242" s="291" t="s">
        <v>347</v>
      </c>
      <c r="B242" s="296" t="s">
        <v>28</v>
      </c>
      <c r="C242" s="293">
        <v>45831</v>
      </c>
      <c r="D242" s="292" t="s">
        <v>1610</v>
      </c>
      <c r="E242" s="18">
        <v>45807</v>
      </c>
      <c r="F242" s="17" t="s">
        <v>59</v>
      </c>
      <c r="G242" s="435" t="s">
        <v>348</v>
      </c>
      <c r="H242" s="294">
        <v>50</v>
      </c>
      <c r="I242" s="294" t="s">
        <v>890</v>
      </c>
      <c r="J242" s="294" t="s">
        <v>30</v>
      </c>
      <c r="K242" s="293">
        <v>45757</v>
      </c>
      <c r="L242" s="294" t="s">
        <v>128</v>
      </c>
      <c r="M242" s="339">
        <v>47432.5</v>
      </c>
      <c r="N242" s="416">
        <v>54385.09</v>
      </c>
      <c r="O242" s="416"/>
      <c r="P242" s="416">
        <v>54385.09</v>
      </c>
      <c r="Q242" s="307" t="s">
        <v>128</v>
      </c>
      <c r="R242" s="294" t="s">
        <v>38</v>
      </c>
      <c r="S242" s="123">
        <v>45757</v>
      </c>
      <c r="T242" s="42">
        <v>3932</v>
      </c>
      <c r="U242" s="433">
        <v>4034</v>
      </c>
      <c r="V242" s="358">
        <f>IFERROR(Table4[[#This Row],[Actual Redline Completed Footage UG]]/Table4[[#This Row],[Footage UG]], 0)</f>
        <v>1.0259409969481179</v>
      </c>
      <c r="W242" s="20">
        <v>45771</v>
      </c>
      <c r="X242" s="7">
        <v>0</v>
      </c>
      <c r="Y242" s="7">
        <v>0</v>
      </c>
      <c r="Z242" s="7">
        <v>0</v>
      </c>
      <c r="AA242" s="450">
        <v>45849</v>
      </c>
      <c r="AB242" s="450">
        <v>45849</v>
      </c>
      <c r="AC242" s="451" t="s">
        <v>1611</v>
      </c>
    </row>
    <row r="243" spans="1:29" ht="39.75" customHeight="1">
      <c r="A243" s="291" t="s">
        <v>349</v>
      </c>
      <c r="B243" s="296" t="s">
        <v>28</v>
      </c>
      <c r="C243" s="18">
        <v>45831</v>
      </c>
      <c r="D243" s="17" t="s">
        <v>1347</v>
      </c>
      <c r="E243" s="18">
        <v>45761</v>
      </c>
      <c r="F243" s="17" t="s">
        <v>1582</v>
      </c>
      <c r="G243" s="17" t="s">
        <v>350</v>
      </c>
      <c r="H243" s="19">
        <v>76</v>
      </c>
      <c r="I243" s="19" t="s">
        <v>38</v>
      </c>
      <c r="J243" s="19" t="s">
        <v>30</v>
      </c>
      <c r="K243" s="18">
        <v>45757</v>
      </c>
      <c r="L243" s="19" t="s">
        <v>128</v>
      </c>
      <c r="M243" s="336">
        <v>62383</v>
      </c>
      <c r="N243" s="416">
        <v>61939</v>
      </c>
      <c r="O243" s="416"/>
      <c r="P243" s="416">
        <v>61939</v>
      </c>
      <c r="Q243" s="1224" t="s">
        <v>128</v>
      </c>
      <c r="R243" s="19" t="s">
        <v>38</v>
      </c>
      <c r="S243" s="495">
        <v>45757</v>
      </c>
      <c r="T243" s="418">
        <v>5164</v>
      </c>
      <c r="U243" s="30">
        <v>5164</v>
      </c>
      <c r="V243" s="358">
        <f>IFERROR(Table4[[#This Row],[Actual Redline Completed Footage UG]]/Table4[[#This Row],[Footage UG]], 0)</f>
        <v>1</v>
      </c>
      <c r="W243" s="20">
        <v>45772</v>
      </c>
      <c r="X243" s="3">
        <v>1</v>
      </c>
      <c r="Y243" s="3">
        <v>1</v>
      </c>
      <c r="Z243" s="3">
        <v>1</v>
      </c>
      <c r="AA243" s="275">
        <v>45838</v>
      </c>
      <c r="AB243" s="275">
        <v>45838</v>
      </c>
      <c r="AC243" s="11"/>
    </row>
    <row r="244" spans="1:29" ht="39.75" customHeight="1">
      <c r="A244" s="291" t="s">
        <v>351</v>
      </c>
      <c r="B244" s="296" t="s">
        <v>28</v>
      </c>
      <c r="C244" s="293">
        <v>45831</v>
      </c>
      <c r="D244" s="292" t="s">
        <v>70</v>
      </c>
      <c r="E244" s="18">
        <v>45761</v>
      </c>
      <c r="F244" s="292" t="s">
        <v>59</v>
      </c>
      <c r="G244" s="292" t="s">
        <v>352</v>
      </c>
      <c r="H244" s="294">
        <v>88</v>
      </c>
      <c r="I244" s="294" t="s">
        <v>38</v>
      </c>
      <c r="J244" s="294" t="s">
        <v>30</v>
      </c>
      <c r="K244" s="293">
        <v>45757</v>
      </c>
      <c r="L244" s="294" t="s">
        <v>128</v>
      </c>
      <c r="M244" s="339">
        <v>80443.5</v>
      </c>
      <c r="N244" s="416">
        <v>81941</v>
      </c>
      <c r="O244" s="416"/>
      <c r="P244" s="416">
        <v>81941</v>
      </c>
      <c r="Q244" s="307" t="s">
        <v>128</v>
      </c>
      <c r="R244" s="294" t="s">
        <v>38</v>
      </c>
      <c r="S244" s="123">
        <v>45757</v>
      </c>
      <c r="T244" s="42">
        <v>6617</v>
      </c>
      <c r="U244" s="433">
        <v>6743</v>
      </c>
      <c r="V244" s="358">
        <f>IFERROR(Table4[[#This Row],[Actual Redline Completed Footage UG]]/Table4[[#This Row],[Footage UG]], 0)</f>
        <v>1.0190418618709385</v>
      </c>
      <c r="W244" s="20">
        <v>45771</v>
      </c>
      <c r="X244" s="38">
        <v>0</v>
      </c>
      <c r="Y244" s="38">
        <v>0</v>
      </c>
      <c r="Z244" s="38">
        <v>0</v>
      </c>
      <c r="AA244" s="450">
        <v>45849</v>
      </c>
      <c r="AB244" s="450">
        <v>45849</v>
      </c>
      <c r="AC244" s="88" t="s">
        <v>1612</v>
      </c>
    </row>
    <row r="245" spans="1:29" ht="39.75" customHeight="1">
      <c r="A245" s="291" t="s">
        <v>353</v>
      </c>
      <c r="B245" s="296" t="s">
        <v>28</v>
      </c>
      <c r="C245" s="293">
        <v>45831</v>
      </c>
      <c r="D245" s="18" t="s">
        <v>1610</v>
      </c>
      <c r="E245" s="18">
        <v>45807</v>
      </c>
      <c r="F245" s="292" t="s">
        <v>59</v>
      </c>
      <c r="G245" s="292" t="s">
        <v>354</v>
      </c>
      <c r="H245" s="294">
        <v>86</v>
      </c>
      <c r="I245" s="294" t="s">
        <v>890</v>
      </c>
      <c r="J245" s="294" t="s">
        <v>30</v>
      </c>
      <c r="K245" s="293">
        <v>45757</v>
      </c>
      <c r="L245" s="294" t="s">
        <v>128</v>
      </c>
      <c r="M245" s="339">
        <v>68736.5</v>
      </c>
      <c r="N245" s="416">
        <v>68249</v>
      </c>
      <c r="O245" s="416"/>
      <c r="P245" s="416">
        <v>68249</v>
      </c>
      <c r="Q245" s="307" t="s">
        <v>128</v>
      </c>
      <c r="R245" s="294" t="s">
        <v>38</v>
      </c>
      <c r="S245" s="571">
        <v>45756</v>
      </c>
      <c r="T245" s="572">
        <v>5939</v>
      </c>
      <c r="U245" s="433">
        <v>5791</v>
      </c>
      <c r="V245" s="358">
        <f>IFERROR(Table4[[#This Row],[Actual Redline Completed Footage UG]]/Table4[[#This Row],[Footage UG]], 0)</f>
        <v>0.97507997979457817</v>
      </c>
      <c r="W245" s="20">
        <v>45768</v>
      </c>
      <c r="X245" s="7">
        <v>0</v>
      </c>
      <c r="Y245" s="7">
        <v>0</v>
      </c>
      <c r="Z245" s="7">
        <v>0</v>
      </c>
      <c r="AA245" s="450">
        <v>45849</v>
      </c>
      <c r="AB245" s="450">
        <v>45849</v>
      </c>
      <c r="AC245" s="88" t="s">
        <v>1612</v>
      </c>
    </row>
    <row r="246" spans="1:29" ht="39.75" customHeight="1">
      <c r="A246" s="291" t="s">
        <v>355</v>
      </c>
      <c r="B246" s="296" t="s">
        <v>28</v>
      </c>
      <c r="C246" s="18">
        <v>45772</v>
      </c>
      <c r="D246" s="17" t="s">
        <v>1347</v>
      </c>
      <c r="E246" s="18">
        <v>45743</v>
      </c>
      <c r="F246" s="17" t="s">
        <v>1582</v>
      </c>
      <c r="G246" s="297" t="s">
        <v>356</v>
      </c>
      <c r="H246" s="19">
        <v>84</v>
      </c>
      <c r="I246" s="298" t="s">
        <v>890</v>
      </c>
      <c r="J246" s="294" t="s">
        <v>30</v>
      </c>
      <c r="K246" s="18">
        <v>45741</v>
      </c>
      <c r="L246" s="294" t="s">
        <v>128</v>
      </c>
      <c r="M246" s="336">
        <v>73491.5</v>
      </c>
      <c r="N246" s="430">
        <v>202651</v>
      </c>
      <c r="O246" s="430"/>
      <c r="P246" s="430">
        <v>202651</v>
      </c>
      <c r="Q246" s="307" t="s">
        <v>128</v>
      </c>
      <c r="R246" s="294" t="s">
        <v>38</v>
      </c>
      <c r="S246" s="125">
        <v>45748</v>
      </c>
      <c r="T246" s="5">
        <v>5390</v>
      </c>
      <c r="U246" s="433">
        <v>5327</v>
      </c>
      <c r="V246" s="358">
        <f>IFERROR(Table4[[#This Row],[Actual Redline Completed Footage UG]]/Table4[[#This Row],[Footage UG]], 0)</f>
        <v>0.98831168831168836</v>
      </c>
      <c r="W246" s="20">
        <v>45768</v>
      </c>
      <c r="X246" s="7">
        <v>0</v>
      </c>
      <c r="Y246" s="7">
        <v>0</v>
      </c>
      <c r="Z246" s="7">
        <v>0</v>
      </c>
      <c r="AA246" s="372">
        <v>45859</v>
      </c>
      <c r="AB246" s="372">
        <v>45859</v>
      </c>
      <c r="AC246" s="11"/>
    </row>
    <row r="247" spans="1:29" ht="39.75" customHeight="1">
      <c r="A247" s="291" t="s">
        <v>357</v>
      </c>
      <c r="B247" s="296" t="s">
        <v>28</v>
      </c>
      <c r="C247" s="293">
        <v>45831</v>
      </c>
      <c r="D247" s="292" t="s">
        <v>1587</v>
      </c>
      <c r="E247" s="18">
        <v>45807</v>
      </c>
      <c r="F247" s="292" t="s">
        <v>1589</v>
      </c>
      <c r="G247" s="292" t="s">
        <v>358</v>
      </c>
      <c r="H247" s="294">
        <v>87</v>
      </c>
      <c r="I247" s="294" t="s">
        <v>890</v>
      </c>
      <c r="J247" s="294" t="s">
        <v>30</v>
      </c>
      <c r="K247" s="293">
        <v>45757</v>
      </c>
      <c r="L247" s="294" t="s">
        <v>128</v>
      </c>
      <c r="M247" s="339">
        <v>78331</v>
      </c>
      <c r="N247" s="336">
        <v>82072.25</v>
      </c>
      <c r="O247" s="336"/>
      <c r="P247" s="336">
        <v>82072.25</v>
      </c>
      <c r="Q247" s="307" t="s">
        <v>128</v>
      </c>
      <c r="R247" s="294" t="s">
        <v>38</v>
      </c>
      <c r="S247" s="489">
        <v>45757</v>
      </c>
      <c r="T247" s="357">
        <v>6334</v>
      </c>
      <c r="U247" s="357">
        <v>6228</v>
      </c>
      <c r="V247" s="1040">
        <v>0.98</v>
      </c>
      <c r="W247" s="494">
        <v>45769</v>
      </c>
      <c r="X247" s="274">
        <v>1</v>
      </c>
      <c r="Y247" s="274">
        <v>1</v>
      </c>
      <c r="Z247" s="274">
        <v>1</v>
      </c>
      <c r="AA247" s="363">
        <v>45917</v>
      </c>
      <c r="AB247" s="363">
        <v>45917</v>
      </c>
      <c r="AC247" s="80" t="s">
        <v>1209</v>
      </c>
    </row>
    <row r="248" spans="1:29" ht="39.75" customHeight="1">
      <c r="A248" s="291" t="s">
        <v>359</v>
      </c>
      <c r="B248" s="296" t="s">
        <v>28</v>
      </c>
      <c r="C248" s="18">
        <v>45772</v>
      </c>
      <c r="D248" s="17" t="s">
        <v>58</v>
      </c>
      <c r="E248" s="18">
        <v>45743</v>
      </c>
      <c r="F248" s="17" t="s">
        <v>59</v>
      </c>
      <c r="G248" s="297" t="s">
        <v>360</v>
      </c>
      <c r="H248" s="19">
        <v>81</v>
      </c>
      <c r="I248" s="298" t="s">
        <v>890</v>
      </c>
      <c r="J248" s="294" t="s">
        <v>30</v>
      </c>
      <c r="K248" s="18">
        <v>45741</v>
      </c>
      <c r="L248" s="294" t="s">
        <v>128</v>
      </c>
      <c r="M248" s="336">
        <v>74961</v>
      </c>
      <c r="N248" s="336">
        <v>77123</v>
      </c>
      <c r="O248" s="336"/>
      <c r="P248" s="336">
        <v>77123</v>
      </c>
      <c r="Q248" s="307" t="s">
        <v>128</v>
      </c>
      <c r="R248" s="294" t="s">
        <v>38</v>
      </c>
      <c r="S248" s="125">
        <v>45747</v>
      </c>
      <c r="T248" s="5">
        <v>6327</v>
      </c>
      <c r="U248" s="433">
        <v>6414</v>
      </c>
      <c r="V248" s="358">
        <f>IFERROR(Table4[[#This Row],[Actual Redline Completed Footage UG]]/Table4[[#This Row],[Footage UG]], 0)</f>
        <v>1.0137505926979611</v>
      </c>
      <c r="W248" s="20">
        <v>45761</v>
      </c>
      <c r="X248" s="3">
        <v>1</v>
      </c>
      <c r="Y248" s="3">
        <v>1</v>
      </c>
      <c r="Z248" s="3">
        <v>1</v>
      </c>
      <c r="AA248" s="1075">
        <v>45894</v>
      </c>
      <c r="AB248" s="1075">
        <v>45894</v>
      </c>
      <c r="AC248" s="88" t="s">
        <v>1612</v>
      </c>
    </row>
    <row r="249" spans="1:29" ht="39.75" customHeight="1">
      <c r="A249" s="291" t="s">
        <v>361</v>
      </c>
      <c r="B249" s="296" t="s">
        <v>28</v>
      </c>
      <c r="C249" s="18">
        <v>45772</v>
      </c>
      <c r="D249" s="17" t="s">
        <v>1347</v>
      </c>
      <c r="E249" s="18">
        <v>45743</v>
      </c>
      <c r="F249" s="17" t="s">
        <v>1582</v>
      </c>
      <c r="G249" s="297" t="s">
        <v>362</v>
      </c>
      <c r="H249" s="19">
        <v>80</v>
      </c>
      <c r="I249" s="298" t="s">
        <v>890</v>
      </c>
      <c r="J249" s="294" t="s">
        <v>30</v>
      </c>
      <c r="K249" s="18">
        <v>45741</v>
      </c>
      <c r="L249" s="294" t="s">
        <v>128</v>
      </c>
      <c r="M249" s="336">
        <v>70235</v>
      </c>
      <c r="N249" s="430">
        <v>134171.5</v>
      </c>
      <c r="O249" s="430"/>
      <c r="P249" s="430">
        <v>134171.5</v>
      </c>
      <c r="Q249" s="307" t="s">
        <v>128</v>
      </c>
      <c r="R249" s="294" t="s">
        <v>38</v>
      </c>
      <c r="S249" s="125">
        <v>45745</v>
      </c>
      <c r="T249" s="5">
        <v>5585</v>
      </c>
      <c r="U249" s="42">
        <v>5566</v>
      </c>
      <c r="V249" s="358">
        <f>IFERROR(Table4[[#This Row],[Actual Redline Completed Footage UG]]/Table4[[#This Row],[Footage UG]], 0)</f>
        <v>0.99659803043867501</v>
      </c>
      <c r="W249" s="20">
        <v>45757</v>
      </c>
      <c r="X249" s="3">
        <v>1</v>
      </c>
      <c r="Y249" s="3">
        <v>1</v>
      </c>
      <c r="Z249" s="3">
        <v>1</v>
      </c>
      <c r="AA249" s="372">
        <v>45859</v>
      </c>
      <c r="AB249" s="372">
        <v>45859</v>
      </c>
      <c r="AC249" s="11"/>
    </row>
    <row r="250" spans="1:29" ht="39.75" customHeight="1">
      <c r="A250" s="291" t="s">
        <v>365</v>
      </c>
      <c r="B250" s="296" t="s">
        <v>28</v>
      </c>
      <c r="C250" s="299">
        <v>45688</v>
      </c>
      <c r="D250" s="18" t="s">
        <v>1587</v>
      </c>
      <c r="E250" s="299">
        <v>45684</v>
      </c>
      <c r="F250" s="17" t="s">
        <v>1589</v>
      </c>
      <c r="G250" s="434" t="s">
        <v>366</v>
      </c>
      <c r="H250" s="19">
        <v>90</v>
      </c>
      <c r="I250" s="298" t="s">
        <v>592</v>
      </c>
      <c r="J250" s="19" t="s">
        <v>30</v>
      </c>
      <c r="K250" s="17" t="s">
        <v>38</v>
      </c>
      <c r="L250" s="298" t="s">
        <v>128</v>
      </c>
      <c r="M250" s="336">
        <v>60625.5</v>
      </c>
      <c r="N250" s="416">
        <v>59084</v>
      </c>
      <c r="O250" s="416"/>
      <c r="P250" s="416">
        <v>59084</v>
      </c>
      <c r="Q250" s="1254" t="s">
        <v>128</v>
      </c>
      <c r="R250" s="19" t="s">
        <v>38</v>
      </c>
      <c r="S250" s="125">
        <v>45679</v>
      </c>
      <c r="T250" s="5">
        <v>5038</v>
      </c>
      <c r="U250" s="30">
        <v>4909</v>
      </c>
      <c r="V250" s="358">
        <f>IFERROR(Table4[[#This Row],[Actual Redline Completed Footage UG]]/Table4[[#This Row],[Footage UG]], 0)</f>
        <v>0.97439460103215558</v>
      </c>
      <c r="W250" s="20">
        <v>45684</v>
      </c>
      <c r="X250" s="3">
        <v>1</v>
      </c>
      <c r="Y250" s="7">
        <v>1</v>
      </c>
      <c r="Z250" s="3">
        <v>1</v>
      </c>
      <c r="AA250" s="275">
        <v>45831</v>
      </c>
      <c r="AB250" s="275">
        <v>45831</v>
      </c>
      <c r="AC250" s="11"/>
    </row>
    <row r="251" spans="1:29" ht="39.75" customHeight="1">
      <c r="A251" s="291" t="s">
        <v>367</v>
      </c>
      <c r="B251" s="296" t="s">
        <v>28</v>
      </c>
      <c r="C251" s="18">
        <v>45772</v>
      </c>
      <c r="D251" s="17" t="s">
        <v>68</v>
      </c>
      <c r="E251" s="18">
        <v>45716</v>
      </c>
      <c r="F251" s="17" t="s">
        <v>1585</v>
      </c>
      <c r="G251" s="297" t="s">
        <v>368</v>
      </c>
      <c r="H251" s="19">
        <v>86</v>
      </c>
      <c r="I251" s="298" t="s">
        <v>890</v>
      </c>
      <c r="J251" s="19" t="s">
        <v>30</v>
      </c>
      <c r="K251" s="18">
        <v>45721</v>
      </c>
      <c r="L251" s="19" t="s">
        <v>128</v>
      </c>
      <c r="M251" s="449">
        <v>79507</v>
      </c>
      <c r="N251" s="416">
        <v>86709.5</v>
      </c>
      <c r="O251" s="416"/>
      <c r="P251" s="416">
        <v>86709.5</v>
      </c>
      <c r="Q251" s="1224" t="s">
        <v>128</v>
      </c>
      <c r="R251" s="19" t="s">
        <v>38</v>
      </c>
      <c r="S251" s="495">
        <v>45720</v>
      </c>
      <c r="T251" s="418">
        <v>6756</v>
      </c>
      <c r="U251" s="30">
        <v>6667</v>
      </c>
      <c r="V251" s="358">
        <f>IFERROR(Table4[[#This Row],[Actual Redline Completed Footage UG]]/Table4[[#This Row],[Footage UG]], 0)</f>
        <v>0.98682652457075193</v>
      </c>
      <c r="W251" s="20">
        <v>45728</v>
      </c>
      <c r="X251" s="3">
        <v>1</v>
      </c>
      <c r="Y251" s="3">
        <v>1</v>
      </c>
      <c r="Z251" s="3">
        <v>1</v>
      </c>
      <c r="AA251" s="275">
        <v>45791</v>
      </c>
      <c r="AB251" s="275">
        <v>45791</v>
      </c>
      <c r="AC251" s="11"/>
    </row>
    <row r="252" spans="1:29" ht="39.75" customHeight="1">
      <c r="A252" s="291" t="s">
        <v>369</v>
      </c>
      <c r="B252" s="296" t="s">
        <v>28</v>
      </c>
      <c r="C252" s="18">
        <v>45711</v>
      </c>
      <c r="D252" s="299" t="s">
        <v>1347</v>
      </c>
      <c r="E252" s="299">
        <v>45686</v>
      </c>
      <c r="F252" s="299" t="s">
        <v>1582</v>
      </c>
      <c r="G252" s="434" t="s">
        <v>370</v>
      </c>
      <c r="H252" s="19">
        <v>90</v>
      </c>
      <c r="I252" s="295" t="s">
        <v>592</v>
      </c>
      <c r="J252" s="19" t="s">
        <v>30</v>
      </c>
      <c r="K252" s="18">
        <v>45700</v>
      </c>
      <c r="L252" s="298" t="s">
        <v>128</v>
      </c>
      <c r="M252" s="336">
        <v>77320</v>
      </c>
      <c r="N252" s="336">
        <v>75804</v>
      </c>
      <c r="O252" s="336"/>
      <c r="P252" s="336">
        <v>75804</v>
      </c>
      <c r="Q252" s="1254" t="s">
        <v>128</v>
      </c>
      <c r="R252" s="294" t="s">
        <v>38</v>
      </c>
      <c r="S252" s="645">
        <v>45706</v>
      </c>
      <c r="T252" s="5">
        <v>6041</v>
      </c>
      <c r="U252" s="650">
        <v>6024</v>
      </c>
      <c r="V252" s="358">
        <f>IFERROR(Table4[[#This Row],[Actual Redline Completed Footage UG]]/Table4[[#This Row],[Footage UG]], 0)</f>
        <v>0.9971858963747724</v>
      </c>
      <c r="W252" s="417">
        <v>45714</v>
      </c>
      <c r="X252" s="3">
        <v>1</v>
      </c>
      <c r="Y252" s="7">
        <v>1</v>
      </c>
      <c r="Z252" s="7">
        <v>1</v>
      </c>
      <c r="AA252" s="1075">
        <v>45894</v>
      </c>
      <c r="AB252" s="1075">
        <v>45894</v>
      </c>
      <c r="AC252" s="26" t="s">
        <v>1613</v>
      </c>
    </row>
    <row r="253" spans="1:29" ht="39.75" customHeight="1">
      <c r="A253" s="291" t="s">
        <v>373</v>
      </c>
      <c r="B253" s="296" t="s">
        <v>28</v>
      </c>
      <c r="C253" s="18">
        <v>45772</v>
      </c>
      <c r="D253" s="17" t="s">
        <v>1347</v>
      </c>
      <c r="E253" s="18">
        <v>45716</v>
      </c>
      <c r="F253" s="17" t="s">
        <v>1582</v>
      </c>
      <c r="G253" s="297" t="s">
        <v>374</v>
      </c>
      <c r="H253" s="19">
        <v>82</v>
      </c>
      <c r="I253" s="298" t="s">
        <v>890</v>
      </c>
      <c r="J253" s="19" t="s">
        <v>30</v>
      </c>
      <c r="K253" s="18">
        <v>45716</v>
      </c>
      <c r="L253" s="19" t="s">
        <v>128</v>
      </c>
      <c r="M253" s="336">
        <v>64609</v>
      </c>
      <c r="N253" s="430">
        <v>76965</v>
      </c>
      <c r="O253" s="430"/>
      <c r="P253" s="430">
        <v>76965</v>
      </c>
      <c r="Q253" s="1224" t="s">
        <v>128</v>
      </c>
      <c r="R253" s="294" t="s">
        <v>38</v>
      </c>
      <c r="S253" s="125">
        <v>45720</v>
      </c>
      <c r="T253" s="5">
        <v>5327</v>
      </c>
      <c r="U253" s="433">
        <v>5450</v>
      </c>
      <c r="V253" s="358">
        <f>IFERROR(Table4[[#This Row],[Actual Redline Completed Footage UG]]/Table4[[#This Row],[Footage UG]], 0)</f>
        <v>1.0230899192791441</v>
      </c>
      <c r="W253" s="20">
        <v>45728</v>
      </c>
      <c r="X253" s="3">
        <v>1</v>
      </c>
      <c r="Y253" s="3">
        <v>1</v>
      </c>
      <c r="Z253" s="3">
        <v>1</v>
      </c>
      <c r="AA253" s="275">
        <v>45859</v>
      </c>
      <c r="AB253" s="275">
        <v>45859</v>
      </c>
      <c r="AC253" s="11"/>
    </row>
    <row r="254" spans="1:29" ht="39.75" customHeight="1">
      <c r="A254" s="291" t="s">
        <v>375</v>
      </c>
      <c r="B254" s="296" t="s">
        <v>28</v>
      </c>
      <c r="C254" s="18">
        <v>45772</v>
      </c>
      <c r="D254" s="18" t="s">
        <v>1614</v>
      </c>
      <c r="E254" s="18">
        <v>45694</v>
      </c>
      <c r="F254" s="299" t="s">
        <v>1173</v>
      </c>
      <c r="G254" s="300" t="s">
        <v>376</v>
      </c>
      <c r="H254" s="19">
        <v>64</v>
      </c>
      <c r="I254" s="298" t="s">
        <v>890</v>
      </c>
      <c r="J254" s="19" t="s">
        <v>30</v>
      </c>
      <c r="K254" s="18">
        <v>45701</v>
      </c>
      <c r="L254" s="298" t="s">
        <v>128</v>
      </c>
      <c r="M254" s="336">
        <v>48609</v>
      </c>
      <c r="N254" s="416">
        <v>48682.5</v>
      </c>
      <c r="O254" s="416"/>
      <c r="P254" s="416">
        <v>48682.5</v>
      </c>
      <c r="Q254" s="1346" t="s">
        <v>128</v>
      </c>
      <c r="R254" s="294" t="s">
        <v>38</v>
      </c>
      <c r="S254" s="496">
        <v>45698</v>
      </c>
      <c r="T254" s="419">
        <v>4035</v>
      </c>
      <c r="U254" s="42">
        <v>4045</v>
      </c>
      <c r="V254" s="376">
        <v>1</v>
      </c>
      <c r="W254" s="20">
        <v>45709</v>
      </c>
      <c r="X254" s="7">
        <v>1</v>
      </c>
      <c r="Y254" s="7">
        <v>1</v>
      </c>
      <c r="Z254" s="7">
        <v>1</v>
      </c>
      <c r="AA254" s="275">
        <v>45894</v>
      </c>
      <c r="AB254" s="275">
        <v>45894</v>
      </c>
      <c r="AC254" s="11" t="s">
        <v>1615</v>
      </c>
    </row>
    <row r="255" spans="1:29" ht="39.75" customHeight="1">
      <c r="A255" s="291" t="s">
        <v>379</v>
      </c>
      <c r="B255" s="296" t="s">
        <v>28</v>
      </c>
      <c r="C255" s="18">
        <v>45772</v>
      </c>
      <c r="D255" s="299" t="s">
        <v>68</v>
      </c>
      <c r="E255" s="299">
        <v>45692</v>
      </c>
      <c r="F255" s="299" t="s">
        <v>1585</v>
      </c>
      <c r="G255" s="434" t="s">
        <v>380</v>
      </c>
      <c r="H255" s="19">
        <v>59</v>
      </c>
      <c r="I255" s="298" t="s">
        <v>890</v>
      </c>
      <c r="J255" s="19" t="s">
        <v>30</v>
      </c>
      <c r="K255" s="18">
        <v>45698</v>
      </c>
      <c r="L255" s="298" t="s">
        <v>128</v>
      </c>
      <c r="M255" s="336">
        <v>52222</v>
      </c>
      <c r="N255" s="416">
        <v>51838</v>
      </c>
      <c r="O255" s="416"/>
      <c r="P255" s="416">
        <v>51838</v>
      </c>
      <c r="Q255" s="1254" t="s">
        <v>128</v>
      </c>
      <c r="R255" s="19" t="s">
        <v>38</v>
      </c>
      <c r="S255" s="125">
        <v>45691</v>
      </c>
      <c r="T255" s="5">
        <v>4772</v>
      </c>
      <c r="U255" s="30">
        <v>4329</v>
      </c>
      <c r="V255" s="358">
        <f>IFERROR(Table4[[#This Row],[Actual Redline Completed Footage UG]]/Table4[[#This Row],[Footage UG]], 0)</f>
        <v>0.90716680637049452</v>
      </c>
      <c r="W255" s="20">
        <v>45707</v>
      </c>
      <c r="X255" s="3">
        <v>1</v>
      </c>
      <c r="Y255" s="3">
        <v>1</v>
      </c>
      <c r="Z255" s="3">
        <v>1</v>
      </c>
      <c r="AA255" s="275">
        <v>45791</v>
      </c>
      <c r="AB255" s="275">
        <v>45791</v>
      </c>
      <c r="AC255" s="11"/>
    </row>
    <row r="256" spans="1:29" ht="39.75" customHeight="1">
      <c r="A256" s="291" t="s">
        <v>382</v>
      </c>
      <c r="B256" s="296" t="s">
        <v>28</v>
      </c>
      <c r="C256" s="18">
        <v>45772</v>
      </c>
      <c r="D256" s="18" t="s">
        <v>1587</v>
      </c>
      <c r="E256" s="299">
        <v>45686</v>
      </c>
      <c r="F256" s="17" t="s">
        <v>1589</v>
      </c>
      <c r="G256" s="434" t="s">
        <v>383</v>
      </c>
      <c r="H256" s="19">
        <v>85</v>
      </c>
      <c r="I256" s="295" t="s">
        <v>890</v>
      </c>
      <c r="J256" s="19" t="s">
        <v>30</v>
      </c>
      <c r="K256" s="18">
        <v>45698</v>
      </c>
      <c r="L256" s="298" t="s">
        <v>128</v>
      </c>
      <c r="M256" s="336">
        <v>67892.5</v>
      </c>
      <c r="N256" s="336">
        <v>65771.429999999993</v>
      </c>
      <c r="O256" s="336"/>
      <c r="P256" s="336">
        <v>65771.429999999993</v>
      </c>
      <c r="Q256" s="1254" t="s">
        <v>128</v>
      </c>
      <c r="R256" s="294" t="s">
        <v>38</v>
      </c>
      <c r="S256" s="125">
        <v>45709</v>
      </c>
      <c r="T256" s="6">
        <v>5494</v>
      </c>
      <c r="U256" s="42">
        <v>5431</v>
      </c>
      <c r="V256" s="1076">
        <v>0.99</v>
      </c>
      <c r="W256" s="97">
        <v>45722</v>
      </c>
      <c r="X256" s="76">
        <v>1</v>
      </c>
      <c r="Y256" s="76">
        <v>1</v>
      </c>
      <c r="Z256" s="76">
        <v>1</v>
      </c>
      <c r="AA256" s="363">
        <v>45917</v>
      </c>
      <c r="AB256" s="363">
        <v>45917</v>
      </c>
      <c r="AC256" s="26" t="s">
        <v>1616</v>
      </c>
    </row>
    <row r="257" spans="1:29" ht="39.75" customHeight="1">
      <c r="A257" s="291" t="s">
        <v>384</v>
      </c>
      <c r="B257" s="296" t="s">
        <v>28</v>
      </c>
      <c r="C257" s="18">
        <v>45772</v>
      </c>
      <c r="D257" s="17" t="s">
        <v>1347</v>
      </c>
      <c r="E257" s="18">
        <v>45716</v>
      </c>
      <c r="F257" s="17" t="s">
        <v>1582</v>
      </c>
      <c r="G257" s="297" t="s">
        <v>385</v>
      </c>
      <c r="H257" s="19">
        <v>88</v>
      </c>
      <c r="I257" s="298" t="s">
        <v>38</v>
      </c>
      <c r="J257" s="19" t="s">
        <v>30</v>
      </c>
      <c r="K257" s="18">
        <v>45716</v>
      </c>
      <c r="L257" s="19" t="s">
        <v>128</v>
      </c>
      <c r="M257" s="449">
        <v>67463</v>
      </c>
      <c r="N257" s="416">
        <v>69992</v>
      </c>
      <c r="O257" s="416"/>
      <c r="P257" s="416">
        <v>69992</v>
      </c>
      <c r="Q257" s="1224" t="s">
        <v>128</v>
      </c>
      <c r="R257" s="19" t="s">
        <v>38</v>
      </c>
      <c r="S257" s="126">
        <v>45720</v>
      </c>
      <c r="T257" s="10">
        <v>5491</v>
      </c>
      <c r="U257" s="29">
        <v>5605</v>
      </c>
      <c r="V257" s="358">
        <f>IFERROR(Table4[[#This Row],[Actual Redline Completed Footage UG]]/Table4[[#This Row],[Footage UG]], 0)</f>
        <v>1.0207612456747406</v>
      </c>
      <c r="W257" s="97">
        <v>45735</v>
      </c>
      <c r="X257" s="76">
        <v>1</v>
      </c>
      <c r="Y257" s="76">
        <v>1</v>
      </c>
      <c r="Z257" s="76">
        <v>1</v>
      </c>
      <c r="AA257" s="363">
        <v>45831</v>
      </c>
      <c r="AB257" s="363">
        <v>45831</v>
      </c>
      <c r="AC257" s="11"/>
    </row>
    <row r="258" spans="1:29" ht="39.75" customHeight="1">
      <c r="A258" s="291" t="s">
        <v>386</v>
      </c>
      <c r="B258" s="296" t="s">
        <v>28</v>
      </c>
      <c r="C258" s="299">
        <v>45711</v>
      </c>
      <c r="D258" s="299" t="s">
        <v>1617</v>
      </c>
      <c r="E258" s="299">
        <v>45692</v>
      </c>
      <c r="F258" s="299" t="s">
        <v>1600</v>
      </c>
      <c r="G258" s="434" t="s">
        <v>387</v>
      </c>
      <c r="H258" s="19">
        <v>86</v>
      </c>
      <c r="I258" s="295" t="s">
        <v>592</v>
      </c>
      <c r="J258" s="19" t="s">
        <v>30</v>
      </c>
      <c r="K258" s="18">
        <v>45698</v>
      </c>
      <c r="L258" s="298" t="s">
        <v>128</v>
      </c>
      <c r="M258" s="336">
        <v>66638</v>
      </c>
      <c r="N258" s="431">
        <v>65072</v>
      </c>
      <c r="O258" s="431"/>
      <c r="P258" s="431">
        <v>65072</v>
      </c>
      <c r="Q258" s="1254" t="s">
        <v>128</v>
      </c>
      <c r="R258" s="294" t="s">
        <v>38</v>
      </c>
      <c r="S258" s="123">
        <v>45691</v>
      </c>
      <c r="T258" s="42">
        <v>5428</v>
      </c>
      <c r="U258" s="42">
        <v>5399</v>
      </c>
      <c r="V258" s="358">
        <f>IFERROR(Table4[[#This Row],[Actual Redline Completed Footage UG]]/Table4[[#This Row],[Footage UG]], 0)</f>
        <v>0.9946573323507738</v>
      </c>
      <c r="W258" s="20">
        <v>45700</v>
      </c>
      <c r="X258" s="3">
        <v>1</v>
      </c>
      <c r="Y258" s="3">
        <v>1</v>
      </c>
      <c r="Z258" s="3">
        <v>1</v>
      </c>
      <c r="AA258" s="275" t="s">
        <v>1184</v>
      </c>
      <c r="AB258" s="275" t="s">
        <v>1184</v>
      </c>
      <c r="AC258" s="11"/>
    </row>
    <row r="259" spans="1:29" ht="39.75" customHeight="1">
      <c r="A259" s="291" t="s">
        <v>390</v>
      </c>
      <c r="B259" s="296" t="s">
        <v>28</v>
      </c>
      <c r="C259" s="299">
        <v>45711</v>
      </c>
      <c r="D259" s="18" t="s">
        <v>1607</v>
      </c>
      <c r="E259" s="293">
        <v>45706</v>
      </c>
      <c r="F259" s="18" t="s">
        <v>1173</v>
      </c>
      <c r="G259" s="300" t="s">
        <v>391</v>
      </c>
      <c r="H259" s="19">
        <v>85</v>
      </c>
      <c r="I259" s="298" t="s">
        <v>890</v>
      </c>
      <c r="J259" s="19" t="s">
        <v>30</v>
      </c>
      <c r="K259" s="18">
        <v>45707</v>
      </c>
      <c r="L259" s="19" t="s">
        <v>128</v>
      </c>
      <c r="M259" s="336" t="s">
        <v>1618</v>
      </c>
      <c r="N259" s="431">
        <v>67080</v>
      </c>
      <c r="O259" s="431"/>
      <c r="P259" s="431">
        <v>67080</v>
      </c>
      <c r="Q259" s="1224" t="s">
        <v>128</v>
      </c>
      <c r="R259" s="294" t="s">
        <v>38</v>
      </c>
      <c r="S259" s="881">
        <v>45707</v>
      </c>
      <c r="T259" s="42">
        <v>5564</v>
      </c>
      <c r="U259" s="649">
        <v>5576</v>
      </c>
      <c r="V259" s="358">
        <f>IFERROR(Table4[[#This Row],[Actual Redline Completed Footage UG]]/Table4[[#This Row],[Footage UG]], 0)</f>
        <v>1.0021567217828899</v>
      </c>
      <c r="W259" s="20">
        <v>45727</v>
      </c>
      <c r="X259" s="648">
        <v>1</v>
      </c>
      <c r="Y259" s="458">
        <v>1</v>
      </c>
      <c r="Z259" s="458">
        <v>1</v>
      </c>
      <c r="AA259" s="275">
        <v>45757</v>
      </c>
      <c r="AB259" s="275">
        <v>45757</v>
      </c>
      <c r="AC259" s="11"/>
    </row>
    <row r="260" spans="1:29" ht="39.75" customHeight="1">
      <c r="A260" s="291" t="s">
        <v>394</v>
      </c>
      <c r="B260" s="296" t="s">
        <v>28</v>
      </c>
      <c r="C260" s="18">
        <v>45772</v>
      </c>
      <c r="D260" s="17" t="s">
        <v>1208</v>
      </c>
      <c r="E260" s="18">
        <v>45743</v>
      </c>
      <c r="F260" s="17" t="s">
        <v>1619</v>
      </c>
      <c r="G260" s="297" t="s">
        <v>395</v>
      </c>
      <c r="H260" s="19">
        <v>91</v>
      </c>
      <c r="I260" s="298" t="s">
        <v>890</v>
      </c>
      <c r="J260" s="294" t="s">
        <v>30</v>
      </c>
      <c r="K260" s="18">
        <v>45741</v>
      </c>
      <c r="L260" s="294" t="s">
        <v>128</v>
      </c>
      <c r="M260" s="336">
        <v>79069.5</v>
      </c>
      <c r="N260" s="430">
        <v>73300</v>
      </c>
      <c r="O260" s="430"/>
      <c r="P260" s="430">
        <v>73300</v>
      </c>
      <c r="Q260" s="307" t="s">
        <v>128</v>
      </c>
      <c r="R260" s="294" t="s">
        <v>38</v>
      </c>
      <c r="S260" s="125">
        <v>45744</v>
      </c>
      <c r="T260" s="5">
        <v>6330</v>
      </c>
      <c r="U260" s="488">
        <v>6180</v>
      </c>
      <c r="V260" s="358">
        <f>IFERROR(Table4[[#This Row],[Actual Redline Completed Footage UG]]/Table4[[#This Row],[Footage UG]], 0)</f>
        <v>0.976303317535545</v>
      </c>
      <c r="W260" s="20">
        <v>45751</v>
      </c>
      <c r="X260" s="651">
        <v>1</v>
      </c>
      <c r="Y260" s="358">
        <v>1</v>
      </c>
      <c r="Z260" s="358">
        <v>1</v>
      </c>
      <c r="AA260" s="275">
        <v>45859</v>
      </c>
      <c r="AB260" s="275">
        <v>45859</v>
      </c>
      <c r="AC260" s="11"/>
    </row>
    <row r="261" spans="1:29" ht="39.75" customHeight="1">
      <c r="A261" s="291" t="s">
        <v>396</v>
      </c>
      <c r="B261" s="296" t="s">
        <v>28</v>
      </c>
      <c r="C261" s="18">
        <v>45772</v>
      </c>
      <c r="D261" s="17" t="s">
        <v>1208</v>
      </c>
      <c r="E261" s="18">
        <v>45743</v>
      </c>
      <c r="F261" s="17" t="s">
        <v>1619</v>
      </c>
      <c r="G261" s="297" t="s">
        <v>397</v>
      </c>
      <c r="H261" s="19">
        <v>20</v>
      </c>
      <c r="I261" s="298" t="s">
        <v>890</v>
      </c>
      <c r="J261" s="294" t="s">
        <v>30</v>
      </c>
      <c r="K261" s="18">
        <v>45741</v>
      </c>
      <c r="L261" s="294" t="s">
        <v>128</v>
      </c>
      <c r="M261" s="336">
        <v>16398</v>
      </c>
      <c r="N261" s="416">
        <v>15664</v>
      </c>
      <c r="O261" s="416"/>
      <c r="P261" s="416">
        <v>15664</v>
      </c>
      <c r="Q261" s="307" t="s">
        <v>128</v>
      </c>
      <c r="R261" s="294" t="s">
        <v>38</v>
      </c>
      <c r="S261" s="494">
        <v>45744</v>
      </c>
      <c r="T261" s="9">
        <v>1265</v>
      </c>
      <c r="U261" s="42">
        <v>1257</v>
      </c>
      <c r="V261" s="3">
        <f>IFERROR(Table4[[#This Row],[Actual Redline Completed Footage UG]]/Table4[[#This Row],[Footage UG]], 0)</f>
        <v>0.99367588932806328</v>
      </c>
      <c r="W261" s="494">
        <v>45750</v>
      </c>
      <c r="X261" s="358">
        <v>1</v>
      </c>
      <c r="Y261" s="358">
        <v>1</v>
      </c>
      <c r="Z261" s="358">
        <v>1</v>
      </c>
      <c r="AA261" s="275">
        <v>45849</v>
      </c>
      <c r="AB261" s="275">
        <v>45849</v>
      </c>
      <c r="AC261" s="11"/>
    </row>
    <row r="262" spans="1:29" ht="39.75" customHeight="1">
      <c r="A262" s="637" t="s">
        <v>1620</v>
      </c>
      <c r="B262" s="352" t="s">
        <v>28</v>
      </c>
      <c r="C262" s="353">
        <v>45960</v>
      </c>
      <c r="D262" s="351" t="s">
        <v>54</v>
      </c>
      <c r="E262" s="353">
        <v>45927</v>
      </c>
      <c r="F262" s="351" t="s">
        <v>1621</v>
      </c>
      <c r="G262" s="354" t="s">
        <v>1622</v>
      </c>
      <c r="H262" s="355">
        <v>86</v>
      </c>
      <c r="I262" s="1011" t="s">
        <v>890</v>
      </c>
      <c r="J262" s="355" t="s">
        <v>30</v>
      </c>
      <c r="K262" s="353">
        <v>45917</v>
      </c>
      <c r="L262" s="355" t="s">
        <v>128</v>
      </c>
      <c r="M262" s="629">
        <v>45500</v>
      </c>
      <c r="N262" s="629">
        <v>43489</v>
      </c>
      <c r="O262" s="408"/>
      <c r="P262" s="629">
        <v>43489</v>
      </c>
      <c r="Q262" s="355" t="s">
        <v>128</v>
      </c>
      <c r="R262" s="294" t="s">
        <v>38</v>
      </c>
      <c r="S262" s="489">
        <v>45917</v>
      </c>
      <c r="T262" s="357">
        <v>3242</v>
      </c>
      <c r="U262" s="42">
        <v>3228</v>
      </c>
      <c r="V262" s="3">
        <f>IFERROR($U262/$T262, 0)</f>
        <v>0.99568167797655771</v>
      </c>
      <c r="W262" s="494">
        <v>45930</v>
      </c>
      <c r="X262" s="274">
        <v>0</v>
      </c>
      <c r="Y262" s="274">
        <v>0</v>
      </c>
      <c r="Z262" s="327">
        <v>0</v>
      </c>
      <c r="AA262" s="356">
        <v>45958</v>
      </c>
      <c r="AB262" s="356">
        <v>45958</v>
      </c>
      <c r="AC262" s="1098"/>
    </row>
    <row r="263" spans="1:29" ht="39.75" customHeight="1">
      <c r="A263" s="291" t="s">
        <v>1623</v>
      </c>
      <c r="B263" s="296" t="s">
        <v>28</v>
      </c>
      <c r="C263" s="293">
        <v>45862</v>
      </c>
      <c r="D263" s="17" t="s">
        <v>1347</v>
      </c>
      <c r="E263" s="18">
        <v>45743</v>
      </c>
      <c r="F263" s="17" t="s">
        <v>1582</v>
      </c>
      <c r="G263" s="297" t="s">
        <v>403</v>
      </c>
      <c r="H263" s="19">
        <v>88</v>
      </c>
      <c r="I263" s="295" t="s">
        <v>890</v>
      </c>
      <c r="J263" s="294" t="s">
        <v>30</v>
      </c>
      <c r="K263" s="18">
        <v>45741</v>
      </c>
      <c r="L263" s="294" t="s">
        <v>128</v>
      </c>
      <c r="M263" s="336">
        <v>75396.5</v>
      </c>
      <c r="N263" s="336">
        <v>75756.5</v>
      </c>
      <c r="O263" s="336"/>
      <c r="P263" s="336">
        <v>75756.5</v>
      </c>
      <c r="Q263" s="307" t="s">
        <v>128</v>
      </c>
      <c r="R263" s="294" t="s">
        <v>38</v>
      </c>
      <c r="S263" s="494">
        <v>45749</v>
      </c>
      <c r="T263" s="9">
        <v>6061</v>
      </c>
      <c r="U263" s="1159">
        <v>6217</v>
      </c>
      <c r="V263" s="1016">
        <v>1.03</v>
      </c>
      <c r="W263" s="494">
        <v>45785</v>
      </c>
      <c r="X263" s="274">
        <v>0</v>
      </c>
      <c r="Y263" s="274">
        <v>0</v>
      </c>
      <c r="Z263" s="274">
        <v>0</v>
      </c>
      <c r="AA263" s="363">
        <v>45887</v>
      </c>
      <c r="AB263" s="363">
        <v>45887</v>
      </c>
      <c r="AC263" s="11"/>
    </row>
    <row r="264" spans="1:29" ht="39.75" customHeight="1">
      <c r="A264" s="291" t="s">
        <v>416</v>
      </c>
      <c r="B264" s="296" t="s">
        <v>28</v>
      </c>
      <c r="C264" s="293">
        <v>45862</v>
      </c>
      <c r="D264" s="18" t="s">
        <v>1614</v>
      </c>
      <c r="E264" s="18">
        <v>45694</v>
      </c>
      <c r="F264" s="17" t="s">
        <v>1173</v>
      </c>
      <c r="G264" s="300" t="s">
        <v>417</v>
      </c>
      <c r="H264" s="19">
        <v>90</v>
      </c>
      <c r="I264" s="295" t="s">
        <v>890</v>
      </c>
      <c r="J264" s="19" t="s">
        <v>30</v>
      </c>
      <c r="K264" s="18">
        <v>45698</v>
      </c>
      <c r="L264" s="298" t="s">
        <v>128</v>
      </c>
      <c r="M264" s="336">
        <v>68216.5</v>
      </c>
      <c r="N264" s="336">
        <v>65624.5</v>
      </c>
      <c r="O264" s="336"/>
      <c r="P264" s="336">
        <v>65624.5</v>
      </c>
      <c r="Q264" s="1254" t="s">
        <v>128</v>
      </c>
      <c r="R264" s="294" t="s">
        <v>38</v>
      </c>
      <c r="S264" s="585">
        <v>45698</v>
      </c>
      <c r="T264" s="620">
        <v>5410</v>
      </c>
      <c r="U264" s="455">
        <v>5337</v>
      </c>
      <c r="V264" s="1077">
        <v>0.99</v>
      </c>
      <c r="W264" s="454">
        <v>45719</v>
      </c>
      <c r="X264" s="456">
        <v>1</v>
      </c>
      <c r="Y264" s="456">
        <v>1</v>
      </c>
      <c r="Z264" s="456">
        <v>1</v>
      </c>
      <c r="AA264" s="454">
        <v>45917</v>
      </c>
      <c r="AB264" s="454">
        <v>45917</v>
      </c>
      <c r="AC264" s="11" t="s">
        <v>1624</v>
      </c>
    </row>
    <row r="265" spans="1:29" ht="39.75" customHeight="1">
      <c r="A265" s="291" t="s">
        <v>420</v>
      </c>
      <c r="B265" s="296" t="s">
        <v>28</v>
      </c>
      <c r="C265" s="18">
        <v>45777</v>
      </c>
      <c r="D265" s="18" t="s">
        <v>1607</v>
      </c>
      <c r="E265" s="18">
        <v>45700</v>
      </c>
      <c r="F265" s="299" t="s">
        <v>1173</v>
      </c>
      <c r="G265" s="300" t="s">
        <v>421</v>
      </c>
      <c r="H265" s="19">
        <v>78</v>
      </c>
      <c r="I265" s="298" t="s">
        <v>38</v>
      </c>
      <c r="J265" s="19" t="s">
        <v>30</v>
      </c>
      <c r="K265" s="18">
        <v>45708</v>
      </c>
      <c r="L265" s="19" t="s">
        <v>128</v>
      </c>
      <c r="M265" s="336">
        <v>56854</v>
      </c>
      <c r="N265" s="416">
        <v>62254</v>
      </c>
      <c r="O265" s="416"/>
      <c r="P265" s="416">
        <v>62254</v>
      </c>
      <c r="Q265" s="1224" t="s">
        <v>128</v>
      </c>
      <c r="R265" s="19" t="s">
        <v>38</v>
      </c>
      <c r="S265" s="494">
        <v>45696</v>
      </c>
      <c r="T265" s="9">
        <v>5239</v>
      </c>
      <c r="U265" s="9">
        <v>5205</v>
      </c>
      <c r="V265" s="358">
        <f>IFERROR(Table4[[#This Row],[Actual Redline Completed Footage UG]]/Table4[[#This Row],[Footage UG]], 0)</f>
        <v>0.99351021187249478</v>
      </c>
      <c r="W265" s="97">
        <v>45716</v>
      </c>
      <c r="X265" s="262">
        <v>1</v>
      </c>
      <c r="Y265" s="262">
        <v>1</v>
      </c>
      <c r="Z265" s="262">
        <v>1</v>
      </c>
      <c r="AA265" s="363">
        <v>45791</v>
      </c>
      <c r="AB265" s="363">
        <v>45791</v>
      </c>
      <c r="AC265" s="11"/>
    </row>
    <row r="266" spans="1:29" ht="39.75" customHeight="1">
      <c r="A266" s="291" t="s">
        <v>422</v>
      </c>
      <c r="B266" s="296" t="s">
        <v>28</v>
      </c>
      <c r="C266" s="18">
        <v>45742</v>
      </c>
      <c r="D266" s="18" t="s">
        <v>1607</v>
      </c>
      <c r="E266" s="18">
        <v>45694</v>
      </c>
      <c r="F266" s="299" t="s">
        <v>1173</v>
      </c>
      <c r="G266" s="300" t="s">
        <v>423</v>
      </c>
      <c r="H266" s="19">
        <v>87</v>
      </c>
      <c r="I266" s="298" t="s">
        <v>38</v>
      </c>
      <c r="J266" s="19" t="s">
        <v>30</v>
      </c>
      <c r="K266" s="18">
        <v>45708</v>
      </c>
      <c r="L266" s="298" t="s">
        <v>128</v>
      </c>
      <c r="M266" s="336">
        <v>73639</v>
      </c>
      <c r="N266" s="431">
        <v>73025</v>
      </c>
      <c r="O266" s="431"/>
      <c r="P266" s="431">
        <v>73025</v>
      </c>
      <c r="Q266" s="1254" t="s">
        <v>128</v>
      </c>
      <c r="R266" s="294" t="s">
        <v>38</v>
      </c>
      <c r="S266" s="646">
        <v>45696</v>
      </c>
      <c r="T266" s="591">
        <v>5868</v>
      </c>
      <c r="U266" s="488">
        <v>5979</v>
      </c>
      <c r="V266" s="358">
        <f>IFERROR(Table4[[#This Row],[Actual Redline Completed Footage UG]]/Table4[[#This Row],[Footage UG]], 0)</f>
        <v>1.018916155419223</v>
      </c>
      <c r="W266" s="97">
        <v>45714</v>
      </c>
      <c r="X266" s="652">
        <v>1</v>
      </c>
      <c r="Y266" s="652">
        <v>1</v>
      </c>
      <c r="Z266" s="652">
        <v>1</v>
      </c>
      <c r="AA266" s="363">
        <v>45758</v>
      </c>
      <c r="AB266" s="363">
        <v>45758</v>
      </c>
      <c r="AC266" s="11"/>
    </row>
    <row r="267" spans="1:29" ht="39.75" customHeight="1">
      <c r="A267" s="291" t="s">
        <v>424</v>
      </c>
      <c r="B267" s="296" t="s">
        <v>28</v>
      </c>
      <c r="C267" s="18">
        <v>45747</v>
      </c>
      <c r="D267" s="299" t="s">
        <v>68</v>
      </c>
      <c r="E267" s="18">
        <v>45700</v>
      </c>
      <c r="F267" s="18" t="s">
        <v>1585</v>
      </c>
      <c r="G267" s="300" t="s">
        <v>425</v>
      </c>
      <c r="H267" s="19">
        <v>60</v>
      </c>
      <c r="I267" s="298" t="s">
        <v>38</v>
      </c>
      <c r="J267" s="19" t="s">
        <v>30</v>
      </c>
      <c r="K267" s="18">
        <v>45698</v>
      </c>
      <c r="L267" s="298" t="s">
        <v>128</v>
      </c>
      <c r="M267" s="336">
        <v>54861</v>
      </c>
      <c r="N267" s="416">
        <v>55197</v>
      </c>
      <c r="O267" s="416"/>
      <c r="P267" s="416">
        <v>55197</v>
      </c>
      <c r="Q267" s="1254" t="s">
        <v>128</v>
      </c>
      <c r="R267" s="19" t="s">
        <v>38</v>
      </c>
      <c r="S267" s="645">
        <v>45698</v>
      </c>
      <c r="T267" s="5">
        <v>4552</v>
      </c>
      <c r="U267" s="5">
        <v>4552</v>
      </c>
      <c r="V267" s="3">
        <f>IFERROR(Table4[[#This Row],[Actual Redline Completed Footage UG]]/Table4[[#This Row],[Footage UG]], 0)</f>
        <v>1</v>
      </c>
      <c r="W267" s="20">
        <v>45727</v>
      </c>
      <c r="X267" s="7">
        <v>1</v>
      </c>
      <c r="Y267" s="7">
        <v>1</v>
      </c>
      <c r="Z267" s="7">
        <v>1</v>
      </c>
      <c r="AA267" s="275">
        <v>45811</v>
      </c>
      <c r="AB267" s="275">
        <v>45811</v>
      </c>
      <c r="AC267" s="11"/>
    </row>
    <row r="268" spans="1:29" ht="39.75" customHeight="1">
      <c r="A268" s="291" t="s">
        <v>426</v>
      </c>
      <c r="B268" s="296" t="s">
        <v>28</v>
      </c>
      <c r="C268" s="18">
        <v>45747</v>
      </c>
      <c r="D268" s="18" t="s">
        <v>58</v>
      </c>
      <c r="E268" s="299">
        <v>45698</v>
      </c>
      <c r="F268" s="299" t="s">
        <v>59</v>
      </c>
      <c r="G268" s="300" t="s">
        <v>427</v>
      </c>
      <c r="H268" s="19">
        <v>87</v>
      </c>
      <c r="I268" s="298" t="s">
        <v>38</v>
      </c>
      <c r="J268" s="19" t="s">
        <v>30</v>
      </c>
      <c r="K268" s="18">
        <v>45699</v>
      </c>
      <c r="L268" s="298" t="s">
        <v>128</v>
      </c>
      <c r="M268" s="336">
        <v>72566</v>
      </c>
      <c r="N268" s="336">
        <v>83382</v>
      </c>
      <c r="O268" s="336"/>
      <c r="P268" s="336">
        <v>83382</v>
      </c>
      <c r="Q268" s="1254" t="s">
        <v>128</v>
      </c>
      <c r="R268" s="294" t="s">
        <v>38</v>
      </c>
      <c r="S268" s="493">
        <v>45699</v>
      </c>
      <c r="T268" s="9">
        <v>6133</v>
      </c>
      <c r="U268" s="357">
        <v>6133</v>
      </c>
      <c r="V268" s="28">
        <v>0.98</v>
      </c>
      <c r="W268" s="494">
        <v>45721</v>
      </c>
      <c r="X268" s="377">
        <v>1</v>
      </c>
      <c r="Y268" s="377">
        <v>1</v>
      </c>
      <c r="Z268" s="377">
        <v>1</v>
      </c>
      <c r="AA268" s="363">
        <v>45917</v>
      </c>
      <c r="AB268" s="363">
        <v>45917</v>
      </c>
      <c r="AC268" s="88" t="s">
        <v>1625</v>
      </c>
    </row>
    <row r="269" spans="1:29" ht="39.75" customHeight="1">
      <c r="A269" s="291" t="s">
        <v>430</v>
      </c>
      <c r="B269" s="296" t="s">
        <v>28</v>
      </c>
      <c r="C269" s="18">
        <v>45838</v>
      </c>
      <c r="D269" s="17" t="s">
        <v>1347</v>
      </c>
      <c r="E269" s="18">
        <v>45736</v>
      </c>
      <c r="F269" s="17" t="s">
        <v>1582</v>
      </c>
      <c r="G269" s="297" t="s">
        <v>431</v>
      </c>
      <c r="H269" s="19">
        <v>50</v>
      </c>
      <c r="I269" s="295" t="s">
        <v>890</v>
      </c>
      <c r="J269" s="19" t="s">
        <v>30</v>
      </c>
      <c r="K269" s="18">
        <v>45735</v>
      </c>
      <c r="L269" s="19" t="s">
        <v>128</v>
      </c>
      <c r="M269" s="336">
        <v>41285</v>
      </c>
      <c r="N269" s="416">
        <v>40484</v>
      </c>
      <c r="O269" s="416"/>
      <c r="P269" s="416">
        <v>40484</v>
      </c>
      <c r="Q269" s="1224" t="s">
        <v>128</v>
      </c>
      <c r="R269" s="294" t="s">
        <v>38</v>
      </c>
      <c r="S269" s="494">
        <v>45736</v>
      </c>
      <c r="T269" s="9">
        <v>3415</v>
      </c>
      <c r="U269" s="577">
        <v>3445</v>
      </c>
      <c r="V269" s="3">
        <f>IFERROR(Table4[[#This Row],[Actual Redline Completed Footage UG]]/Table4[[#This Row],[Footage UG]], 0)</f>
        <v>1.0087847730600292</v>
      </c>
      <c r="W269" s="97">
        <v>45749</v>
      </c>
      <c r="X269" s="262">
        <v>1</v>
      </c>
      <c r="Y269" s="262">
        <v>1</v>
      </c>
      <c r="Z269" s="262">
        <v>1</v>
      </c>
      <c r="AA269" s="363">
        <v>45859</v>
      </c>
      <c r="AB269" s="363">
        <v>45859</v>
      </c>
      <c r="AC269" s="11"/>
    </row>
    <row r="270" spans="1:29" ht="39.75" customHeight="1">
      <c r="A270" s="291" t="s">
        <v>436</v>
      </c>
      <c r="B270" s="296" t="s">
        <v>28</v>
      </c>
      <c r="C270" s="18">
        <v>45742</v>
      </c>
      <c r="D270" s="17" t="s">
        <v>70</v>
      </c>
      <c r="E270" s="18">
        <v>45707</v>
      </c>
      <c r="F270" s="17" t="s">
        <v>59</v>
      </c>
      <c r="G270" s="297" t="s">
        <v>437</v>
      </c>
      <c r="H270" s="19">
        <v>0</v>
      </c>
      <c r="I270" s="19" t="s">
        <v>592</v>
      </c>
      <c r="J270" s="19" t="s">
        <v>30</v>
      </c>
      <c r="K270" s="465">
        <v>45716</v>
      </c>
      <c r="L270" s="19" t="s">
        <v>128</v>
      </c>
      <c r="M270" s="336">
        <v>21944.6</v>
      </c>
      <c r="N270" s="416">
        <v>26564</v>
      </c>
      <c r="O270" s="416"/>
      <c r="P270" s="416">
        <v>26564</v>
      </c>
      <c r="Q270" s="1224" t="s">
        <v>128</v>
      </c>
      <c r="R270" s="294" t="s">
        <v>38</v>
      </c>
      <c r="S270" s="493">
        <v>45716</v>
      </c>
      <c r="T270" s="1069">
        <v>1695</v>
      </c>
      <c r="U270" s="369">
        <v>1634</v>
      </c>
      <c r="V270" s="76">
        <f>IFERROR(Table4[[#This Row],[Actual Redline Completed Footage UG]]/Table4[[#This Row],[Footage UG]], 0)</f>
        <v>0.96401179941002946</v>
      </c>
      <c r="W270" s="97">
        <v>45734</v>
      </c>
      <c r="X270" s="76">
        <v>1</v>
      </c>
      <c r="Y270" s="76">
        <v>1</v>
      </c>
      <c r="Z270" s="76">
        <v>1</v>
      </c>
      <c r="AA270" s="363">
        <v>45849</v>
      </c>
      <c r="AB270" s="363">
        <v>45849</v>
      </c>
      <c r="AC270" s="88" t="s">
        <v>1626</v>
      </c>
    </row>
    <row r="271" spans="1:29" ht="39.75" customHeight="1">
      <c r="A271" s="291" t="s">
        <v>438</v>
      </c>
      <c r="B271" s="296" t="s">
        <v>28</v>
      </c>
      <c r="C271" s="18">
        <v>45711</v>
      </c>
      <c r="D271" s="18" t="s">
        <v>1587</v>
      </c>
      <c r="E271" s="18">
        <v>45695</v>
      </c>
      <c r="F271" s="17" t="s">
        <v>1589</v>
      </c>
      <c r="G271" s="300" t="s">
        <v>439</v>
      </c>
      <c r="H271" s="19">
        <v>0</v>
      </c>
      <c r="I271" s="298" t="s">
        <v>592</v>
      </c>
      <c r="J271" s="19" t="s">
        <v>30</v>
      </c>
      <c r="K271" s="18">
        <v>45695</v>
      </c>
      <c r="L271" s="298" t="s">
        <v>128</v>
      </c>
      <c r="M271" s="336">
        <v>20939.75</v>
      </c>
      <c r="N271" s="416">
        <v>13575.75</v>
      </c>
      <c r="O271" s="416"/>
      <c r="P271" s="416">
        <v>13575.75</v>
      </c>
      <c r="Q271" s="1254" t="s">
        <v>128</v>
      </c>
      <c r="R271" s="294" t="s">
        <v>38</v>
      </c>
      <c r="S271" s="126">
        <v>45693</v>
      </c>
      <c r="T271" s="10">
        <v>1235</v>
      </c>
      <c r="U271" s="488">
        <v>1160</v>
      </c>
      <c r="V271" s="76">
        <f>IFERROR(Table4[[#This Row],[Actual Redline Completed Footage UG]]/Table4[[#This Row],[Footage UG]], 0)</f>
        <v>0.93927125506072873</v>
      </c>
      <c r="W271" s="97">
        <v>45727</v>
      </c>
      <c r="X271" s="76">
        <v>1</v>
      </c>
      <c r="Y271" s="76">
        <v>1</v>
      </c>
      <c r="Z271" s="76">
        <v>1</v>
      </c>
      <c r="AA271" s="356">
        <v>45888</v>
      </c>
      <c r="AB271" s="356">
        <v>45888</v>
      </c>
      <c r="AC271" s="88"/>
    </row>
    <row r="272" spans="1:29" ht="39.75" customHeight="1">
      <c r="A272" s="291" t="s">
        <v>440</v>
      </c>
      <c r="B272" s="296" t="s">
        <v>28</v>
      </c>
      <c r="C272" s="18">
        <v>45711</v>
      </c>
      <c r="D272" s="18" t="s">
        <v>1183</v>
      </c>
      <c r="E272" s="18">
        <v>45694</v>
      </c>
      <c r="F272" s="18" t="s">
        <v>1585</v>
      </c>
      <c r="G272" s="300" t="s">
        <v>441</v>
      </c>
      <c r="H272" s="19">
        <v>0</v>
      </c>
      <c r="I272" s="298" t="s">
        <v>592</v>
      </c>
      <c r="J272" s="19" t="s">
        <v>30</v>
      </c>
      <c r="K272" s="18">
        <v>45686</v>
      </c>
      <c r="L272" s="298" t="s">
        <v>128</v>
      </c>
      <c r="M272" s="336">
        <v>22755.7</v>
      </c>
      <c r="N272" s="336">
        <v>23864.1</v>
      </c>
      <c r="O272" s="336"/>
      <c r="P272" s="336">
        <v>23864.1</v>
      </c>
      <c r="Q272" s="1254" t="s">
        <v>128</v>
      </c>
      <c r="R272" s="294" t="s">
        <v>38</v>
      </c>
      <c r="S272" s="494">
        <v>45693</v>
      </c>
      <c r="T272" s="9">
        <v>1735</v>
      </c>
      <c r="U272" s="357">
        <v>1725</v>
      </c>
      <c r="V272" s="28">
        <v>0.99</v>
      </c>
      <c r="W272" s="494">
        <v>45729</v>
      </c>
      <c r="X272" s="358">
        <v>1</v>
      </c>
      <c r="Y272" s="358">
        <v>1</v>
      </c>
      <c r="Z272" s="358">
        <v>1</v>
      </c>
      <c r="AA272" s="363">
        <v>45895</v>
      </c>
      <c r="AB272" s="363">
        <v>45895</v>
      </c>
      <c r="AC272" s="26" t="s">
        <v>1627</v>
      </c>
    </row>
    <row r="273" spans="1:29" ht="39.75" customHeight="1">
      <c r="A273" s="492" t="s">
        <v>445</v>
      </c>
      <c r="B273" s="296" t="s">
        <v>28</v>
      </c>
      <c r="C273" s="18">
        <v>45833</v>
      </c>
      <c r="D273" s="299" t="s">
        <v>1628</v>
      </c>
      <c r="E273" s="299" t="s">
        <v>278</v>
      </c>
      <c r="F273" s="299" t="s">
        <v>1629</v>
      </c>
      <c r="G273" s="434" t="s">
        <v>446</v>
      </c>
      <c r="H273" s="298">
        <v>0</v>
      </c>
      <c r="I273" s="298" t="s">
        <v>890</v>
      </c>
      <c r="J273" s="298" t="s">
        <v>30</v>
      </c>
      <c r="K273" s="292" t="s">
        <v>38</v>
      </c>
      <c r="L273" s="298" t="s">
        <v>128</v>
      </c>
      <c r="M273" s="486">
        <v>289634.75</v>
      </c>
      <c r="N273" s="416">
        <v>296306.83</v>
      </c>
      <c r="O273" s="416"/>
      <c r="P273" s="416">
        <v>296306.83</v>
      </c>
      <c r="Q273" s="1346" t="s">
        <v>128</v>
      </c>
      <c r="R273" s="294" t="s">
        <v>38</v>
      </c>
      <c r="S273" s="494">
        <v>45693</v>
      </c>
      <c r="T273" s="371">
        <v>22725</v>
      </c>
      <c r="U273" s="369">
        <v>22085</v>
      </c>
      <c r="V273" s="1040">
        <v>1</v>
      </c>
      <c r="W273" s="97">
        <v>45674</v>
      </c>
      <c r="X273" s="262">
        <v>1</v>
      </c>
      <c r="Y273" s="262">
        <v>1</v>
      </c>
      <c r="Z273" s="262">
        <v>1</v>
      </c>
      <c r="AA273" s="363">
        <v>45882</v>
      </c>
      <c r="AB273" s="363">
        <v>45882</v>
      </c>
      <c r="AC273" s="100" t="s">
        <v>1630</v>
      </c>
    </row>
    <row r="274" spans="1:29" ht="39.75" customHeight="1">
      <c r="A274" s="291" t="s">
        <v>1631</v>
      </c>
      <c r="B274" s="296" t="s">
        <v>28</v>
      </c>
      <c r="C274" s="18">
        <v>45991</v>
      </c>
      <c r="D274" s="18" t="s">
        <v>1632</v>
      </c>
      <c r="E274" s="18">
        <v>45743</v>
      </c>
      <c r="F274" s="17" t="s">
        <v>59</v>
      </c>
      <c r="G274" s="297" t="s">
        <v>415</v>
      </c>
      <c r="H274" s="19">
        <v>60</v>
      </c>
      <c r="I274" s="298" t="s">
        <v>890</v>
      </c>
      <c r="J274" s="19" t="s">
        <v>30</v>
      </c>
      <c r="K274" s="18">
        <v>45741</v>
      </c>
      <c r="L274" s="294" t="s">
        <v>128</v>
      </c>
      <c r="M274" s="336">
        <v>47849</v>
      </c>
      <c r="N274" s="416">
        <v>51778</v>
      </c>
      <c r="O274" s="416"/>
      <c r="P274" s="416">
        <v>51778</v>
      </c>
      <c r="Q274" s="355" t="s">
        <v>128</v>
      </c>
      <c r="R274" s="294" t="s">
        <v>38</v>
      </c>
      <c r="S274" s="494">
        <v>45744</v>
      </c>
      <c r="T274" s="9">
        <v>4194</v>
      </c>
      <c r="U274" s="357">
        <v>4448</v>
      </c>
      <c r="V274" s="3">
        <v>1.06</v>
      </c>
      <c r="W274" s="20">
        <v>45784</v>
      </c>
      <c r="X274" s="7">
        <v>1</v>
      </c>
      <c r="Y274" s="7">
        <v>1</v>
      </c>
      <c r="Z274" s="7">
        <v>1</v>
      </c>
      <c r="AA274" s="275">
        <v>45972</v>
      </c>
      <c r="AB274" s="275">
        <v>45972</v>
      </c>
      <c r="AC274" s="641" t="s">
        <v>1633</v>
      </c>
    </row>
    <row r="275" spans="1:29" ht="39.75" customHeight="1">
      <c r="A275" s="291" t="s">
        <v>443</v>
      </c>
      <c r="B275" s="296" t="s">
        <v>28</v>
      </c>
      <c r="C275" s="18">
        <v>45838</v>
      </c>
      <c r="D275" s="17" t="s">
        <v>1610</v>
      </c>
      <c r="E275" s="18">
        <v>45824</v>
      </c>
      <c r="F275" s="17" t="s">
        <v>59</v>
      </c>
      <c r="G275" s="300" t="s">
        <v>444</v>
      </c>
      <c r="H275" s="19">
        <v>0</v>
      </c>
      <c r="I275" s="298" t="s">
        <v>890</v>
      </c>
      <c r="J275" s="19" t="s">
        <v>30</v>
      </c>
      <c r="K275" s="353" t="s">
        <v>639</v>
      </c>
      <c r="L275" s="298" t="s">
        <v>128</v>
      </c>
      <c r="M275" s="336">
        <v>1594</v>
      </c>
      <c r="N275" s="416">
        <v>1187.5</v>
      </c>
      <c r="O275" s="416"/>
      <c r="P275" s="416">
        <v>1187.5</v>
      </c>
      <c r="Q275" s="1346" t="s">
        <v>128</v>
      </c>
      <c r="R275" s="294" t="s">
        <v>38</v>
      </c>
      <c r="S275" s="494">
        <v>45818</v>
      </c>
      <c r="T275" s="9">
        <v>65</v>
      </c>
      <c r="U275" s="357">
        <v>65</v>
      </c>
      <c r="V275" s="28">
        <v>1</v>
      </c>
      <c r="W275" s="20">
        <v>45831</v>
      </c>
      <c r="X275" s="7">
        <v>1</v>
      </c>
      <c r="Y275" s="7">
        <v>1</v>
      </c>
      <c r="Z275" s="7">
        <v>1</v>
      </c>
      <c r="AA275" s="275">
        <v>45859</v>
      </c>
      <c r="AB275" s="275">
        <v>45859</v>
      </c>
      <c r="AC275" s="573" t="s">
        <v>1634</v>
      </c>
    </row>
    <row r="276" spans="1:29" ht="39.75" customHeight="1">
      <c r="A276" s="637" t="s">
        <v>1635</v>
      </c>
      <c r="B276" s="352" t="s">
        <v>28</v>
      </c>
      <c r="C276" s="679">
        <v>46008</v>
      </c>
      <c r="D276" s="679" t="s">
        <v>1628</v>
      </c>
      <c r="E276" s="689">
        <v>45958</v>
      </c>
      <c r="F276" s="359" t="s">
        <v>59</v>
      </c>
      <c r="G276" s="690" t="s">
        <v>1636</v>
      </c>
      <c r="H276" s="691">
        <v>517</v>
      </c>
      <c r="I276" s="1011" t="s">
        <v>592</v>
      </c>
      <c r="J276" s="355" t="s">
        <v>36</v>
      </c>
      <c r="K276" s="689">
        <v>45964</v>
      </c>
      <c r="L276" s="691" t="s">
        <v>128</v>
      </c>
      <c r="M276" s="870">
        <v>215088</v>
      </c>
      <c r="N276" s="870">
        <v>215088</v>
      </c>
      <c r="O276" s="870">
        <v>53710</v>
      </c>
      <c r="P276" s="870">
        <v>268798</v>
      </c>
      <c r="Q276" s="691" t="s">
        <v>128</v>
      </c>
      <c r="R276" s="728" t="s">
        <v>38</v>
      </c>
      <c r="S276" s="754">
        <v>45960</v>
      </c>
      <c r="T276" s="693">
        <v>22238</v>
      </c>
      <c r="U276" s="685">
        <v>22321</v>
      </c>
      <c r="V276" s="376">
        <f>IFERROR($U276/$T276, 0)</f>
        <v>1.0037323500314776</v>
      </c>
      <c r="W276" s="692">
        <v>45965</v>
      </c>
      <c r="X276" s="274">
        <v>1</v>
      </c>
      <c r="Y276" s="274">
        <v>1</v>
      </c>
      <c r="Z276" s="358">
        <v>1</v>
      </c>
      <c r="AA276" s="356">
        <v>46076</v>
      </c>
      <c r="AB276" s="356">
        <v>46076</v>
      </c>
      <c r="AC276" s="918" t="s">
        <v>1637</v>
      </c>
    </row>
    <row r="277" spans="1:29" ht="39.75" customHeight="1">
      <c r="A277" s="790" t="s">
        <v>1638</v>
      </c>
      <c r="B277" s="740" t="s">
        <v>1639</v>
      </c>
      <c r="C277" s="747">
        <v>46052</v>
      </c>
      <c r="D277" s="562" t="s">
        <v>58</v>
      </c>
      <c r="E277" s="747">
        <v>46027</v>
      </c>
      <c r="F277" s="789" t="s">
        <v>73</v>
      </c>
      <c r="G277" s="789"/>
      <c r="H277" s="564">
        <v>68</v>
      </c>
      <c r="I277" s="569" t="s">
        <v>890</v>
      </c>
      <c r="J277" s="748" t="s">
        <v>30</v>
      </c>
      <c r="K277" s="725">
        <v>46027</v>
      </c>
      <c r="L277" s="691" t="s">
        <v>128</v>
      </c>
      <c r="M277" s="791">
        <v>68608</v>
      </c>
      <c r="N277" s="898">
        <v>68438</v>
      </c>
      <c r="O277" s="898">
        <v>0</v>
      </c>
      <c r="P277" s="898">
        <v>68212</v>
      </c>
      <c r="Q277" s="691" t="s">
        <v>128</v>
      </c>
      <c r="R277" s="728" t="s">
        <v>38</v>
      </c>
      <c r="S277" s="1234">
        <v>46027</v>
      </c>
      <c r="T277" s="5">
        <v>5699</v>
      </c>
      <c r="U277" s="710">
        <v>5669</v>
      </c>
      <c r="V277" s="76">
        <v>0.99</v>
      </c>
      <c r="W277" s="705">
        <v>46034</v>
      </c>
      <c r="X277" s="274">
        <v>1</v>
      </c>
      <c r="Y277" s="274">
        <v>1</v>
      </c>
      <c r="Z277" s="274">
        <v>1</v>
      </c>
      <c r="AA277" s="705">
        <v>46052</v>
      </c>
      <c r="AB277" s="356">
        <v>46141</v>
      </c>
      <c r="AC277" s="1214" t="s">
        <v>1640</v>
      </c>
    </row>
    <row r="278" spans="1:29" ht="39.75" customHeight="1">
      <c r="A278" s="558" t="s">
        <v>1641</v>
      </c>
      <c r="B278" s="740" t="s">
        <v>1639</v>
      </c>
      <c r="C278" s="23">
        <v>46052</v>
      </c>
      <c r="D278" s="562" t="s">
        <v>58</v>
      </c>
      <c r="E278" s="747">
        <v>46027</v>
      </c>
      <c r="F278" s="561" t="s">
        <v>73</v>
      </c>
      <c r="G278" s="789"/>
      <c r="H278" s="564">
        <v>85</v>
      </c>
      <c r="I278" s="569" t="s">
        <v>890</v>
      </c>
      <c r="J278" s="748" t="s">
        <v>30</v>
      </c>
      <c r="K278" s="725">
        <v>46027</v>
      </c>
      <c r="L278" s="691" t="s">
        <v>128</v>
      </c>
      <c r="M278" s="791">
        <v>73334</v>
      </c>
      <c r="N278" s="898">
        <v>73164</v>
      </c>
      <c r="O278" s="898">
        <v>0</v>
      </c>
      <c r="P278" s="898">
        <v>73574</v>
      </c>
      <c r="Q278" s="1248" t="s">
        <v>128</v>
      </c>
      <c r="R278" s="728" t="s">
        <v>38</v>
      </c>
      <c r="S278" s="1234">
        <v>46027</v>
      </c>
      <c r="T278" s="5">
        <v>5860</v>
      </c>
      <c r="U278" s="956">
        <v>5883</v>
      </c>
      <c r="V278" s="76">
        <v>1</v>
      </c>
      <c r="W278" s="958">
        <v>46034</v>
      </c>
      <c r="X278" s="274">
        <v>1</v>
      </c>
      <c r="Y278" s="274">
        <v>1</v>
      </c>
      <c r="Z278" s="274">
        <v>1</v>
      </c>
      <c r="AA278" s="705">
        <v>46052</v>
      </c>
      <c r="AB278" s="356">
        <v>46141</v>
      </c>
      <c r="AC278" s="920" t="s">
        <v>1642</v>
      </c>
    </row>
    <row r="279" spans="1:29" ht="39.75" customHeight="1">
      <c r="A279" s="873" t="s">
        <v>1643</v>
      </c>
      <c r="B279" s="1101" t="s">
        <v>1639</v>
      </c>
      <c r="C279" s="726">
        <v>46052</v>
      </c>
      <c r="D279" s="1102" t="s">
        <v>58</v>
      </c>
      <c r="E279" s="725">
        <v>46027</v>
      </c>
      <c r="F279" s="752" t="s">
        <v>73</v>
      </c>
      <c r="G279" s="727"/>
      <c r="H279" s="19">
        <v>81</v>
      </c>
      <c r="I279" s="298" t="s">
        <v>890</v>
      </c>
      <c r="J279" s="731" t="s">
        <v>30</v>
      </c>
      <c r="K279" s="725">
        <v>46027</v>
      </c>
      <c r="L279" s="691" t="s">
        <v>128</v>
      </c>
      <c r="M279" s="791">
        <v>73885</v>
      </c>
      <c r="N279" s="336">
        <v>73715</v>
      </c>
      <c r="O279" s="567"/>
      <c r="P279" s="336">
        <v>73715</v>
      </c>
      <c r="Q279" s="731" t="s">
        <v>128</v>
      </c>
      <c r="R279" s="728" t="s">
        <v>38</v>
      </c>
      <c r="S279" s="1234">
        <v>46027</v>
      </c>
      <c r="T279" s="5">
        <v>6021</v>
      </c>
      <c r="U279" s="710">
        <v>6092</v>
      </c>
      <c r="V279" s="3">
        <v>1.01</v>
      </c>
      <c r="W279" s="705">
        <v>46035</v>
      </c>
      <c r="X279" s="274">
        <v>1</v>
      </c>
      <c r="Y279" s="274">
        <v>1</v>
      </c>
      <c r="Z279" s="274">
        <v>1</v>
      </c>
      <c r="AA279" s="705">
        <v>46052</v>
      </c>
      <c r="AB279" s="356">
        <v>46141</v>
      </c>
      <c r="AC279" s="920" t="s">
        <v>1644</v>
      </c>
    </row>
    <row r="280" spans="1:29" ht="39.75" customHeight="1">
      <c r="A280" s="558" t="s">
        <v>1645</v>
      </c>
      <c r="B280" s="740" t="s">
        <v>1639</v>
      </c>
      <c r="C280" s="23">
        <v>46052</v>
      </c>
      <c r="D280" s="562" t="s">
        <v>58</v>
      </c>
      <c r="E280" s="747">
        <v>46027</v>
      </c>
      <c r="F280" s="561" t="s">
        <v>73</v>
      </c>
      <c r="G280" s="789"/>
      <c r="H280" s="564">
        <v>87</v>
      </c>
      <c r="I280" s="569" t="s">
        <v>890</v>
      </c>
      <c r="J280" s="748" t="s">
        <v>30</v>
      </c>
      <c r="K280" s="725">
        <v>46027</v>
      </c>
      <c r="L280" s="691" t="s">
        <v>128</v>
      </c>
      <c r="M280" s="791">
        <v>78025</v>
      </c>
      <c r="N280" s="898">
        <v>75733.5</v>
      </c>
      <c r="O280" s="898">
        <v>0</v>
      </c>
      <c r="P280" s="898">
        <v>75733.5</v>
      </c>
      <c r="Q280" s="1248" t="s">
        <v>128</v>
      </c>
      <c r="R280" s="728" t="s">
        <v>38</v>
      </c>
      <c r="S280" s="1234">
        <v>46027</v>
      </c>
      <c r="T280" s="5">
        <v>6432</v>
      </c>
      <c r="U280" s="710">
        <v>6309</v>
      </c>
      <c r="V280" s="76">
        <v>0.98</v>
      </c>
      <c r="W280" s="705">
        <v>46035</v>
      </c>
      <c r="X280" s="722">
        <v>1</v>
      </c>
      <c r="Y280" s="722">
        <v>1</v>
      </c>
      <c r="Z280" s="274">
        <v>1</v>
      </c>
      <c r="AA280" s="705">
        <v>46052</v>
      </c>
      <c r="AB280" s="356">
        <v>46141</v>
      </c>
      <c r="AC280" s="920" t="s">
        <v>1646</v>
      </c>
    </row>
    <row r="281" spans="1:29" ht="39.75" customHeight="1">
      <c r="A281" s="883" t="s">
        <v>1647</v>
      </c>
      <c r="B281" s="1101" t="s">
        <v>1639</v>
      </c>
      <c r="C281" s="293">
        <v>46052</v>
      </c>
      <c r="D281" s="1102" t="s">
        <v>58</v>
      </c>
      <c r="E281" s="725">
        <v>46027</v>
      </c>
      <c r="F281" s="1103" t="s">
        <v>73</v>
      </c>
      <c r="G281" s="727"/>
      <c r="H281" s="19">
        <v>68</v>
      </c>
      <c r="I281" s="298" t="s">
        <v>890</v>
      </c>
      <c r="J281" s="731" t="s">
        <v>30</v>
      </c>
      <c r="K281" s="725">
        <v>46027</v>
      </c>
      <c r="L281" s="691" t="s">
        <v>128</v>
      </c>
      <c r="M281" s="791">
        <v>59114.5</v>
      </c>
      <c r="N281" s="1246">
        <v>58944.5</v>
      </c>
      <c r="O281" s="898">
        <v>960.5</v>
      </c>
      <c r="P281" s="1246">
        <v>59905</v>
      </c>
      <c r="Q281" s="691" t="s">
        <v>128</v>
      </c>
      <c r="R281" s="728" t="s">
        <v>38</v>
      </c>
      <c r="S281" s="1234">
        <v>46027</v>
      </c>
      <c r="T281" s="5">
        <v>4836</v>
      </c>
      <c r="U281" s="956">
        <v>4894</v>
      </c>
      <c r="V281" s="3">
        <v>1.01</v>
      </c>
      <c r="W281" s="961">
        <v>46036</v>
      </c>
      <c r="X281" s="274">
        <v>1</v>
      </c>
      <c r="Y281" s="274">
        <v>1</v>
      </c>
      <c r="Z281" s="274">
        <v>1</v>
      </c>
      <c r="AA281" s="705">
        <v>46052</v>
      </c>
      <c r="AB281" s="356">
        <v>46136</v>
      </c>
      <c r="AC281" s="920" t="s">
        <v>1648</v>
      </c>
    </row>
    <row r="282" spans="1:29" ht="39.75" customHeight="1">
      <c r="A282" s="873" t="s">
        <v>1649</v>
      </c>
      <c r="B282" s="1101" t="s">
        <v>1639</v>
      </c>
      <c r="C282" s="726">
        <v>46052</v>
      </c>
      <c r="D282" s="1102" t="s">
        <v>58</v>
      </c>
      <c r="E282" s="725">
        <v>46027</v>
      </c>
      <c r="F282" s="752" t="s">
        <v>73</v>
      </c>
      <c r="G282" s="727"/>
      <c r="H282" s="19">
        <v>90</v>
      </c>
      <c r="I282" s="298" t="s">
        <v>890</v>
      </c>
      <c r="J282" s="731" t="s">
        <v>30</v>
      </c>
      <c r="K282" s="725">
        <v>46027</v>
      </c>
      <c r="L282" s="691" t="s">
        <v>128</v>
      </c>
      <c r="M282" s="791">
        <v>88362</v>
      </c>
      <c r="N282" s="336">
        <v>88192</v>
      </c>
      <c r="O282" s="898">
        <v>5687</v>
      </c>
      <c r="P282" s="336">
        <v>93879</v>
      </c>
      <c r="Q282" s="691" t="s">
        <v>128</v>
      </c>
      <c r="R282" s="728" t="s">
        <v>38</v>
      </c>
      <c r="S282" s="1234">
        <v>46027</v>
      </c>
      <c r="T282" s="5">
        <v>7145</v>
      </c>
      <c r="U282" s="1257">
        <v>7173</v>
      </c>
      <c r="V282" s="3">
        <v>1</v>
      </c>
      <c r="W282" s="705">
        <v>46036</v>
      </c>
      <c r="X282" s="722">
        <v>1</v>
      </c>
      <c r="Y282" s="722">
        <v>1</v>
      </c>
      <c r="Z282" s="274">
        <v>1</v>
      </c>
      <c r="AA282" s="356">
        <v>46059</v>
      </c>
      <c r="AB282" s="356">
        <v>46141</v>
      </c>
      <c r="AC282" s="920" t="s">
        <v>1650</v>
      </c>
    </row>
    <row r="283" spans="1:29" ht="39.75" customHeight="1">
      <c r="A283" s="886" t="s">
        <v>1651</v>
      </c>
      <c r="B283" s="1101" t="s">
        <v>1639</v>
      </c>
      <c r="C283" s="293">
        <v>46052</v>
      </c>
      <c r="D283" s="1102" t="s">
        <v>58</v>
      </c>
      <c r="E283" s="588">
        <v>46027</v>
      </c>
      <c r="F283" s="752" t="s">
        <v>73</v>
      </c>
      <c r="G283" s="727"/>
      <c r="H283" s="19">
        <v>90</v>
      </c>
      <c r="I283" s="298" t="s">
        <v>890</v>
      </c>
      <c r="J283" s="731" t="s">
        <v>30</v>
      </c>
      <c r="K283" s="725">
        <v>46027</v>
      </c>
      <c r="L283" s="691" t="s">
        <v>128</v>
      </c>
      <c r="M283" s="774">
        <v>86984</v>
      </c>
      <c r="N283" s="336">
        <v>86814</v>
      </c>
      <c r="O283" s="567"/>
      <c r="P283" s="336">
        <v>86814</v>
      </c>
      <c r="Q283" s="691" t="s">
        <v>128</v>
      </c>
      <c r="R283" s="728" t="s">
        <v>38</v>
      </c>
      <c r="S283" s="1234">
        <v>46027</v>
      </c>
      <c r="T283" s="5">
        <v>7341</v>
      </c>
      <c r="U283" s="1258">
        <v>7212</v>
      </c>
      <c r="V283" s="3">
        <v>0.98</v>
      </c>
      <c r="W283" s="958">
        <v>46037</v>
      </c>
      <c r="X283" s="274">
        <v>1</v>
      </c>
      <c r="Y283" s="274">
        <v>1</v>
      </c>
      <c r="Z283" s="274">
        <v>1</v>
      </c>
      <c r="AA283" s="705">
        <v>46048</v>
      </c>
      <c r="AB283" s="356">
        <v>46182</v>
      </c>
      <c r="AC283" s="920" t="s">
        <v>1652</v>
      </c>
    </row>
    <row r="284" spans="1:29" ht="39.75" customHeight="1">
      <c r="A284" s="291" t="s">
        <v>1653</v>
      </c>
      <c r="B284" s="305" t="s">
        <v>1639</v>
      </c>
      <c r="C284" s="18">
        <v>46052</v>
      </c>
      <c r="D284" s="299" t="s">
        <v>58</v>
      </c>
      <c r="E284" s="18">
        <v>46027</v>
      </c>
      <c r="F284" s="786" t="s">
        <v>65</v>
      </c>
      <c r="G284" s="786"/>
      <c r="H284" s="731">
        <v>0</v>
      </c>
      <c r="I284" s="298" t="s">
        <v>890</v>
      </c>
      <c r="J284" s="731" t="s">
        <v>30</v>
      </c>
      <c r="K284" s="725">
        <v>46027</v>
      </c>
      <c r="L284" s="691" t="s">
        <v>128</v>
      </c>
      <c r="M284" s="774">
        <v>54261.05</v>
      </c>
      <c r="N284" s="336">
        <v>45087.05</v>
      </c>
      <c r="O284" s="567"/>
      <c r="P284" s="336">
        <v>45087.05</v>
      </c>
      <c r="Q284" s="1248" t="s">
        <v>128</v>
      </c>
      <c r="R284" s="728" t="s">
        <v>38</v>
      </c>
      <c r="S284" s="1234">
        <v>46027</v>
      </c>
      <c r="T284" s="5">
        <v>4022</v>
      </c>
      <c r="U284" s="710">
        <v>4019</v>
      </c>
      <c r="V284" s="3">
        <v>1</v>
      </c>
      <c r="W284" s="779">
        <v>46037</v>
      </c>
      <c r="X284" s="722">
        <v>1</v>
      </c>
      <c r="Y284" s="722">
        <v>1</v>
      </c>
      <c r="Z284" s="274">
        <v>1</v>
      </c>
      <c r="AA284" s="735">
        <v>46059</v>
      </c>
      <c r="AB284" s="356">
        <v>46182</v>
      </c>
      <c r="AC284" s="920" t="s">
        <v>1654</v>
      </c>
    </row>
    <row r="285" spans="1:29" ht="39.75" customHeight="1">
      <c r="A285" s="558" t="s">
        <v>1655</v>
      </c>
      <c r="B285" s="1129" t="s">
        <v>1639</v>
      </c>
      <c r="C285" s="23">
        <v>46052</v>
      </c>
      <c r="D285" s="1130" t="s">
        <v>58</v>
      </c>
      <c r="E285" s="1131">
        <v>46027</v>
      </c>
      <c r="F285" s="1132" t="s">
        <v>65</v>
      </c>
      <c r="G285" s="1132"/>
      <c r="H285" s="1133">
        <v>0</v>
      </c>
      <c r="I285" s="1134" t="s">
        <v>890</v>
      </c>
      <c r="J285" s="1133" t="s">
        <v>30</v>
      </c>
      <c r="K285" s="1135">
        <v>46027</v>
      </c>
      <c r="L285" s="1127" t="s">
        <v>128</v>
      </c>
      <c r="M285" s="1136">
        <v>18078.28</v>
      </c>
      <c r="N285" s="898">
        <v>19162.75</v>
      </c>
      <c r="O285" s="567"/>
      <c r="P285" s="898">
        <v>19162.75</v>
      </c>
      <c r="Q285" s="1351" t="s">
        <v>128</v>
      </c>
      <c r="R285" s="1233" t="s">
        <v>38</v>
      </c>
      <c r="S285" s="1235">
        <v>46027</v>
      </c>
      <c r="T285" s="5">
        <v>1284</v>
      </c>
      <c r="U285" s="373">
        <v>1277</v>
      </c>
      <c r="V285" s="1137">
        <v>0.99</v>
      </c>
      <c r="W285" s="57">
        <v>46042</v>
      </c>
      <c r="X285" s="1138">
        <v>1</v>
      </c>
      <c r="Y285" s="1139">
        <v>1</v>
      </c>
      <c r="Z285" s="274">
        <v>1</v>
      </c>
      <c r="AA285" s="1140">
        <v>46059</v>
      </c>
      <c r="AB285" s="356">
        <v>46182</v>
      </c>
      <c r="AC285" s="1141" t="s">
        <v>1656</v>
      </c>
    </row>
    <row r="286" spans="1:29" ht="39.75" customHeight="1">
      <c r="A286" s="291" t="s">
        <v>1657</v>
      </c>
      <c r="B286" s="305" t="s">
        <v>1639</v>
      </c>
      <c r="C286" s="18">
        <v>46045</v>
      </c>
      <c r="D286" s="299" t="s">
        <v>58</v>
      </c>
      <c r="E286" s="18"/>
      <c r="F286" s="17" t="s">
        <v>1658</v>
      </c>
      <c r="G286" s="297"/>
      <c r="H286" s="739">
        <v>80</v>
      </c>
      <c r="I286" s="298" t="s">
        <v>890</v>
      </c>
      <c r="J286" s="19" t="s">
        <v>30</v>
      </c>
      <c r="K286" s="353" t="s">
        <v>639</v>
      </c>
      <c r="L286" s="19" t="s">
        <v>128</v>
      </c>
      <c r="M286" s="767">
        <v>170</v>
      </c>
      <c r="N286" s="416">
        <v>588.79999999999995</v>
      </c>
      <c r="O286" s="416"/>
      <c r="P286" s="416">
        <v>588.79999999999995</v>
      </c>
      <c r="Q286" s="1224" t="s">
        <v>128</v>
      </c>
      <c r="R286" s="294" t="s">
        <v>38</v>
      </c>
      <c r="S286" s="489" t="s">
        <v>278</v>
      </c>
      <c r="T286" s="662">
        <v>7137</v>
      </c>
      <c r="U286" s="357">
        <v>7141</v>
      </c>
      <c r="V286" s="28">
        <v>1</v>
      </c>
      <c r="W286" s="57">
        <v>45964</v>
      </c>
      <c r="X286" s="7">
        <v>1</v>
      </c>
      <c r="Y286" s="7">
        <v>1</v>
      </c>
      <c r="Z286" s="7">
        <v>1</v>
      </c>
      <c r="AA286" s="372">
        <v>45999</v>
      </c>
      <c r="AB286" s="356">
        <v>46115</v>
      </c>
      <c r="AC286" s="345" t="s">
        <v>1659</v>
      </c>
    </row>
    <row r="287" spans="1:29" ht="39.75" customHeight="1">
      <c r="A287" s="291" t="s">
        <v>1660</v>
      </c>
      <c r="B287" s="305" t="s">
        <v>1639</v>
      </c>
      <c r="C287" s="18">
        <v>46045</v>
      </c>
      <c r="D287" s="299" t="s">
        <v>58</v>
      </c>
      <c r="E287" s="18"/>
      <c r="F287" s="17" t="s">
        <v>1658</v>
      </c>
      <c r="G287" s="297"/>
      <c r="H287" s="739">
        <v>89</v>
      </c>
      <c r="I287" s="298" t="s">
        <v>890</v>
      </c>
      <c r="J287" s="19" t="s">
        <v>30</v>
      </c>
      <c r="K287" s="353" t="s">
        <v>639</v>
      </c>
      <c r="L287" s="19" t="s">
        <v>128</v>
      </c>
      <c r="M287" s="767">
        <v>26696</v>
      </c>
      <c r="N287" s="416">
        <v>499.4</v>
      </c>
      <c r="O287" s="416"/>
      <c r="P287" s="416">
        <v>499.4</v>
      </c>
      <c r="Q287" s="1352" t="s">
        <v>128</v>
      </c>
      <c r="R287" s="294" t="s">
        <v>38</v>
      </c>
      <c r="S287" s="123" t="s">
        <v>278</v>
      </c>
      <c r="T287" s="882">
        <v>8153</v>
      </c>
      <c r="U287" s="42">
        <v>8114</v>
      </c>
      <c r="V287" s="28">
        <v>1</v>
      </c>
      <c r="W287" s="57">
        <v>45964</v>
      </c>
      <c r="X287" s="7">
        <v>1</v>
      </c>
      <c r="Y287" s="7">
        <v>1</v>
      </c>
      <c r="Z287" s="7">
        <v>1</v>
      </c>
      <c r="AA287" s="372">
        <v>45999</v>
      </c>
      <c r="AB287" s="356">
        <v>46115</v>
      </c>
      <c r="AC287" s="345" t="s">
        <v>1661</v>
      </c>
    </row>
    <row r="288" spans="1:29" ht="39.75" customHeight="1">
      <c r="A288" s="551" t="s">
        <v>1662</v>
      </c>
      <c r="B288" s="621" t="s">
        <v>1639</v>
      </c>
      <c r="C288" s="353">
        <v>46045</v>
      </c>
      <c r="D288" s="368" t="s">
        <v>58</v>
      </c>
      <c r="E288" s="353">
        <v>45959</v>
      </c>
      <c r="F288" s="351" t="s">
        <v>1658</v>
      </c>
      <c r="G288" s="354" t="s">
        <v>1663</v>
      </c>
      <c r="H288" s="658">
        <v>78</v>
      </c>
      <c r="I288" s="365" t="s">
        <v>890</v>
      </c>
      <c r="J288" s="362" t="s">
        <v>30</v>
      </c>
      <c r="K288" s="353">
        <v>45964</v>
      </c>
      <c r="L288" s="362" t="s">
        <v>128</v>
      </c>
      <c r="M288" s="895">
        <v>170</v>
      </c>
      <c r="N288" s="1293">
        <v>88586</v>
      </c>
      <c r="O288" s="695"/>
      <c r="P288" s="1293">
        <v>88586</v>
      </c>
      <c r="Q288" s="19" t="s">
        <v>128</v>
      </c>
      <c r="R288" s="294" t="s">
        <v>38</v>
      </c>
      <c r="S288" s="489">
        <v>45964</v>
      </c>
      <c r="T288" s="662">
        <v>7522</v>
      </c>
      <c r="U288" s="357">
        <v>7522</v>
      </c>
      <c r="V288" s="3">
        <v>1</v>
      </c>
      <c r="W288" s="489">
        <v>45964</v>
      </c>
      <c r="X288" s="274">
        <v>1</v>
      </c>
      <c r="Y288" s="274">
        <v>1</v>
      </c>
      <c r="Z288" s="274">
        <v>1</v>
      </c>
      <c r="AA288" s="356">
        <v>45999</v>
      </c>
      <c r="AB288" s="356">
        <v>46143</v>
      </c>
      <c r="AC288" s="1579" t="s">
        <v>1664</v>
      </c>
    </row>
    <row r="289" spans="1:29" ht="39.75" customHeight="1">
      <c r="A289" s="883" t="s">
        <v>1665</v>
      </c>
      <c r="B289" s="348" t="s">
        <v>1639</v>
      </c>
      <c r="C289" s="293">
        <v>46019</v>
      </c>
      <c r="D289" s="1100" t="s">
        <v>58</v>
      </c>
      <c r="E289" s="293">
        <v>45959</v>
      </c>
      <c r="F289" s="292" t="s">
        <v>1658</v>
      </c>
      <c r="G289" s="484" t="s">
        <v>1666</v>
      </c>
      <c r="H289" s="655">
        <v>89</v>
      </c>
      <c r="I289" s="1097" t="s">
        <v>890</v>
      </c>
      <c r="J289" s="619" t="s">
        <v>30</v>
      </c>
      <c r="K289" s="293">
        <v>45964</v>
      </c>
      <c r="L289" s="619" t="s">
        <v>128</v>
      </c>
      <c r="M289" s="760">
        <v>62937.05</v>
      </c>
      <c r="N289" s="336">
        <v>52828.55</v>
      </c>
      <c r="O289" s="547"/>
      <c r="P289" s="336">
        <v>52828.55</v>
      </c>
      <c r="Q289" s="19" t="s">
        <v>128</v>
      </c>
      <c r="R289" s="294" t="s">
        <v>38</v>
      </c>
      <c r="S289" s="123">
        <v>45964</v>
      </c>
      <c r="T289" s="633">
        <v>8523</v>
      </c>
      <c r="U289" s="373">
        <v>8523</v>
      </c>
      <c r="V289" s="3">
        <v>1</v>
      </c>
      <c r="W289" s="123">
        <v>45966</v>
      </c>
      <c r="X289" s="274">
        <v>1</v>
      </c>
      <c r="Y289" s="274">
        <v>1</v>
      </c>
      <c r="Z289" s="274">
        <v>1</v>
      </c>
      <c r="AA289" s="57">
        <v>46002</v>
      </c>
      <c r="AB289" s="57">
        <v>46087</v>
      </c>
      <c r="AC289" s="919" t="s">
        <v>1667</v>
      </c>
    </row>
    <row r="290" spans="1:29" ht="39.75" customHeight="1">
      <c r="A290" s="873" t="s">
        <v>1668</v>
      </c>
      <c r="B290" s="348" t="s">
        <v>1639</v>
      </c>
      <c r="C290" s="293">
        <v>46052</v>
      </c>
      <c r="D290" s="1100" t="s">
        <v>58</v>
      </c>
      <c r="E290" s="726">
        <v>45959</v>
      </c>
      <c r="F290" s="727" t="s">
        <v>1658</v>
      </c>
      <c r="G290" s="727" t="s">
        <v>1669</v>
      </c>
      <c r="H290" s="733">
        <v>83</v>
      </c>
      <c r="I290" s="1097" t="s">
        <v>890</v>
      </c>
      <c r="J290" s="718" t="s">
        <v>30</v>
      </c>
      <c r="K290" s="353" t="s">
        <v>639</v>
      </c>
      <c r="L290" s="718" t="s">
        <v>128</v>
      </c>
      <c r="M290" s="897">
        <v>45545.15</v>
      </c>
      <c r="N290" s="336">
        <v>37182.15</v>
      </c>
      <c r="O290" s="547"/>
      <c r="P290" s="336">
        <v>37182.15</v>
      </c>
      <c r="Q290" s="731" t="s">
        <v>128</v>
      </c>
      <c r="R290" s="728" t="s">
        <v>38</v>
      </c>
      <c r="S290" s="1234">
        <v>45946</v>
      </c>
      <c r="T290" s="734">
        <v>4120</v>
      </c>
      <c r="U290" s="710">
        <v>4120</v>
      </c>
      <c r="V290" s="3">
        <v>1</v>
      </c>
      <c r="W290" s="705">
        <v>45965</v>
      </c>
      <c r="X290" s="274">
        <v>1</v>
      </c>
      <c r="Y290" s="274">
        <v>1</v>
      </c>
      <c r="Z290" s="274">
        <v>1</v>
      </c>
      <c r="AA290" s="356">
        <v>46057</v>
      </c>
      <c r="AB290" s="356">
        <v>46148</v>
      </c>
      <c r="AC290" s="920" t="s">
        <v>1670</v>
      </c>
    </row>
    <row r="291" spans="1:29" ht="39.75" customHeight="1">
      <c r="A291" s="291" t="s">
        <v>1671</v>
      </c>
      <c r="B291" s="348" t="s">
        <v>1639</v>
      </c>
      <c r="C291" s="293">
        <v>46045</v>
      </c>
      <c r="D291" s="447" t="s">
        <v>58</v>
      </c>
      <c r="E291" s="293">
        <v>45959</v>
      </c>
      <c r="F291" s="292" t="s">
        <v>1658</v>
      </c>
      <c r="G291" s="484"/>
      <c r="H291" s="655">
        <v>77</v>
      </c>
      <c r="I291" s="298" t="s">
        <v>890</v>
      </c>
      <c r="J291" s="19" t="s">
        <v>30</v>
      </c>
      <c r="K291" s="353" t="s">
        <v>639</v>
      </c>
      <c r="L291" s="19" t="s">
        <v>128</v>
      </c>
      <c r="M291" s="767">
        <v>4046.5</v>
      </c>
      <c r="N291" s="416">
        <v>7377.15</v>
      </c>
      <c r="O291" s="416"/>
      <c r="P291" s="416">
        <v>7377.15</v>
      </c>
      <c r="Q291" s="1224" t="s">
        <v>128</v>
      </c>
      <c r="R291" s="294" t="s">
        <v>38</v>
      </c>
      <c r="S291" s="609" t="s">
        <v>278</v>
      </c>
      <c r="T291" s="876">
        <v>5136</v>
      </c>
      <c r="U291" s="591">
        <v>5136</v>
      </c>
      <c r="V291" s="28">
        <v>1</v>
      </c>
      <c r="W291" s="57">
        <v>45964</v>
      </c>
      <c r="X291" s="7">
        <v>1</v>
      </c>
      <c r="Y291" s="7">
        <v>1</v>
      </c>
      <c r="Z291" s="7">
        <v>1</v>
      </c>
      <c r="AA291" s="372">
        <v>45999</v>
      </c>
      <c r="AB291" s="356">
        <v>46106</v>
      </c>
      <c r="AC291" s="1192" t="s">
        <v>1672</v>
      </c>
    </row>
    <row r="292" spans="1:29" ht="39.75" customHeight="1">
      <c r="A292" s="291" t="s">
        <v>1673</v>
      </c>
      <c r="B292" s="348" t="s">
        <v>1639</v>
      </c>
      <c r="C292" s="293">
        <v>46045</v>
      </c>
      <c r="D292" s="447" t="s">
        <v>58</v>
      </c>
      <c r="E292" s="293"/>
      <c r="F292" s="17" t="s">
        <v>1658</v>
      </c>
      <c r="G292" s="484"/>
      <c r="H292" s="655">
        <v>62</v>
      </c>
      <c r="I292" s="298" t="s">
        <v>890</v>
      </c>
      <c r="J292" s="19" t="s">
        <v>30</v>
      </c>
      <c r="K292" s="353" t="s">
        <v>639</v>
      </c>
      <c r="L292" s="19" t="s">
        <v>128</v>
      </c>
      <c r="M292" s="767">
        <v>170</v>
      </c>
      <c r="N292" s="416">
        <v>948</v>
      </c>
      <c r="O292" s="416"/>
      <c r="P292" s="416">
        <v>948</v>
      </c>
      <c r="Q292" s="1224" t="s">
        <v>128</v>
      </c>
      <c r="R292" s="294" t="s">
        <v>38</v>
      </c>
      <c r="S292" s="123" t="s">
        <v>278</v>
      </c>
      <c r="T292" s="882">
        <v>4095</v>
      </c>
      <c r="U292" s="42">
        <v>4088</v>
      </c>
      <c r="V292" s="3">
        <v>1</v>
      </c>
      <c r="W292" s="57">
        <v>45964</v>
      </c>
      <c r="X292" s="7">
        <v>1</v>
      </c>
      <c r="Y292" s="7">
        <v>1</v>
      </c>
      <c r="Z292" s="7">
        <v>1</v>
      </c>
      <c r="AA292" s="372">
        <v>46002</v>
      </c>
      <c r="AB292" s="356">
        <v>46114</v>
      </c>
      <c r="AC292" s="345" t="s">
        <v>1674</v>
      </c>
    </row>
    <row r="293" spans="1:29" ht="39.75" customHeight="1">
      <c r="A293" s="291" t="s">
        <v>1675</v>
      </c>
      <c r="B293" s="348" t="s">
        <v>1639</v>
      </c>
      <c r="C293" s="293">
        <v>46045</v>
      </c>
      <c r="D293" s="447" t="s">
        <v>58</v>
      </c>
      <c r="E293" s="293"/>
      <c r="F293" s="17" t="s">
        <v>1658</v>
      </c>
      <c r="G293" s="484"/>
      <c r="H293" s="655">
        <v>80</v>
      </c>
      <c r="I293" s="298" t="s">
        <v>890</v>
      </c>
      <c r="J293" s="19" t="s">
        <v>30</v>
      </c>
      <c r="K293" s="353" t="s">
        <v>639</v>
      </c>
      <c r="L293" s="19" t="s">
        <v>128</v>
      </c>
      <c r="M293" s="767">
        <v>25891</v>
      </c>
      <c r="N293" s="416">
        <v>618.6</v>
      </c>
      <c r="O293" s="416"/>
      <c r="P293" s="416">
        <v>618.6</v>
      </c>
      <c r="Q293" s="1224" t="s">
        <v>128</v>
      </c>
      <c r="R293" s="294" t="s">
        <v>38</v>
      </c>
      <c r="S293" s="123" t="s">
        <v>278</v>
      </c>
      <c r="T293" s="882">
        <v>5254</v>
      </c>
      <c r="U293" s="42">
        <v>5254</v>
      </c>
      <c r="V293" s="3">
        <v>1</v>
      </c>
      <c r="W293" s="57">
        <v>45964</v>
      </c>
      <c r="X293" s="7">
        <v>1</v>
      </c>
      <c r="Y293" s="7">
        <v>1</v>
      </c>
      <c r="Z293" s="7">
        <v>1</v>
      </c>
      <c r="AA293" s="372">
        <v>46002</v>
      </c>
      <c r="AB293" s="356">
        <v>46143</v>
      </c>
      <c r="AC293" s="345" t="s">
        <v>1676</v>
      </c>
    </row>
    <row r="294" spans="1:29" ht="39.75" customHeight="1">
      <c r="A294" s="291" t="s">
        <v>1677</v>
      </c>
      <c r="B294" s="305" t="s">
        <v>1639</v>
      </c>
      <c r="C294" s="18">
        <v>46045</v>
      </c>
      <c r="D294" s="299" t="s">
        <v>58</v>
      </c>
      <c r="E294" s="18"/>
      <c r="F294" s="17" t="s">
        <v>1658</v>
      </c>
      <c r="G294" s="297"/>
      <c r="H294" s="739">
        <v>83</v>
      </c>
      <c r="I294" s="298" t="s">
        <v>890</v>
      </c>
      <c r="J294" s="19" t="s">
        <v>30</v>
      </c>
      <c r="K294" s="353" t="s">
        <v>639</v>
      </c>
      <c r="L294" s="19" t="s">
        <v>128</v>
      </c>
      <c r="M294" s="767">
        <v>170</v>
      </c>
      <c r="N294" s="416">
        <v>499.4</v>
      </c>
      <c r="O294" s="416"/>
      <c r="P294" s="416">
        <v>499.4</v>
      </c>
      <c r="Q294" s="1224" t="s">
        <v>128</v>
      </c>
      <c r="R294" s="294" t="s">
        <v>38</v>
      </c>
      <c r="S294" s="899" t="s">
        <v>278</v>
      </c>
      <c r="T294" s="908">
        <v>5947</v>
      </c>
      <c r="U294" s="42">
        <v>5947</v>
      </c>
      <c r="V294" s="3">
        <v>1</v>
      </c>
      <c r="W294" s="57">
        <v>45964</v>
      </c>
      <c r="X294" s="7">
        <v>1</v>
      </c>
      <c r="Y294" s="7">
        <v>1</v>
      </c>
      <c r="Z294" s="7">
        <v>1</v>
      </c>
      <c r="AA294" s="372">
        <v>46002</v>
      </c>
      <c r="AB294" s="356">
        <v>46143</v>
      </c>
      <c r="AC294" s="345" t="s">
        <v>1678</v>
      </c>
    </row>
    <row r="295" spans="1:29" ht="39.75" customHeight="1">
      <c r="A295" s="291" t="s">
        <v>1679</v>
      </c>
      <c r="B295" s="305" t="s">
        <v>1639</v>
      </c>
      <c r="C295" s="18">
        <v>46045</v>
      </c>
      <c r="D295" s="299" t="s">
        <v>58</v>
      </c>
      <c r="E295" s="18"/>
      <c r="F295" s="17" t="s">
        <v>1658</v>
      </c>
      <c r="G295" s="297"/>
      <c r="H295" s="739">
        <v>85</v>
      </c>
      <c r="I295" s="298" t="s">
        <v>890</v>
      </c>
      <c r="J295" s="19" t="s">
        <v>30</v>
      </c>
      <c r="K295" s="353" t="s">
        <v>639</v>
      </c>
      <c r="L295" s="19" t="s">
        <v>128</v>
      </c>
      <c r="M295" s="767">
        <v>30788</v>
      </c>
      <c r="N295" s="416">
        <v>678.2</v>
      </c>
      <c r="O295" s="416"/>
      <c r="P295" s="416">
        <v>678.2</v>
      </c>
      <c r="Q295" s="1224" t="s">
        <v>128</v>
      </c>
      <c r="R295" s="294" t="s">
        <v>38</v>
      </c>
      <c r="S295" s="489" t="s">
        <v>278</v>
      </c>
      <c r="T295" s="633">
        <v>5599</v>
      </c>
      <c r="U295" s="622">
        <v>5599</v>
      </c>
      <c r="V295" s="3">
        <v>1</v>
      </c>
      <c r="W295" s="57">
        <v>45964</v>
      </c>
      <c r="X295" s="7">
        <v>1</v>
      </c>
      <c r="Y295" s="7">
        <v>1</v>
      </c>
      <c r="Z295" s="7">
        <v>1</v>
      </c>
      <c r="AA295" s="372">
        <v>45999</v>
      </c>
      <c r="AB295" s="356">
        <v>46114</v>
      </c>
      <c r="AC295" s="345" t="s">
        <v>1680</v>
      </c>
    </row>
    <row r="296" spans="1:29" ht="39.75" customHeight="1">
      <c r="A296" s="291" t="s">
        <v>1681</v>
      </c>
      <c r="B296" s="348" t="s">
        <v>1639</v>
      </c>
      <c r="C296" s="293">
        <v>46045</v>
      </c>
      <c r="D296" s="447" t="s">
        <v>58</v>
      </c>
      <c r="E296" s="293">
        <v>45959</v>
      </c>
      <c r="F296" s="292" t="s">
        <v>1658</v>
      </c>
      <c r="G296" s="484"/>
      <c r="H296" s="655">
        <v>88</v>
      </c>
      <c r="I296" s="298" t="s">
        <v>890</v>
      </c>
      <c r="J296" s="19" t="s">
        <v>30</v>
      </c>
      <c r="K296" s="353" t="s">
        <v>639</v>
      </c>
      <c r="L296" s="19" t="s">
        <v>128</v>
      </c>
      <c r="M296" s="767">
        <v>5668</v>
      </c>
      <c r="N296" s="416">
        <v>588.79999999999995</v>
      </c>
      <c r="O296" s="416"/>
      <c r="P296" s="416">
        <v>588.79999999999995</v>
      </c>
      <c r="Q296" s="362" t="s">
        <v>128</v>
      </c>
      <c r="R296" s="294" t="s">
        <v>38</v>
      </c>
      <c r="S296" s="489" t="s">
        <v>278</v>
      </c>
      <c r="T296" s="633">
        <v>6646</v>
      </c>
      <c r="U296" s="42">
        <v>6623</v>
      </c>
      <c r="V296" s="3">
        <v>1</v>
      </c>
      <c r="W296" s="57">
        <v>45964</v>
      </c>
      <c r="X296" s="7">
        <v>1</v>
      </c>
      <c r="Y296" s="7">
        <v>1</v>
      </c>
      <c r="Z296" s="7">
        <v>1</v>
      </c>
      <c r="AA296" s="372">
        <v>45999</v>
      </c>
      <c r="AB296" s="356">
        <v>46114</v>
      </c>
      <c r="AC296" s="772" t="s">
        <v>1674</v>
      </c>
    </row>
    <row r="297" spans="1:29" ht="39.75" customHeight="1">
      <c r="A297" s="291" t="s">
        <v>1682</v>
      </c>
      <c r="B297" s="348" t="s">
        <v>1639</v>
      </c>
      <c r="C297" s="293">
        <v>46045</v>
      </c>
      <c r="D297" s="447" t="s">
        <v>58</v>
      </c>
      <c r="E297" s="293">
        <v>45959</v>
      </c>
      <c r="F297" s="292" t="s">
        <v>1658</v>
      </c>
      <c r="G297" s="484"/>
      <c r="H297" s="655">
        <v>30</v>
      </c>
      <c r="I297" s="298" t="s">
        <v>890</v>
      </c>
      <c r="J297" s="19" t="s">
        <v>30</v>
      </c>
      <c r="K297" s="353" t="s">
        <v>639</v>
      </c>
      <c r="L297" s="19" t="s">
        <v>128</v>
      </c>
      <c r="M297" s="767">
        <v>170</v>
      </c>
      <c r="N297" s="416">
        <v>499.4</v>
      </c>
      <c r="O297" s="416"/>
      <c r="P297" s="416">
        <v>499.4</v>
      </c>
      <c r="Q297" s="1224" t="s">
        <v>128</v>
      </c>
      <c r="R297" s="294" t="s">
        <v>38</v>
      </c>
      <c r="S297" s="489" t="s">
        <v>278</v>
      </c>
      <c r="T297" s="633">
        <v>2136</v>
      </c>
      <c r="U297" s="42">
        <v>2136</v>
      </c>
      <c r="V297" s="3">
        <v>1</v>
      </c>
      <c r="W297" s="57">
        <v>45973</v>
      </c>
      <c r="X297" s="7">
        <v>1</v>
      </c>
      <c r="Y297" s="7">
        <v>1</v>
      </c>
      <c r="Z297" s="7">
        <v>1</v>
      </c>
      <c r="AA297" s="372">
        <v>46002</v>
      </c>
      <c r="AB297" s="356">
        <v>46114</v>
      </c>
      <c r="AC297" s="772" t="s">
        <v>1683</v>
      </c>
    </row>
    <row r="298" spans="1:29" ht="39.75" customHeight="1">
      <c r="A298" s="873" t="s">
        <v>1684</v>
      </c>
      <c r="B298" s="348" t="s">
        <v>1639</v>
      </c>
      <c r="C298" s="293">
        <v>46052</v>
      </c>
      <c r="D298" s="1100" t="s">
        <v>58</v>
      </c>
      <c r="E298" s="726">
        <v>45993</v>
      </c>
      <c r="F298" s="727" t="s">
        <v>65</v>
      </c>
      <c r="G298" s="727" t="s">
        <v>1685</v>
      </c>
      <c r="H298" s="733">
        <v>89</v>
      </c>
      <c r="I298" s="1097" t="s">
        <v>890</v>
      </c>
      <c r="J298" s="718" t="s">
        <v>30</v>
      </c>
      <c r="K298" s="726">
        <v>45993</v>
      </c>
      <c r="L298" s="718" t="s">
        <v>128</v>
      </c>
      <c r="M298" s="897">
        <v>93349.5</v>
      </c>
      <c r="N298" s="1246">
        <v>78956.5</v>
      </c>
      <c r="O298" s="547"/>
      <c r="P298" s="1246">
        <v>78956.5</v>
      </c>
      <c r="Q298" s="1248" t="s">
        <v>128</v>
      </c>
      <c r="R298" s="728" t="s">
        <v>38</v>
      </c>
      <c r="S298" s="1234">
        <v>45993</v>
      </c>
      <c r="T298" s="734">
        <v>7828</v>
      </c>
      <c r="U298" s="710">
        <v>7828</v>
      </c>
      <c r="V298" s="3">
        <v>1</v>
      </c>
      <c r="W298" s="705">
        <v>45994</v>
      </c>
      <c r="X298" s="274">
        <v>1</v>
      </c>
      <c r="Y298" s="722">
        <v>1</v>
      </c>
      <c r="Z298" s="274">
        <v>1</v>
      </c>
      <c r="AA298" s="705">
        <v>46048</v>
      </c>
      <c r="AB298" s="356">
        <v>46114</v>
      </c>
      <c r="AC298" s="920" t="s">
        <v>1686</v>
      </c>
    </row>
    <row r="299" spans="1:29" ht="39.75" customHeight="1">
      <c r="A299" s="883" t="s">
        <v>1687</v>
      </c>
      <c r="B299" s="348" t="s">
        <v>1639</v>
      </c>
      <c r="C299" s="293">
        <v>46045</v>
      </c>
      <c r="D299" s="1100" t="s">
        <v>58</v>
      </c>
      <c r="E299" s="293">
        <v>45959</v>
      </c>
      <c r="F299" s="292" t="s">
        <v>65</v>
      </c>
      <c r="G299" s="484"/>
      <c r="H299" s="294">
        <v>89</v>
      </c>
      <c r="I299" s="1097" t="s">
        <v>890</v>
      </c>
      <c r="J299" s="619" t="s">
        <v>30</v>
      </c>
      <c r="K299" s="18">
        <v>45964</v>
      </c>
      <c r="L299" s="19" t="s">
        <v>128</v>
      </c>
      <c r="M299" s="864">
        <v>84750.5</v>
      </c>
      <c r="N299" s="336">
        <v>69665.5</v>
      </c>
      <c r="O299" s="547"/>
      <c r="P299" s="336">
        <v>69665.5</v>
      </c>
      <c r="Q299" s="19" t="s">
        <v>128</v>
      </c>
      <c r="R299" s="294" t="s">
        <v>38</v>
      </c>
      <c r="S299" s="125">
        <v>45964</v>
      </c>
      <c r="T299" s="42">
        <v>6935</v>
      </c>
      <c r="U299" s="42">
        <v>6935</v>
      </c>
      <c r="V299" s="3">
        <v>1</v>
      </c>
      <c r="W299" s="57">
        <v>45973</v>
      </c>
      <c r="X299" s="274">
        <v>1</v>
      </c>
      <c r="Y299" s="274">
        <v>1</v>
      </c>
      <c r="Z299" s="274">
        <v>1</v>
      </c>
      <c r="AA299" s="57">
        <v>46034</v>
      </c>
      <c r="AB299" s="356">
        <v>46106</v>
      </c>
      <c r="AC299" s="919" t="s">
        <v>1683</v>
      </c>
    </row>
    <row r="300" spans="1:29" ht="39.75" customHeight="1">
      <c r="A300" s="883" t="s">
        <v>1688</v>
      </c>
      <c r="B300" s="348" t="s">
        <v>1639</v>
      </c>
      <c r="C300" s="293">
        <v>45989</v>
      </c>
      <c r="D300" s="1100" t="s">
        <v>58</v>
      </c>
      <c r="E300" s="293">
        <v>45959</v>
      </c>
      <c r="F300" s="292" t="s">
        <v>65</v>
      </c>
      <c r="G300" s="484" t="s">
        <v>1689</v>
      </c>
      <c r="H300" s="294">
        <v>59</v>
      </c>
      <c r="I300" s="1097" t="s">
        <v>890</v>
      </c>
      <c r="J300" s="619" t="s">
        <v>30</v>
      </c>
      <c r="K300" s="18">
        <v>45964</v>
      </c>
      <c r="L300" s="619" t="s">
        <v>128</v>
      </c>
      <c r="M300" s="864">
        <v>65066.5</v>
      </c>
      <c r="N300" s="336">
        <v>54887.5</v>
      </c>
      <c r="O300" s="336">
        <v>10298.200000000001</v>
      </c>
      <c r="P300" s="336">
        <v>65185.7</v>
      </c>
      <c r="Q300" s="1224" t="s">
        <v>128</v>
      </c>
      <c r="R300" s="294" t="s">
        <v>38</v>
      </c>
      <c r="S300" s="125">
        <v>45964</v>
      </c>
      <c r="T300" s="42">
        <v>5421</v>
      </c>
      <c r="U300" s="42">
        <v>5466</v>
      </c>
      <c r="V300" s="3">
        <v>1.01</v>
      </c>
      <c r="W300" s="57">
        <v>45985</v>
      </c>
      <c r="X300" s="274">
        <v>1</v>
      </c>
      <c r="Y300" s="274">
        <v>1</v>
      </c>
      <c r="Z300" s="274">
        <v>1</v>
      </c>
      <c r="AA300" s="57">
        <v>46034</v>
      </c>
      <c r="AB300" s="356">
        <v>46100</v>
      </c>
      <c r="AC300" s="1164" t="s">
        <v>1690</v>
      </c>
    </row>
    <row r="301" spans="1:29" ht="39.75" customHeight="1">
      <c r="A301" s="883" t="s">
        <v>1691</v>
      </c>
      <c r="B301" s="348" t="s">
        <v>1639</v>
      </c>
      <c r="C301" s="293">
        <v>46010</v>
      </c>
      <c r="D301" s="1100" t="s">
        <v>58</v>
      </c>
      <c r="E301" s="293">
        <v>45959</v>
      </c>
      <c r="F301" s="292" t="s">
        <v>65</v>
      </c>
      <c r="G301" s="484" t="s">
        <v>1692</v>
      </c>
      <c r="H301" s="294">
        <v>89</v>
      </c>
      <c r="I301" s="1097" t="s">
        <v>890</v>
      </c>
      <c r="J301" s="619" t="s">
        <v>30</v>
      </c>
      <c r="K301" s="18">
        <v>45964</v>
      </c>
      <c r="L301" s="619" t="s">
        <v>128</v>
      </c>
      <c r="M301" s="864">
        <v>81602</v>
      </c>
      <c r="N301" s="336">
        <v>67737</v>
      </c>
      <c r="O301" s="336">
        <v>14059</v>
      </c>
      <c r="P301" s="336">
        <v>81796</v>
      </c>
      <c r="Q301" s="1224" t="s">
        <v>128</v>
      </c>
      <c r="R301" s="294" t="s">
        <v>38</v>
      </c>
      <c r="S301" s="125">
        <v>45964</v>
      </c>
      <c r="T301" s="42">
        <v>6752</v>
      </c>
      <c r="U301" s="42">
        <v>6752</v>
      </c>
      <c r="V301" s="3">
        <v>1</v>
      </c>
      <c r="W301" s="57">
        <v>45992</v>
      </c>
      <c r="X301" s="274">
        <v>1</v>
      </c>
      <c r="Y301" s="274">
        <v>1</v>
      </c>
      <c r="Z301" s="274">
        <v>1</v>
      </c>
      <c r="AA301" s="57">
        <v>46034</v>
      </c>
      <c r="AB301" s="356">
        <v>46118</v>
      </c>
      <c r="AC301" s="919" t="s">
        <v>1693</v>
      </c>
    </row>
    <row r="302" spans="1:29" ht="39.75" customHeight="1">
      <c r="A302" s="883" t="s">
        <v>1694</v>
      </c>
      <c r="B302" s="348" t="s">
        <v>1639</v>
      </c>
      <c r="C302" s="293">
        <v>46045</v>
      </c>
      <c r="D302" s="1100" t="s">
        <v>58</v>
      </c>
      <c r="E302" s="293">
        <v>45959</v>
      </c>
      <c r="F302" s="292" t="s">
        <v>65</v>
      </c>
      <c r="G302" s="484"/>
      <c r="H302" s="294">
        <v>88</v>
      </c>
      <c r="I302" s="1097" t="s">
        <v>890</v>
      </c>
      <c r="J302" s="619" t="s">
        <v>30</v>
      </c>
      <c r="K302" s="18">
        <v>45961</v>
      </c>
      <c r="L302" s="19" t="s">
        <v>128</v>
      </c>
      <c r="M302" s="864">
        <v>88231.9</v>
      </c>
      <c r="N302" s="336">
        <v>75168.899999999994</v>
      </c>
      <c r="O302" s="336">
        <v>12548.6</v>
      </c>
      <c r="P302" s="336">
        <v>87717.5</v>
      </c>
      <c r="Q302" s="1224" t="s">
        <v>128</v>
      </c>
      <c r="R302" s="294" t="s">
        <v>38</v>
      </c>
      <c r="S302" s="125">
        <v>45961</v>
      </c>
      <c r="T302" s="42">
        <v>7274</v>
      </c>
      <c r="U302" s="42">
        <v>7274</v>
      </c>
      <c r="V302" s="3">
        <v>1</v>
      </c>
      <c r="W302" s="57">
        <v>45968</v>
      </c>
      <c r="X302" s="274">
        <v>1</v>
      </c>
      <c r="Y302" s="274">
        <v>1</v>
      </c>
      <c r="Z302" s="274">
        <v>1</v>
      </c>
      <c r="AA302" s="57">
        <v>46024</v>
      </c>
      <c r="AB302" s="356">
        <v>46115</v>
      </c>
      <c r="AC302" s="919" t="s">
        <v>1695</v>
      </c>
    </row>
    <row r="303" spans="1:29" ht="39.75" customHeight="1">
      <c r="A303" s="883" t="s">
        <v>1696</v>
      </c>
      <c r="B303" s="348" t="s">
        <v>1639</v>
      </c>
      <c r="C303" s="293">
        <v>45989</v>
      </c>
      <c r="D303" s="1100" t="s">
        <v>58</v>
      </c>
      <c r="E303" s="293">
        <v>45959</v>
      </c>
      <c r="F303" s="292" t="s">
        <v>65</v>
      </c>
      <c r="G303" s="484" t="s">
        <v>1697</v>
      </c>
      <c r="H303" s="294">
        <v>87</v>
      </c>
      <c r="I303" s="1097" t="s">
        <v>890</v>
      </c>
      <c r="J303" s="619" t="s">
        <v>30</v>
      </c>
      <c r="K303" s="18">
        <v>45964</v>
      </c>
      <c r="L303" s="619" t="s">
        <v>128</v>
      </c>
      <c r="M303" s="864">
        <v>93578</v>
      </c>
      <c r="N303" s="336">
        <v>78339</v>
      </c>
      <c r="O303" s="336">
        <v>15143</v>
      </c>
      <c r="P303" s="864">
        <v>93482</v>
      </c>
      <c r="Q303" s="1224" t="s">
        <v>128</v>
      </c>
      <c r="R303" s="294" t="s">
        <v>38</v>
      </c>
      <c r="S303" s="125">
        <v>45964</v>
      </c>
      <c r="T303" s="42">
        <v>7782</v>
      </c>
      <c r="U303" s="42">
        <v>7782</v>
      </c>
      <c r="V303" s="3">
        <v>1</v>
      </c>
      <c r="W303" s="57">
        <v>45975</v>
      </c>
      <c r="X303" s="274">
        <v>1</v>
      </c>
      <c r="Y303" s="274">
        <v>1</v>
      </c>
      <c r="Z303" s="274">
        <v>1</v>
      </c>
      <c r="AA303" s="57">
        <v>46024</v>
      </c>
      <c r="AB303" s="356">
        <v>46115</v>
      </c>
      <c r="AC303" s="1001"/>
    </row>
    <row r="304" spans="1:29" ht="39.75" customHeight="1">
      <c r="A304" s="883" t="s">
        <v>1698</v>
      </c>
      <c r="B304" s="348" t="s">
        <v>1639</v>
      </c>
      <c r="C304" s="293">
        <v>46045</v>
      </c>
      <c r="D304" s="1100" t="s">
        <v>58</v>
      </c>
      <c r="E304" s="293">
        <v>45959</v>
      </c>
      <c r="F304" s="292" t="s">
        <v>65</v>
      </c>
      <c r="G304" s="484"/>
      <c r="H304" s="294">
        <v>90</v>
      </c>
      <c r="I304" s="1097" t="s">
        <v>890</v>
      </c>
      <c r="J304" s="619" t="s">
        <v>30</v>
      </c>
      <c r="K304" s="18">
        <v>45964</v>
      </c>
      <c r="L304" s="19" t="s">
        <v>128</v>
      </c>
      <c r="M304" s="864">
        <v>84896</v>
      </c>
      <c r="N304" s="336">
        <v>70895</v>
      </c>
      <c r="O304" s="336">
        <v>14120.6</v>
      </c>
      <c r="P304" s="336">
        <v>85015.6</v>
      </c>
      <c r="Q304" s="1224" t="s">
        <v>128</v>
      </c>
      <c r="R304" s="294" t="s">
        <v>38</v>
      </c>
      <c r="S304" s="125">
        <v>45964</v>
      </c>
      <c r="T304" s="42">
        <v>7060</v>
      </c>
      <c r="U304" s="42">
        <v>7060</v>
      </c>
      <c r="V304" s="3">
        <v>1</v>
      </c>
      <c r="W304" s="57">
        <v>45973</v>
      </c>
      <c r="X304" s="274">
        <v>1</v>
      </c>
      <c r="Y304" s="274">
        <v>1</v>
      </c>
      <c r="Z304" s="274">
        <v>1</v>
      </c>
      <c r="AA304" s="57">
        <v>46024</v>
      </c>
      <c r="AB304" s="356">
        <v>46115</v>
      </c>
      <c r="AC304" s="919" t="s">
        <v>1699</v>
      </c>
    </row>
    <row r="305" spans="1:29" ht="39.75" customHeight="1">
      <c r="A305" s="873" t="s">
        <v>1700</v>
      </c>
      <c r="B305" s="348" t="s">
        <v>1639</v>
      </c>
      <c r="C305" s="726">
        <v>46019</v>
      </c>
      <c r="D305" s="1100" t="s">
        <v>58</v>
      </c>
      <c r="E305" s="726">
        <v>45959</v>
      </c>
      <c r="F305" s="727" t="s">
        <v>65</v>
      </c>
      <c r="G305" s="727" t="s">
        <v>1701</v>
      </c>
      <c r="H305" s="728">
        <v>90</v>
      </c>
      <c r="I305" s="1097" t="s">
        <v>890</v>
      </c>
      <c r="J305" s="718" t="s">
        <v>30</v>
      </c>
      <c r="K305" s="730">
        <v>45961</v>
      </c>
      <c r="L305" s="718" t="s">
        <v>128</v>
      </c>
      <c r="M305" s="791">
        <v>91897</v>
      </c>
      <c r="N305" s="336">
        <v>76050</v>
      </c>
      <c r="O305" s="547"/>
      <c r="P305" s="336">
        <v>76050</v>
      </c>
      <c r="Q305" s="1248" t="s">
        <v>128</v>
      </c>
      <c r="R305" s="728" t="s">
        <v>38</v>
      </c>
      <c r="S305" s="1237">
        <v>45961</v>
      </c>
      <c r="T305" s="710">
        <v>7457</v>
      </c>
      <c r="U305" s="710">
        <v>7468</v>
      </c>
      <c r="V305" s="3">
        <v>1</v>
      </c>
      <c r="W305" s="705">
        <v>45974</v>
      </c>
      <c r="X305" s="274">
        <v>1</v>
      </c>
      <c r="Y305" s="274">
        <v>1</v>
      </c>
      <c r="Z305" s="274">
        <v>1</v>
      </c>
      <c r="AA305" s="57">
        <v>46034</v>
      </c>
      <c r="AB305" s="356">
        <v>46177</v>
      </c>
      <c r="AC305" s="919" t="s">
        <v>1702</v>
      </c>
    </row>
    <row r="306" spans="1:29" ht="39.75" customHeight="1">
      <c r="A306" s="883" t="s">
        <v>1703</v>
      </c>
      <c r="B306" s="348" t="s">
        <v>1639</v>
      </c>
      <c r="C306" s="293">
        <v>45989</v>
      </c>
      <c r="D306" s="1100" t="s">
        <v>58</v>
      </c>
      <c r="E306" s="293">
        <v>45959</v>
      </c>
      <c r="F306" s="292" t="s">
        <v>65</v>
      </c>
      <c r="G306" s="484" t="s">
        <v>1704</v>
      </c>
      <c r="H306" s="294">
        <v>90</v>
      </c>
      <c r="I306" s="1097" t="s">
        <v>890</v>
      </c>
      <c r="J306" s="619" t="s">
        <v>30</v>
      </c>
      <c r="K306" s="18">
        <v>45964</v>
      </c>
      <c r="L306" s="619" t="s">
        <v>128</v>
      </c>
      <c r="M306" s="864">
        <v>96685</v>
      </c>
      <c r="N306" s="336">
        <v>80682</v>
      </c>
      <c r="O306" s="336">
        <v>16197</v>
      </c>
      <c r="P306" s="336">
        <v>96879</v>
      </c>
      <c r="Q306" s="1224" t="s">
        <v>128</v>
      </c>
      <c r="R306" s="294" t="s">
        <v>38</v>
      </c>
      <c r="S306" s="125">
        <v>45964</v>
      </c>
      <c r="T306" s="42">
        <v>7926</v>
      </c>
      <c r="U306" s="42">
        <v>8042</v>
      </c>
      <c r="V306" s="3">
        <v>1.01</v>
      </c>
      <c r="W306" s="57">
        <v>45981</v>
      </c>
      <c r="X306" s="274">
        <v>1</v>
      </c>
      <c r="Y306" s="274">
        <v>1</v>
      </c>
      <c r="Z306" s="274">
        <v>1</v>
      </c>
      <c r="AA306" s="57">
        <v>46024</v>
      </c>
      <c r="AB306" s="356">
        <v>46177</v>
      </c>
      <c r="AC306" s="1164" t="s">
        <v>1705</v>
      </c>
    </row>
    <row r="307" spans="1:29" ht="39.75" customHeight="1">
      <c r="A307" s="873" t="s">
        <v>1706</v>
      </c>
      <c r="B307" s="348" t="s">
        <v>1639</v>
      </c>
      <c r="C307" s="726">
        <v>46019</v>
      </c>
      <c r="D307" s="1100" t="s">
        <v>58</v>
      </c>
      <c r="E307" s="726">
        <v>45959</v>
      </c>
      <c r="F307" s="727" t="s">
        <v>65</v>
      </c>
      <c r="G307" s="727" t="s">
        <v>1707</v>
      </c>
      <c r="H307" s="728">
        <v>90</v>
      </c>
      <c r="I307" s="1097" t="s">
        <v>890</v>
      </c>
      <c r="J307" s="718" t="s">
        <v>30</v>
      </c>
      <c r="K307" s="730">
        <v>45964</v>
      </c>
      <c r="L307" s="718" t="s">
        <v>128</v>
      </c>
      <c r="M307" s="791">
        <v>85815</v>
      </c>
      <c r="N307" s="336">
        <v>71126</v>
      </c>
      <c r="O307" s="336">
        <v>14443</v>
      </c>
      <c r="P307" s="336">
        <v>85569</v>
      </c>
      <c r="Q307" s="1248" t="s">
        <v>128</v>
      </c>
      <c r="R307" s="728" t="s">
        <v>38</v>
      </c>
      <c r="S307" s="1237">
        <v>45964</v>
      </c>
      <c r="T307" s="710">
        <v>6981</v>
      </c>
      <c r="U307" s="710">
        <v>6963</v>
      </c>
      <c r="V307" s="3">
        <v>1</v>
      </c>
      <c r="W307" s="705">
        <v>45981</v>
      </c>
      <c r="X307" s="274">
        <v>1</v>
      </c>
      <c r="Y307" s="274">
        <v>1</v>
      </c>
      <c r="Z307" s="274">
        <v>1</v>
      </c>
      <c r="AA307" s="57">
        <v>46024</v>
      </c>
      <c r="AB307" s="356">
        <v>46118</v>
      </c>
      <c r="AC307" s="1164" t="s">
        <v>1708</v>
      </c>
    </row>
    <row r="308" spans="1:29" ht="39.75" customHeight="1">
      <c r="A308" s="883" t="s">
        <v>1709</v>
      </c>
      <c r="B308" s="348" t="s">
        <v>1639</v>
      </c>
      <c r="C308" s="293">
        <v>46021</v>
      </c>
      <c r="D308" s="1100" t="s">
        <v>58</v>
      </c>
      <c r="E308" s="293">
        <v>45959</v>
      </c>
      <c r="F308" s="292" t="s">
        <v>65</v>
      </c>
      <c r="G308" s="484" t="s">
        <v>1710</v>
      </c>
      <c r="H308" s="294">
        <v>89</v>
      </c>
      <c r="I308" s="1097" t="s">
        <v>890</v>
      </c>
      <c r="J308" s="619" t="s">
        <v>30</v>
      </c>
      <c r="K308" s="18">
        <v>45961</v>
      </c>
      <c r="L308" s="619" t="s">
        <v>128</v>
      </c>
      <c r="M308" s="864">
        <v>83615</v>
      </c>
      <c r="N308" s="336">
        <v>70350</v>
      </c>
      <c r="O308" s="336">
        <v>11859</v>
      </c>
      <c r="P308" s="336">
        <v>82209</v>
      </c>
      <c r="Q308" s="1224" t="s">
        <v>128</v>
      </c>
      <c r="R308" s="294" t="s">
        <v>38</v>
      </c>
      <c r="S308" s="125">
        <v>45961</v>
      </c>
      <c r="T308" s="42">
        <v>7010</v>
      </c>
      <c r="U308" s="42">
        <v>6748</v>
      </c>
      <c r="V308" s="3">
        <v>0.96</v>
      </c>
      <c r="W308" s="57">
        <v>45986</v>
      </c>
      <c r="X308" s="274">
        <v>1</v>
      </c>
      <c r="Y308" s="274">
        <v>1</v>
      </c>
      <c r="Z308" s="274">
        <v>1</v>
      </c>
      <c r="AA308" s="705">
        <v>46048</v>
      </c>
      <c r="AB308" s="356">
        <v>46177</v>
      </c>
      <c r="AC308" s="1164" t="s">
        <v>1711</v>
      </c>
    </row>
    <row r="309" spans="1:29" ht="39.75" customHeight="1">
      <c r="A309" s="873" t="s">
        <v>1712</v>
      </c>
      <c r="B309" s="348" t="s">
        <v>1639</v>
      </c>
      <c r="C309" s="726">
        <v>46021</v>
      </c>
      <c r="D309" s="1100" t="s">
        <v>58</v>
      </c>
      <c r="E309" s="726">
        <v>45959</v>
      </c>
      <c r="F309" s="727" t="s">
        <v>65</v>
      </c>
      <c r="G309" s="727" t="s">
        <v>1713</v>
      </c>
      <c r="H309" s="728">
        <v>88</v>
      </c>
      <c r="I309" s="1097" t="s">
        <v>890</v>
      </c>
      <c r="J309" s="718" t="s">
        <v>30</v>
      </c>
      <c r="K309" s="730">
        <v>45964</v>
      </c>
      <c r="L309" s="718" t="s">
        <v>128</v>
      </c>
      <c r="M309" s="791">
        <v>78736.5</v>
      </c>
      <c r="N309" s="336">
        <v>65465.5</v>
      </c>
      <c r="O309" s="547"/>
      <c r="P309" s="336">
        <v>65465.5</v>
      </c>
      <c r="Q309" s="1248" t="s">
        <v>128</v>
      </c>
      <c r="R309" s="728" t="s">
        <v>38</v>
      </c>
      <c r="S309" s="1237">
        <v>45964</v>
      </c>
      <c r="T309" s="710">
        <v>6403</v>
      </c>
      <c r="U309" s="710">
        <v>6403</v>
      </c>
      <c r="V309" s="3">
        <v>1</v>
      </c>
      <c r="W309" s="705">
        <v>46000</v>
      </c>
      <c r="X309" s="274">
        <v>1</v>
      </c>
      <c r="Y309" s="274">
        <v>1</v>
      </c>
      <c r="Z309" s="274">
        <v>1</v>
      </c>
      <c r="AA309" s="705">
        <v>46048</v>
      </c>
      <c r="AB309" s="356">
        <v>46146</v>
      </c>
      <c r="AC309" s="919" t="s">
        <v>1714</v>
      </c>
    </row>
    <row r="310" spans="1:29" ht="39.75" customHeight="1">
      <c r="A310" s="873" t="s">
        <v>1715</v>
      </c>
      <c r="B310" s="348" t="s">
        <v>1639</v>
      </c>
      <c r="C310" s="726">
        <v>46021</v>
      </c>
      <c r="D310" s="1100" t="s">
        <v>58</v>
      </c>
      <c r="E310" s="726">
        <v>45959</v>
      </c>
      <c r="F310" s="727" t="s">
        <v>65</v>
      </c>
      <c r="G310" s="727" t="s">
        <v>1716</v>
      </c>
      <c r="H310" s="728">
        <v>86</v>
      </c>
      <c r="I310" s="1097" t="s">
        <v>890</v>
      </c>
      <c r="J310" s="718" t="s">
        <v>30</v>
      </c>
      <c r="K310" s="730">
        <v>45964</v>
      </c>
      <c r="L310" s="718" t="s">
        <v>128</v>
      </c>
      <c r="M310" s="791">
        <v>80698</v>
      </c>
      <c r="N310" s="336">
        <v>67837</v>
      </c>
      <c r="O310" s="336">
        <v>12683</v>
      </c>
      <c r="P310" s="336">
        <v>80520</v>
      </c>
      <c r="Q310" s="1248" t="s">
        <v>128</v>
      </c>
      <c r="R310" s="728" t="s">
        <v>38</v>
      </c>
      <c r="S310" s="1237">
        <v>45964</v>
      </c>
      <c r="T310" s="710">
        <v>6739</v>
      </c>
      <c r="U310" s="710">
        <v>6739</v>
      </c>
      <c r="V310" s="3">
        <v>1</v>
      </c>
      <c r="W310" s="705">
        <v>46008</v>
      </c>
      <c r="X310" s="274">
        <v>1</v>
      </c>
      <c r="Y310" s="274">
        <v>1</v>
      </c>
      <c r="Z310" s="274">
        <v>1</v>
      </c>
      <c r="AA310" s="356">
        <v>46053</v>
      </c>
      <c r="AB310" s="356">
        <v>46146</v>
      </c>
      <c r="AC310" s="1164" t="s">
        <v>1717</v>
      </c>
    </row>
    <row r="311" spans="1:29" ht="39.75" customHeight="1">
      <c r="A311" s="873" t="s">
        <v>1718</v>
      </c>
      <c r="B311" s="348" t="s">
        <v>1639</v>
      </c>
      <c r="C311" s="293">
        <v>46052</v>
      </c>
      <c r="D311" s="1100" t="s">
        <v>58</v>
      </c>
      <c r="E311" s="726">
        <v>45959</v>
      </c>
      <c r="F311" s="727" t="s">
        <v>65</v>
      </c>
      <c r="G311" s="727" t="s">
        <v>1719</v>
      </c>
      <c r="H311" s="728">
        <v>87</v>
      </c>
      <c r="I311" s="1097" t="s">
        <v>890</v>
      </c>
      <c r="J311" s="718" t="s">
        <v>30</v>
      </c>
      <c r="K311" s="730">
        <v>45964</v>
      </c>
      <c r="L311" s="718" t="s">
        <v>128</v>
      </c>
      <c r="M311" s="791">
        <v>79552</v>
      </c>
      <c r="N311" s="336">
        <v>66689</v>
      </c>
      <c r="O311" s="547"/>
      <c r="P311" s="336">
        <v>66689</v>
      </c>
      <c r="Q311" s="1248" t="s">
        <v>128</v>
      </c>
      <c r="R311" s="728" t="s">
        <v>38</v>
      </c>
      <c r="S311" s="1237">
        <v>45964</v>
      </c>
      <c r="T311" s="710">
        <v>6577</v>
      </c>
      <c r="U311" s="710">
        <v>6577</v>
      </c>
      <c r="V311" s="3">
        <v>1</v>
      </c>
      <c r="W311" s="705">
        <v>46000</v>
      </c>
      <c r="X311" s="722">
        <v>1</v>
      </c>
      <c r="Y311" s="722">
        <v>1</v>
      </c>
      <c r="Z311" s="274">
        <v>1</v>
      </c>
      <c r="AA311" s="705">
        <v>46048</v>
      </c>
      <c r="AB311" s="356">
        <v>46146</v>
      </c>
      <c r="AC311" s="1214" t="s">
        <v>1720</v>
      </c>
    </row>
    <row r="312" spans="1:29" ht="39.75" customHeight="1">
      <c r="A312" s="873" t="s">
        <v>1721</v>
      </c>
      <c r="B312" s="348" t="s">
        <v>1639</v>
      </c>
      <c r="C312" s="726">
        <v>46021</v>
      </c>
      <c r="D312" s="1100" t="s">
        <v>58</v>
      </c>
      <c r="E312" s="726">
        <v>45959</v>
      </c>
      <c r="F312" s="727" t="s">
        <v>65</v>
      </c>
      <c r="G312" s="727" t="s">
        <v>1722</v>
      </c>
      <c r="H312" s="728">
        <v>85</v>
      </c>
      <c r="I312" s="1097" t="s">
        <v>890</v>
      </c>
      <c r="J312" s="718" t="s">
        <v>30</v>
      </c>
      <c r="K312" s="730">
        <v>45964</v>
      </c>
      <c r="L312" s="718" t="s">
        <v>128</v>
      </c>
      <c r="M312" s="791">
        <v>84770</v>
      </c>
      <c r="N312" s="336">
        <v>70169</v>
      </c>
      <c r="O312" s="547"/>
      <c r="P312" s="336">
        <v>70169</v>
      </c>
      <c r="Q312" s="1248" t="s">
        <v>128</v>
      </c>
      <c r="R312" s="728" t="s">
        <v>38</v>
      </c>
      <c r="S312" s="1237">
        <v>45964</v>
      </c>
      <c r="T312" s="710">
        <v>6965</v>
      </c>
      <c r="U312" s="710">
        <v>6758</v>
      </c>
      <c r="V312" s="3">
        <v>0.97</v>
      </c>
      <c r="W312" s="705">
        <v>45999</v>
      </c>
      <c r="X312" s="274">
        <v>1</v>
      </c>
      <c r="Y312" s="274">
        <v>1</v>
      </c>
      <c r="Z312" s="274">
        <v>1</v>
      </c>
      <c r="AA312" s="705">
        <v>46048</v>
      </c>
      <c r="AB312" s="356">
        <v>46177</v>
      </c>
      <c r="AC312" s="1164" t="s">
        <v>1723</v>
      </c>
    </row>
    <row r="313" spans="1:29" ht="39.75" customHeight="1">
      <c r="A313" s="873" t="s">
        <v>1724</v>
      </c>
      <c r="B313" s="348" t="s">
        <v>1639</v>
      </c>
      <c r="C313" s="726">
        <v>46019</v>
      </c>
      <c r="D313" s="1100" t="s">
        <v>58</v>
      </c>
      <c r="E313" s="726">
        <v>45959</v>
      </c>
      <c r="F313" s="727" t="s">
        <v>65</v>
      </c>
      <c r="G313" s="727" t="s">
        <v>1725</v>
      </c>
      <c r="H313" s="728">
        <v>87</v>
      </c>
      <c r="I313" s="1097" t="s">
        <v>890</v>
      </c>
      <c r="J313" s="718" t="s">
        <v>30</v>
      </c>
      <c r="K313" s="730">
        <v>45964</v>
      </c>
      <c r="L313" s="718" t="s">
        <v>128</v>
      </c>
      <c r="M313" s="791">
        <v>87875</v>
      </c>
      <c r="N313" s="336">
        <v>74526</v>
      </c>
      <c r="O313" s="547"/>
      <c r="P313" s="336">
        <v>74526</v>
      </c>
      <c r="Q313" s="1248" t="s">
        <v>128</v>
      </c>
      <c r="R313" s="728" t="s">
        <v>38</v>
      </c>
      <c r="S313" s="1237">
        <v>45964</v>
      </c>
      <c r="T313" s="710">
        <v>7319</v>
      </c>
      <c r="U313" s="710">
        <v>7319</v>
      </c>
      <c r="V313" s="3">
        <v>1</v>
      </c>
      <c r="W313" s="705">
        <v>46000</v>
      </c>
      <c r="X313" s="274">
        <v>1</v>
      </c>
      <c r="Y313" s="274">
        <v>1</v>
      </c>
      <c r="Z313" s="274">
        <v>1</v>
      </c>
      <c r="AA313" s="57">
        <v>46034</v>
      </c>
      <c r="AB313" s="356">
        <v>46120</v>
      </c>
      <c r="AC313" s="1164" t="s">
        <v>1726</v>
      </c>
    </row>
    <row r="314" spans="1:29" ht="39.75" customHeight="1">
      <c r="A314" s="873" t="s">
        <v>1727</v>
      </c>
      <c r="B314" s="348" t="s">
        <v>1639</v>
      </c>
      <c r="C314" s="726">
        <v>46052</v>
      </c>
      <c r="D314" s="1100" t="s">
        <v>58</v>
      </c>
      <c r="E314" s="726">
        <v>45987</v>
      </c>
      <c r="F314" s="727" t="s">
        <v>65</v>
      </c>
      <c r="G314" s="727" t="s">
        <v>1728</v>
      </c>
      <c r="H314" s="728">
        <v>85</v>
      </c>
      <c r="I314" s="1097" t="s">
        <v>890</v>
      </c>
      <c r="J314" s="718" t="s">
        <v>30</v>
      </c>
      <c r="K314" s="730">
        <v>45987</v>
      </c>
      <c r="L314" s="718" t="s">
        <v>128</v>
      </c>
      <c r="M314" s="791">
        <v>84092.5</v>
      </c>
      <c r="N314" s="1246">
        <v>69227.5</v>
      </c>
      <c r="O314" s="336">
        <v>14865</v>
      </c>
      <c r="P314" s="1246">
        <v>84092.5</v>
      </c>
      <c r="Q314" s="1248" t="s">
        <v>128</v>
      </c>
      <c r="R314" s="728" t="s">
        <v>38</v>
      </c>
      <c r="S314" s="1237">
        <v>45987</v>
      </c>
      <c r="T314" s="710">
        <v>6897</v>
      </c>
      <c r="U314" s="710">
        <v>6897</v>
      </c>
      <c r="V314" s="3">
        <v>1</v>
      </c>
      <c r="W314" s="705">
        <v>46009</v>
      </c>
      <c r="X314" s="274">
        <v>1</v>
      </c>
      <c r="Y314" s="274">
        <v>1</v>
      </c>
      <c r="Z314" s="274">
        <v>1</v>
      </c>
      <c r="AA314" s="705">
        <v>46048</v>
      </c>
      <c r="AB314" s="356">
        <v>46120</v>
      </c>
      <c r="AC314" s="920" t="s">
        <v>1729</v>
      </c>
    </row>
    <row r="315" spans="1:29" ht="39.75" customHeight="1">
      <c r="A315" s="873" t="s">
        <v>1730</v>
      </c>
      <c r="B315" s="348" t="s">
        <v>1639</v>
      </c>
      <c r="C315" s="293">
        <v>46052</v>
      </c>
      <c r="D315" s="1100" t="s">
        <v>58</v>
      </c>
      <c r="E315" s="726">
        <v>45987</v>
      </c>
      <c r="F315" s="727" t="s">
        <v>65</v>
      </c>
      <c r="G315" s="727" t="s">
        <v>1731</v>
      </c>
      <c r="H315" s="728">
        <v>76</v>
      </c>
      <c r="I315" s="1097" t="s">
        <v>890</v>
      </c>
      <c r="J315" s="718" t="s">
        <v>30</v>
      </c>
      <c r="K315" s="730">
        <v>45987</v>
      </c>
      <c r="L315" s="718" t="s">
        <v>128</v>
      </c>
      <c r="M315" s="791">
        <v>74892.5</v>
      </c>
      <c r="N315" s="336">
        <v>62257.5</v>
      </c>
      <c r="O315" s="336">
        <v>12829</v>
      </c>
      <c r="P315" s="336">
        <v>75086.5</v>
      </c>
      <c r="Q315" s="1248" t="s">
        <v>128</v>
      </c>
      <c r="R315" s="728" t="s">
        <v>38</v>
      </c>
      <c r="S315" s="1238">
        <v>45987</v>
      </c>
      <c r="T315" s="710">
        <v>6218</v>
      </c>
      <c r="U315" s="710">
        <v>6218</v>
      </c>
      <c r="V315" s="3">
        <v>1</v>
      </c>
      <c r="W315" s="705">
        <v>46386</v>
      </c>
      <c r="X315" s="274">
        <v>1</v>
      </c>
      <c r="Y315" s="274">
        <v>1</v>
      </c>
      <c r="Z315" s="274">
        <v>1</v>
      </c>
      <c r="AA315" s="705">
        <v>46052</v>
      </c>
      <c r="AB315" s="356">
        <v>46120</v>
      </c>
      <c r="AC315" s="1214" t="s">
        <v>1732</v>
      </c>
    </row>
    <row r="316" spans="1:29" ht="39.75" customHeight="1">
      <c r="A316" s="873" t="s">
        <v>1733</v>
      </c>
      <c r="B316" s="348" t="s">
        <v>1639</v>
      </c>
      <c r="C316" s="293">
        <v>46052</v>
      </c>
      <c r="D316" s="1100" t="s">
        <v>58</v>
      </c>
      <c r="E316" s="726">
        <v>45987</v>
      </c>
      <c r="F316" s="727" t="s">
        <v>65</v>
      </c>
      <c r="G316" s="745" t="s">
        <v>1734</v>
      </c>
      <c r="H316" s="746">
        <v>86</v>
      </c>
      <c r="I316" s="365" t="s">
        <v>890</v>
      </c>
      <c r="J316" s="691" t="s">
        <v>30</v>
      </c>
      <c r="K316" s="730">
        <v>45987</v>
      </c>
      <c r="L316" s="718" t="s">
        <v>128</v>
      </c>
      <c r="M316" s="791">
        <v>90841</v>
      </c>
      <c r="N316" s="336">
        <v>75112</v>
      </c>
      <c r="O316" s="336">
        <v>15107</v>
      </c>
      <c r="P316" s="336">
        <v>90219</v>
      </c>
      <c r="Q316" s="1248" t="s">
        <v>128</v>
      </c>
      <c r="R316" s="728" t="s">
        <v>38</v>
      </c>
      <c r="S316" s="1237">
        <v>45987</v>
      </c>
      <c r="T316" s="1210">
        <v>7491</v>
      </c>
      <c r="U316" s="744">
        <v>7491</v>
      </c>
      <c r="V316" s="76">
        <v>1</v>
      </c>
      <c r="W316" s="705">
        <v>46009</v>
      </c>
      <c r="X316" s="722">
        <v>1</v>
      </c>
      <c r="Y316" s="722">
        <v>1</v>
      </c>
      <c r="Z316" s="274">
        <v>1</v>
      </c>
      <c r="AA316" s="705">
        <v>46052</v>
      </c>
      <c r="AB316" s="356">
        <v>46120</v>
      </c>
      <c r="AC316" s="920" t="s">
        <v>1735</v>
      </c>
    </row>
    <row r="317" spans="1:29" ht="39.75" customHeight="1">
      <c r="A317" s="873" t="s">
        <v>1736</v>
      </c>
      <c r="B317" s="348" t="s">
        <v>1639</v>
      </c>
      <c r="C317" s="293">
        <v>46052</v>
      </c>
      <c r="D317" s="1100" t="s">
        <v>58</v>
      </c>
      <c r="E317" s="726">
        <v>45987</v>
      </c>
      <c r="F317" s="752" t="s">
        <v>65</v>
      </c>
      <c r="G317" s="727" t="s">
        <v>1737</v>
      </c>
      <c r="H317" s="728">
        <v>78</v>
      </c>
      <c r="I317" s="298" t="s">
        <v>890</v>
      </c>
      <c r="J317" s="731" t="s">
        <v>30</v>
      </c>
      <c r="K317" s="730">
        <v>45987</v>
      </c>
      <c r="L317" s="718" t="s">
        <v>128</v>
      </c>
      <c r="M317" s="791">
        <v>68606.5</v>
      </c>
      <c r="N317" s="1246">
        <v>54793.5</v>
      </c>
      <c r="O317" s="336">
        <v>13958.5</v>
      </c>
      <c r="P317" s="1246">
        <v>68752</v>
      </c>
      <c r="Q317" s="1248" t="s">
        <v>128</v>
      </c>
      <c r="R317" s="728" t="s">
        <v>38</v>
      </c>
      <c r="S317" s="1237">
        <v>45987</v>
      </c>
      <c r="T317" s="744">
        <v>5456</v>
      </c>
      <c r="U317" s="710">
        <v>5441</v>
      </c>
      <c r="V317" s="3">
        <v>1</v>
      </c>
      <c r="W317" s="705">
        <v>46028</v>
      </c>
      <c r="X317" s="274">
        <v>1</v>
      </c>
      <c r="Y317" s="274">
        <v>1</v>
      </c>
      <c r="Z317" s="274">
        <v>1</v>
      </c>
      <c r="AA317" s="705">
        <v>46052</v>
      </c>
      <c r="AB317" s="356">
        <v>46119</v>
      </c>
      <c r="AC317" s="920" t="s">
        <v>1738</v>
      </c>
    </row>
    <row r="318" spans="1:29" ht="39.75" customHeight="1">
      <c r="A318" s="894" t="s">
        <v>1739</v>
      </c>
      <c r="B318" s="1101" t="s">
        <v>1639</v>
      </c>
      <c r="C318" s="293">
        <v>46052</v>
      </c>
      <c r="D318" s="1102" t="s">
        <v>58</v>
      </c>
      <c r="E318" s="725">
        <v>45987</v>
      </c>
      <c r="F318" s="680" t="s">
        <v>65</v>
      </c>
      <c r="G318" s="727" t="s">
        <v>1740</v>
      </c>
      <c r="H318" s="728">
        <v>73</v>
      </c>
      <c r="I318" s="298" t="s">
        <v>890</v>
      </c>
      <c r="J318" s="731" t="s">
        <v>30</v>
      </c>
      <c r="K318" s="747">
        <v>45987</v>
      </c>
      <c r="L318" s="691" t="s">
        <v>128</v>
      </c>
      <c r="M318" s="774">
        <v>71371</v>
      </c>
      <c r="N318" s="1247">
        <v>58248</v>
      </c>
      <c r="O318" s="567"/>
      <c r="P318" s="1247">
        <v>58248</v>
      </c>
      <c r="Q318" s="691" t="s">
        <v>128</v>
      </c>
      <c r="R318" s="728" t="s">
        <v>38</v>
      </c>
      <c r="S318" s="1237">
        <v>45987</v>
      </c>
      <c r="T318" s="710">
        <v>5810</v>
      </c>
      <c r="U318" s="710">
        <v>5674</v>
      </c>
      <c r="V318" s="3">
        <v>0.98</v>
      </c>
      <c r="W318" s="705">
        <v>46030</v>
      </c>
      <c r="X318" s="722">
        <v>1</v>
      </c>
      <c r="Y318" s="722">
        <v>1</v>
      </c>
      <c r="Z318" s="274">
        <v>1</v>
      </c>
      <c r="AA318" s="705">
        <v>46052</v>
      </c>
      <c r="AB318" s="356">
        <v>46177</v>
      </c>
      <c r="AC318" s="920" t="s">
        <v>1741</v>
      </c>
    </row>
    <row r="319" spans="1:29" ht="39.75" customHeight="1">
      <c r="A319" s="873" t="s">
        <v>1742</v>
      </c>
      <c r="B319" s="348" t="s">
        <v>1639</v>
      </c>
      <c r="C319" s="726">
        <v>46019</v>
      </c>
      <c r="D319" s="1100" t="s">
        <v>58</v>
      </c>
      <c r="E319" s="726">
        <v>45959</v>
      </c>
      <c r="F319" s="727" t="s">
        <v>65</v>
      </c>
      <c r="G319" s="727" t="s">
        <v>1743</v>
      </c>
      <c r="H319" s="728">
        <v>0</v>
      </c>
      <c r="I319" s="1097" t="s">
        <v>890</v>
      </c>
      <c r="J319" s="718" t="s">
        <v>30</v>
      </c>
      <c r="K319" s="730">
        <v>45961</v>
      </c>
      <c r="L319" s="718" t="s">
        <v>128</v>
      </c>
      <c r="M319" s="791">
        <v>64985.65</v>
      </c>
      <c r="N319" s="336">
        <v>41925.15</v>
      </c>
      <c r="O319" s="547"/>
      <c r="P319" s="336">
        <v>41925.15</v>
      </c>
      <c r="Q319" s="1248" t="s">
        <v>128</v>
      </c>
      <c r="R319" s="728" t="s">
        <v>38</v>
      </c>
      <c r="S319" s="1237">
        <v>45964</v>
      </c>
      <c r="T319" s="710">
        <v>5155</v>
      </c>
      <c r="U319" s="710">
        <v>5169</v>
      </c>
      <c r="V319" s="3">
        <v>1</v>
      </c>
      <c r="W319" s="705">
        <v>45992</v>
      </c>
      <c r="X319" s="722">
        <v>1</v>
      </c>
      <c r="Y319" s="274">
        <v>1</v>
      </c>
      <c r="Z319" s="274">
        <v>1</v>
      </c>
      <c r="AA319" s="705">
        <v>46040</v>
      </c>
      <c r="AB319" s="356">
        <v>46154</v>
      </c>
      <c r="AC319" s="919" t="s">
        <v>1744</v>
      </c>
    </row>
    <row r="320" spans="1:29" ht="39.75" customHeight="1">
      <c r="A320" s="873" t="s">
        <v>1745</v>
      </c>
      <c r="B320" s="348" t="s">
        <v>1639</v>
      </c>
      <c r="C320" s="726">
        <v>46019</v>
      </c>
      <c r="D320" s="1100" t="s">
        <v>58</v>
      </c>
      <c r="E320" s="726">
        <v>45959</v>
      </c>
      <c r="F320" s="727" t="s">
        <v>65</v>
      </c>
      <c r="G320" s="727" t="s">
        <v>1746</v>
      </c>
      <c r="H320" s="728">
        <v>0</v>
      </c>
      <c r="I320" s="1097" t="s">
        <v>890</v>
      </c>
      <c r="J320" s="718" t="s">
        <v>30</v>
      </c>
      <c r="K320" s="730">
        <v>45961</v>
      </c>
      <c r="L320" s="718" t="s">
        <v>128</v>
      </c>
      <c r="M320" s="791">
        <v>54043.5</v>
      </c>
      <c r="N320" s="336">
        <v>46053.5</v>
      </c>
      <c r="O320" s="547"/>
      <c r="P320" s="336">
        <v>46053.5</v>
      </c>
      <c r="Q320" s="1248" t="s">
        <v>128</v>
      </c>
      <c r="R320" s="728" t="s">
        <v>38</v>
      </c>
      <c r="S320" s="1237">
        <v>45961</v>
      </c>
      <c r="T320" s="710">
        <v>4140</v>
      </c>
      <c r="U320" s="710">
        <v>4140</v>
      </c>
      <c r="V320" s="3">
        <v>1</v>
      </c>
      <c r="W320" s="705">
        <v>45974</v>
      </c>
      <c r="X320" s="722">
        <v>1</v>
      </c>
      <c r="Y320" s="274">
        <v>1</v>
      </c>
      <c r="Z320" s="274">
        <v>1</v>
      </c>
      <c r="AA320" s="705">
        <v>46040</v>
      </c>
      <c r="AB320" s="356">
        <v>46154</v>
      </c>
      <c r="AC320" s="1164" t="s">
        <v>1747</v>
      </c>
    </row>
    <row r="321" spans="1:29" ht="39.75" customHeight="1">
      <c r="A321" s="590"/>
      <c r="B321" s="1101"/>
      <c r="C321" s="588"/>
      <c r="D321" s="638"/>
      <c r="E321" s="588"/>
      <c r="F321" s="590"/>
      <c r="G321" s="642"/>
      <c r="H321" s="1208"/>
      <c r="I321" s="569"/>
      <c r="J321" s="564"/>
      <c r="K321" s="23"/>
      <c r="L321" s="564"/>
      <c r="M321" s="1209"/>
      <c r="N321" s="909"/>
      <c r="O321" s="909"/>
      <c r="P321" s="629"/>
      <c r="Q321" s="19"/>
      <c r="R321" s="1236"/>
      <c r="S321" s="1211"/>
      <c r="T321" s="633"/>
      <c r="U321" s="42"/>
      <c r="V321" s="1160"/>
      <c r="W321" s="123"/>
      <c r="X321" s="7"/>
      <c r="Y321" s="7"/>
      <c r="Z321" s="7"/>
      <c r="AA321" s="372"/>
      <c r="AB321" s="372"/>
      <c r="AC321" s="772"/>
    </row>
    <row r="322" spans="1:29" ht="39.75" customHeight="1">
      <c r="A322" s="1212"/>
      <c r="B322" s="17"/>
      <c r="C322" s="18"/>
      <c r="D322" s="18"/>
      <c r="E322" s="18"/>
      <c r="F322" s="299"/>
      <c r="G322" s="435"/>
      <c r="H322" s="19"/>
      <c r="I322" s="298"/>
      <c r="J322" s="19"/>
      <c r="K322" s="17"/>
      <c r="L322" s="19"/>
      <c r="M322" s="336"/>
      <c r="N322" s="416"/>
      <c r="O322" s="416"/>
      <c r="P322" s="629"/>
      <c r="Q322" s="19"/>
      <c r="R322" s="19"/>
      <c r="S322" s="443"/>
      <c r="T322" s="5"/>
      <c r="U322" s="5"/>
      <c r="V322" s="3"/>
      <c r="W322" s="126"/>
      <c r="X322" s="262"/>
      <c r="Y322" s="262"/>
      <c r="Z322" s="262"/>
      <c r="AA322" s="363"/>
      <c r="AB322" s="363"/>
      <c r="AC322" s="245"/>
    </row>
    <row r="323" spans="1:29" ht="39.75" customHeight="1">
      <c r="A323" s="579" t="s">
        <v>1748</v>
      </c>
      <c r="B323" s="420"/>
      <c r="C323" s="421"/>
      <c r="D323" s="421"/>
      <c r="E323" s="421"/>
      <c r="F323" s="466"/>
      <c r="G323" s="422"/>
      <c r="H323" s="52"/>
      <c r="I323" s="467"/>
      <c r="J323" s="52"/>
      <c r="K323" s="420"/>
      <c r="L323" s="52"/>
      <c r="M323" s="423"/>
      <c r="N323" s="424"/>
      <c r="O323" s="423"/>
      <c r="P323" s="1229">
        <v>78461.5</v>
      </c>
      <c r="Q323" s="406"/>
      <c r="R323" s="425"/>
      <c r="S323" s="425"/>
      <c r="T323" s="467"/>
      <c r="U323" s="343"/>
      <c r="V323" s="406"/>
      <c r="W323" s="344"/>
      <c r="X323" s="344"/>
      <c r="Y323" s="344"/>
      <c r="Z323" s="406"/>
    </row>
    <row r="324" spans="1:29" ht="39.75" customHeight="1">
      <c r="A324" s="440"/>
      <c r="B324" s="420"/>
      <c r="C324" s="421"/>
      <c r="D324" s="421"/>
      <c r="E324" s="421"/>
      <c r="F324" s="466"/>
      <c r="G324" s="422"/>
      <c r="H324" s="52"/>
      <c r="I324" s="467"/>
      <c r="J324" s="52"/>
      <c r="K324" s="420"/>
      <c r="L324" s="52"/>
      <c r="M324" s="423">
        <v>17875125.43</v>
      </c>
      <c r="N324" s="424"/>
      <c r="O324" s="423"/>
      <c r="P324" s="423">
        <v>17882805.07</v>
      </c>
      <c r="Q324" s="406"/>
      <c r="R324" s="425"/>
      <c r="S324" s="425"/>
      <c r="T324" s="467"/>
      <c r="U324" s="343"/>
      <c r="V324" s="406"/>
      <c r="W324" s="344"/>
      <c r="X324" s="344"/>
      <c r="Y324" s="344"/>
      <c r="Z324" s="406"/>
    </row>
    <row r="325" spans="1:29" ht="39.75" customHeight="1">
      <c r="A325" s="179"/>
      <c r="Q325" s="95"/>
    </row>
    <row r="326" spans="1:29" ht="39.75" customHeight="1">
      <c r="A326" s="426" t="s">
        <v>1749</v>
      </c>
      <c r="B326" s="427"/>
    </row>
    <row r="327" spans="1:29" ht="39.75" customHeight="1">
      <c r="A327" s="335" t="s">
        <v>85</v>
      </c>
      <c r="B327" s="429" t="s">
        <v>108</v>
      </c>
      <c r="C327" s="437" t="s">
        <v>109</v>
      </c>
      <c r="D327" s="429" t="s">
        <v>462</v>
      </c>
      <c r="E327" s="429" t="s">
        <v>555</v>
      </c>
      <c r="F327" s="429" t="s">
        <v>556</v>
      </c>
      <c r="G327" s="429" t="s">
        <v>110</v>
      </c>
      <c r="H327" s="429" t="s">
        <v>86</v>
      </c>
      <c r="I327" s="429" t="s">
        <v>111</v>
      </c>
      <c r="J327" s="429" t="s">
        <v>26</v>
      </c>
      <c r="K327" s="429" t="s">
        <v>114</v>
      </c>
      <c r="L327" s="429" t="s">
        <v>113</v>
      </c>
      <c r="M327" s="438" t="s">
        <v>558</v>
      </c>
      <c r="N327" s="438" t="s">
        <v>1157</v>
      </c>
      <c r="O327" s="428" t="s">
        <v>1158</v>
      </c>
      <c r="P327" s="428" t="s">
        <v>1159</v>
      </c>
      <c r="Q327" s="429" t="s">
        <v>112</v>
      </c>
      <c r="R327" s="429" t="s">
        <v>115</v>
      </c>
      <c r="S327" s="429" t="s">
        <v>116</v>
      </c>
      <c r="T327" s="429" t="s">
        <v>87</v>
      </c>
      <c r="U327" s="429" t="s">
        <v>563</v>
      </c>
      <c r="V327" s="429" t="s">
        <v>523</v>
      </c>
      <c r="W327" s="429" t="s">
        <v>565</v>
      </c>
      <c r="X327" s="439" t="s">
        <v>567</v>
      </c>
      <c r="Y327" s="429" t="s">
        <v>525</v>
      </c>
      <c r="Z327" s="429" t="s">
        <v>526</v>
      </c>
      <c r="AA327" s="349" t="s">
        <v>1160</v>
      </c>
      <c r="AB327" s="429" t="s">
        <v>1161</v>
      </c>
      <c r="AC327" s="941" t="s">
        <v>1162</v>
      </c>
    </row>
    <row r="328" spans="1:29" ht="39.75" customHeight="1">
      <c r="A328" s="1636" t="s">
        <v>1750</v>
      </c>
      <c r="B328" s="1329" t="s">
        <v>34</v>
      </c>
      <c r="C328" s="353">
        <v>46172</v>
      </c>
      <c r="D328" s="1185" t="s">
        <v>56</v>
      </c>
      <c r="E328" s="353">
        <v>46139</v>
      </c>
      <c r="F328" s="351" t="s">
        <v>55</v>
      </c>
      <c r="G328" s="1216" t="s">
        <v>1751</v>
      </c>
      <c r="H328" s="1167">
        <v>0</v>
      </c>
      <c r="I328" s="1178" t="s">
        <v>890</v>
      </c>
      <c r="J328" s="1167" t="s">
        <v>30</v>
      </c>
      <c r="K328" s="353" t="s">
        <v>639</v>
      </c>
      <c r="L328" s="1167" t="s">
        <v>128</v>
      </c>
      <c r="M328" s="1631">
        <v>85069.95</v>
      </c>
      <c r="N328" s="1629"/>
      <c r="O328" s="1630"/>
      <c r="P328" s="1631">
        <v>85069.95</v>
      </c>
      <c r="Q328" s="1233" t="s">
        <v>128</v>
      </c>
      <c r="R328" s="1637" t="s">
        <v>38</v>
      </c>
      <c r="S328" s="356">
        <v>46093</v>
      </c>
      <c r="T328" s="357">
        <v>6787</v>
      </c>
      <c r="U328" s="375">
        <v>6802</v>
      </c>
      <c r="V328" s="1218">
        <f ca="1">IFERROR($W328/$V328, 0)</f>
        <v>0</v>
      </c>
      <c r="W328" s="57">
        <v>46139</v>
      </c>
      <c r="X328" s="785">
        <v>1</v>
      </c>
      <c r="Y328" s="785">
        <v>1</v>
      </c>
      <c r="Z328" s="1516">
        <v>1</v>
      </c>
      <c r="AA328" s="356">
        <v>46226</v>
      </c>
      <c r="AB328" s="356">
        <v>46226</v>
      </c>
      <c r="AC328" s="1187" t="s">
        <v>1752</v>
      </c>
    </row>
    <row r="329" spans="1:29" ht="39.75" customHeight="1">
      <c r="A329" s="887" t="s">
        <v>1753</v>
      </c>
      <c r="B329" s="1078" t="s">
        <v>34</v>
      </c>
      <c r="C329" s="596">
        <v>45999</v>
      </c>
      <c r="D329" s="598" t="s">
        <v>52</v>
      </c>
      <c r="E329" s="623">
        <v>45975</v>
      </c>
      <c r="F329" s="598" t="s">
        <v>1173</v>
      </c>
      <c r="G329" s="1079" t="s">
        <v>1754</v>
      </c>
      <c r="H329" s="619">
        <v>0</v>
      </c>
      <c r="I329" s="1080" t="s">
        <v>890</v>
      </c>
      <c r="J329" s="597" t="s">
        <v>30</v>
      </c>
      <c r="K329" s="581">
        <v>45960</v>
      </c>
      <c r="L329" s="564" t="s">
        <v>128</v>
      </c>
      <c r="M329" s="566">
        <v>4911.8999999999996</v>
      </c>
      <c r="N329" s="913"/>
      <c r="O329" s="408"/>
      <c r="P329" s="874">
        <v>4911.8999999999996</v>
      </c>
      <c r="Q329" s="19" t="s">
        <v>128</v>
      </c>
      <c r="R329" s="1250" t="s">
        <v>38</v>
      </c>
      <c r="S329" s="585">
        <v>45960</v>
      </c>
      <c r="T329" s="620">
        <v>294</v>
      </c>
      <c r="U329" s="676">
        <v>321</v>
      </c>
      <c r="V329" s="458">
        <f>IFERROR($U329/$T329, 0)</f>
        <v>1.0918367346938775</v>
      </c>
      <c r="W329" s="87">
        <v>45979</v>
      </c>
      <c r="X329" s="1634">
        <v>1</v>
      </c>
      <c r="Y329" s="1635">
        <v>1</v>
      </c>
      <c r="Z329" s="456">
        <v>1</v>
      </c>
      <c r="AA329" s="35" t="s">
        <v>1755</v>
      </c>
      <c r="AB329" s="35" t="s">
        <v>1755</v>
      </c>
      <c r="AC329" s="1176" t="s">
        <v>1756</v>
      </c>
    </row>
    <row r="330" spans="1:29" ht="39.75" customHeight="1">
      <c r="A330" s="1476" t="s">
        <v>1757</v>
      </c>
      <c r="B330" s="1605" t="s">
        <v>34</v>
      </c>
      <c r="C330" s="1607">
        <v>46295</v>
      </c>
      <c r="D330" s="1577" t="s">
        <v>56</v>
      </c>
      <c r="E330" s="1243">
        <v>46251</v>
      </c>
      <c r="F330" s="1577" t="s">
        <v>55</v>
      </c>
      <c r="G330" s="1216" t="s">
        <v>1758</v>
      </c>
      <c r="H330" s="1560">
        <v>61</v>
      </c>
      <c r="I330" s="1206" t="s">
        <v>890</v>
      </c>
      <c r="J330" s="1207" t="s">
        <v>30</v>
      </c>
      <c r="K330" s="353" t="s">
        <v>639</v>
      </c>
      <c r="L330" s="1127" t="s">
        <v>128</v>
      </c>
      <c r="M330" s="1631">
        <v>43230</v>
      </c>
      <c r="N330" s="889"/>
      <c r="O330" s="1291"/>
      <c r="P330" s="1631">
        <v>43230</v>
      </c>
      <c r="Q330" s="1128" t="s">
        <v>128</v>
      </c>
      <c r="R330" s="1637" t="s">
        <v>38</v>
      </c>
      <c r="S330" s="1567">
        <v>46255</v>
      </c>
      <c r="T330" s="1563">
        <v>3138</v>
      </c>
      <c r="U330" s="1576">
        <v>3192</v>
      </c>
      <c r="V330" s="3">
        <f>IFERROR(Table5[[#This Row],[Actual Redline Completed Footage UG]]/Table5[[#This Row],[Footage UG]], 0)</f>
        <v>1.0172084130019121</v>
      </c>
      <c r="W330" s="1567">
        <v>46265</v>
      </c>
      <c r="X330" s="7">
        <v>1</v>
      </c>
      <c r="Y330" s="7">
        <v>1</v>
      </c>
      <c r="Z330" s="865">
        <v>1</v>
      </c>
      <c r="AA330" s="356">
        <v>46283</v>
      </c>
      <c r="AB330" s="356">
        <v>46283</v>
      </c>
      <c r="AC330" s="1187" t="s">
        <v>713</v>
      </c>
    </row>
    <row r="331" spans="1:29" ht="39.75" customHeight="1">
      <c r="A331" s="637" t="s">
        <v>140</v>
      </c>
      <c r="B331" s="370" t="s">
        <v>34</v>
      </c>
      <c r="C331" s="360">
        <v>45807</v>
      </c>
      <c r="D331" s="351" t="s">
        <v>1183</v>
      </c>
      <c r="E331" s="359" t="s">
        <v>278</v>
      </c>
      <c r="F331" s="351" t="s">
        <v>53</v>
      </c>
      <c r="G331" s="361" t="s">
        <v>143</v>
      </c>
      <c r="H331" s="355">
        <v>84</v>
      </c>
      <c r="I331" s="365" t="s">
        <v>890</v>
      </c>
      <c r="J331" s="362" t="s">
        <v>30</v>
      </c>
      <c r="K331" s="353">
        <v>45716</v>
      </c>
      <c r="L331" s="19" t="s">
        <v>128</v>
      </c>
      <c r="M331" s="339">
        <v>2812.95</v>
      </c>
      <c r="N331" s="1510"/>
      <c r="O331" s="408"/>
      <c r="P331" s="891">
        <v>2812.95</v>
      </c>
      <c r="Q331" s="19" t="s">
        <v>128</v>
      </c>
      <c r="R331" s="1250" t="s">
        <v>38</v>
      </c>
      <c r="S331" s="494">
        <v>45792</v>
      </c>
      <c r="T331" s="9">
        <v>285</v>
      </c>
      <c r="U331" s="636">
        <v>285</v>
      </c>
      <c r="V331" s="358">
        <f>IFERROR($U331/$T331, 0)</f>
        <v>1</v>
      </c>
      <c r="W331" s="97">
        <v>45798</v>
      </c>
      <c r="X331" s="76">
        <v>1</v>
      </c>
      <c r="Y331" s="651">
        <v>1</v>
      </c>
      <c r="Z331" s="456">
        <v>1</v>
      </c>
      <c r="AA331" s="366" t="s">
        <v>1169</v>
      </c>
      <c r="AB331" s="366" t="s">
        <v>1169</v>
      </c>
      <c r="AC331" s="942" t="s">
        <v>1759</v>
      </c>
    </row>
    <row r="332" spans="1:29" ht="39.75" customHeight="1">
      <c r="A332" s="551" t="s">
        <v>147</v>
      </c>
      <c r="B332" s="370" t="s">
        <v>34</v>
      </c>
      <c r="C332" s="353">
        <v>45991</v>
      </c>
      <c r="D332" s="359" t="s">
        <v>1188</v>
      </c>
      <c r="E332" s="360">
        <v>45716</v>
      </c>
      <c r="F332" s="359" t="s">
        <v>53</v>
      </c>
      <c r="G332" s="361" t="s">
        <v>182</v>
      </c>
      <c r="H332" s="362">
        <v>44</v>
      </c>
      <c r="I332" s="365" t="s">
        <v>890</v>
      </c>
      <c r="J332" s="362" t="s">
        <v>30</v>
      </c>
      <c r="K332" s="360">
        <v>45716</v>
      </c>
      <c r="L332" s="890" t="s">
        <v>128</v>
      </c>
      <c r="M332" s="1511">
        <v>57973.5</v>
      </c>
      <c r="N332" s="889"/>
      <c r="O332" s="408"/>
      <c r="P332" s="869">
        <v>57973.5</v>
      </c>
      <c r="Q332" s="19" t="s">
        <v>128</v>
      </c>
      <c r="R332" s="1250" t="s">
        <v>38</v>
      </c>
      <c r="S332" s="494">
        <v>45716</v>
      </c>
      <c r="T332" s="9">
        <v>4885</v>
      </c>
      <c r="U332" s="375">
        <v>4650</v>
      </c>
      <c r="V332" s="250">
        <f>IFERROR(Table5[[#This Row],[Actual Redline Completed Footage UG]]/Table5[[#This Row],[Footage UG]], 0)</f>
        <v>0.95189355168884338</v>
      </c>
      <c r="W332" s="20">
        <v>45741</v>
      </c>
      <c r="X332" s="7">
        <v>1</v>
      </c>
      <c r="Y332" s="7">
        <v>1</v>
      </c>
      <c r="Z332" s="865">
        <v>1</v>
      </c>
      <c r="AA332" s="366" t="s">
        <v>1169</v>
      </c>
      <c r="AB332" s="366" t="s">
        <v>1169</v>
      </c>
      <c r="AC332" s="942" t="s">
        <v>1760</v>
      </c>
    </row>
    <row r="333" spans="1:29" ht="39.75" customHeight="1">
      <c r="A333" s="1196" t="s">
        <v>1761</v>
      </c>
      <c r="B333" s="1329" t="s">
        <v>34</v>
      </c>
      <c r="C333" s="353">
        <v>46181</v>
      </c>
      <c r="D333" s="359" t="s">
        <v>56</v>
      </c>
      <c r="E333" s="360">
        <v>46195</v>
      </c>
      <c r="F333" s="359" t="s">
        <v>55</v>
      </c>
      <c r="G333" s="1199"/>
      <c r="H333" s="362">
        <v>47</v>
      </c>
      <c r="I333" s="1206" t="s">
        <v>890</v>
      </c>
      <c r="J333" s="1127" t="s">
        <v>30</v>
      </c>
      <c r="K333" s="353" t="s">
        <v>639</v>
      </c>
      <c r="L333" s="1127" t="s">
        <v>128</v>
      </c>
      <c r="M333" s="1201">
        <v>36936</v>
      </c>
      <c r="N333" s="889"/>
      <c r="O333" s="1291"/>
      <c r="P333" s="1201">
        <v>36936</v>
      </c>
      <c r="Q333" s="1127" t="s">
        <v>128</v>
      </c>
      <c r="R333" s="1526" t="s">
        <v>38</v>
      </c>
      <c r="S333" s="363">
        <v>46196</v>
      </c>
      <c r="T333" s="9">
        <v>2724</v>
      </c>
      <c r="U333" s="375">
        <v>2732</v>
      </c>
      <c r="V333" s="3">
        <f>IFERROR(Table5[[#This Row],[Actual Redline Completed Footage UG]]/Table5[[#This Row],[Footage UG]], 0)</f>
        <v>1.0029368575624082</v>
      </c>
      <c r="W333" s="363">
        <v>46210</v>
      </c>
      <c r="X333" s="7">
        <v>1</v>
      </c>
      <c r="Y333" s="7">
        <v>1</v>
      </c>
      <c r="Z333" s="865">
        <v>1</v>
      </c>
      <c r="AA333" s="356">
        <v>46240</v>
      </c>
      <c r="AB333" s="356">
        <v>46240</v>
      </c>
      <c r="AC333" s="1187" t="s">
        <v>1762</v>
      </c>
    </row>
    <row r="334" spans="1:29" ht="39.75" customHeight="1">
      <c r="A334" s="1476" t="s">
        <v>1763</v>
      </c>
      <c r="B334" s="1605" t="s">
        <v>34</v>
      </c>
      <c r="C334" s="1608">
        <v>46264</v>
      </c>
      <c r="D334" s="1577" t="s">
        <v>56</v>
      </c>
      <c r="E334" s="1243">
        <v>46233</v>
      </c>
      <c r="F334" s="1216" t="s">
        <v>55</v>
      </c>
      <c r="G334" s="1216" t="s">
        <v>1764</v>
      </c>
      <c r="H334" s="1560">
        <v>58</v>
      </c>
      <c r="I334" s="1206" t="s">
        <v>890</v>
      </c>
      <c r="J334" s="1207" t="s">
        <v>30</v>
      </c>
      <c r="K334" s="1243">
        <v>46251</v>
      </c>
      <c r="L334" s="1127" t="s">
        <v>128</v>
      </c>
      <c r="M334" s="1631">
        <v>71336.100000000006</v>
      </c>
      <c r="N334" s="889"/>
      <c r="O334" s="1291"/>
      <c r="P334" s="1631">
        <v>71336.100000000006</v>
      </c>
      <c r="Q334" s="1128" t="s">
        <v>128</v>
      </c>
      <c r="R334" s="1637" t="s">
        <v>38</v>
      </c>
      <c r="S334" s="1567">
        <v>46234</v>
      </c>
      <c r="T334" s="1563">
        <v>5678</v>
      </c>
      <c r="U334" s="1576">
        <v>5719</v>
      </c>
      <c r="V334" s="3">
        <f>IFERROR(Table5[[#This Row],[Actual Redline Completed Footage UG]]/Table5[[#This Row],[Footage UG]], 0)</f>
        <v>1.0072208524128214</v>
      </c>
      <c r="W334" s="1567">
        <v>46251</v>
      </c>
      <c r="X334" s="785">
        <v>1</v>
      </c>
      <c r="Y334" s="1389">
        <v>1</v>
      </c>
      <c r="Z334" s="687">
        <v>1</v>
      </c>
      <c r="AA334" s="356">
        <v>46294</v>
      </c>
      <c r="AB334" s="356">
        <v>46294</v>
      </c>
      <c r="AC334" s="1187" t="s">
        <v>1765</v>
      </c>
    </row>
    <row r="335" spans="1:29" ht="39.75" customHeight="1">
      <c r="A335" s="1395" t="s">
        <v>1766</v>
      </c>
      <c r="B335" s="370" t="s">
        <v>34</v>
      </c>
      <c r="C335" s="1243">
        <v>46191</v>
      </c>
      <c r="D335" s="1184" t="s">
        <v>68</v>
      </c>
      <c r="E335" s="1184">
        <v>46142</v>
      </c>
      <c r="F335" s="1183" t="s">
        <v>55</v>
      </c>
      <c r="G335" s="1199"/>
      <c r="H335" s="1559">
        <v>58</v>
      </c>
      <c r="I335" s="365" t="s">
        <v>890</v>
      </c>
      <c r="J335" s="1013" t="s">
        <v>30</v>
      </c>
      <c r="K335" s="353" t="s">
        <v>639</v>
      </c>
      <c r="L335" s="365" t="s">
        <v>128</v>
      </c>
      <c r="M335" s="1188">
        <v>56668.15</v>
      </c>
      <c r="N335" s="889"/>
      <c r="O335" s="1291"/>
      <c r="P335" s="1188">
        <v>56668.15</v>
      </c>
      <c r="Q335" s="365" t="s">
        <v>128</v>
      </c>
      <c r="R335" s="1394" t="s">
        <v>38</v>
      </c>
      <c r="S335" s="1561">
        <v>46144</v>
      </c>
      <c r="T335" s="1563">
        <v>4061</v>
      </c>
      <c r="U335" s="1576">
        <v>4061</v>
      </c>
      <c r="V335" s="250">
        <f>IFERROR(Table5[[#This Row],[Actual Redline Completed Footage UG]]/Table5[[#This Row],[Footage UG]], 0)</f>
        <v>1</v>
      </c>
      <c r="W335" s="1564">
        <v>46153</v>
      </c>
      <c r="X335" s="7">
        <v>1</v>
      </c>
      <c r="Y335" s="7">
        <v>1</v>
      </c>
      <c r="Z335" s="865">
        <v>1</v>
      </c>
      <c r="AA335" s="366" t="s">
        <v>914</v>
      </c>
      <c r="AB335" s="366" t="s">
        <v>914</v>
      </c>
      <c r="AC335" s="1187" t="s">
        <v>1120</v>
      </c>
    </row>
    <row r="336" spans="1:29" ht="39.75" customHeight="1">
      <c r="A336" s="1496" t="s">
        <v>1767</v>
      </c>
      <c r="B336" s="1014" t="s">
        <v>34</v>
      </c>
      <c r="C336" s="1243">
        <v>46191</v>
      </c>
      <c r="D336" s="1184" t="s">
        <v>56</v>
      </c>
      <c r="E336" s="1184">
        <v>46171</v>
      </c>
      <c r="F336" s="1183" t="s">
        <v>55</v>
      </c>
      <c r="G336" s="1199"/>
      <c r="H336" s="1559">
        <v>61</v>
      </c>
      <c r="I336" s="365" t="s">
        <v>890</v>
      </c>
      <c r="J336" s="1013" t="s">
        <v>30</v>
      </c>
      <c r="K336" s="353" t="s">
        <v>639</v>
      </c>
      <c r="L336" s="365" t="s">
        <v>128</v>
      </c>
      <c r="M336" s="1188">
        <v>44936</v>
      </c>
      <c r="N336" s="889"/>
      <c r="O336" s="1291"/>
      <c r="P336" s="1188">
        <v>44936</v>
      </c>
      <c r="Q336" s="365" t="s">
        <v>128</v>
      </c>
      <c r="R336" s="1394" t="s">
        <v>38</v>
      </c>
      <c r="S336" s="1561">
        <v>46146</v>
      </c>
      <c r="T336" s="1562">
        <v>3375</v>
      </c>
      <c r="U336" s="1576">
        <v>3523</v>
      </c>
      <c r="V336" s="3">
        <f>IFERROR(Table5[[#This Row],[Actual Redline Completed Footage UG]]/Table5[[#This Row],[Footage UG]], 0)</f>
        <v>1.0438518518518518</v>
      </c>
      <c r="W336" s="1561">
        <v>46245</v>
      </c>
      <c r="X336" s="1277">
        <v>1</v>
      </c>
      <c r="Y336" s="1388">
        <v>1</v>
      </c>
      <c r="Z336" s="1139">
        <v>1</v>
      </c>
      <c r="AA336" s="356">
        <v>46265</v>
      </c>
      <c r="AB336" s="356">
        <v>46265</v>
      </c>
      <c r="AC336" s="1187" t="s">
        <v>915</v>
      </c>
    </row>
    <row r="337" spans="1:29" ht="39.75" customHeight="1">
      <c r="A337" s="1445" t="s">
        <v>1768</v>
      </c>
      <c r="B337" s="1014" t="s">
        <v>34</v>
      </c>
      <c r="C337" s="1243">
        <v>46191</v>
      </c>
      <c r="D337" s="1184" t="s">
        <v>56</v>
      </c>
      <c r="E337" s="1184">
        <v>46171</v>
      </c>
      <c r="F337" s="1183" t="s">
        <v>55</v>
      </c>
      <c r="G337" s="1199"/>
      <c r="H337" s="1559">
        <v>86</v>
      </c>
      <c r="I337" s="365" t="s">
        <v>890</v>
      </c>
      <c r="J337" s="1013" t="s">
        <v>30</v>
      </c>
      <c r="K337" s="353" t="s">
        <v>639</v>
      </c>
      <c r="L337" s="365" t="s">
        <v>128</v>
      </c>
      <c r="M337" s="1188">
        <v>64118</v>
      </c>
      <c r="N337" s="889"/>
      <c r="O337" s="1291"/>
      <c r="P337" s="1188">
        <v>64118</v>
      </c>
      <c r="Q337" s="365" t="s">
        <v>128</v>
      </c>
      <c r="R337" s="1394" t="s">
        <v>38</v>
      </c>
      <c r="S337" s="1168">
        <v>46174</v>
      </c>
      <c r="T337" s="1171">
        <v>4753</v>
      </c>
      <c r="U337" s="1525">
        <v>4870</v>
      </c>
      <c r="V337" s="3">
        <f>IFERROR(Table5[[#This Row],[Actual Redline Completed Footage UG]]/Table5[[#This Row],[Footage UG]], 0)</f>
        <v>1.0246160319798023</v>
      </c>
      <c r="W337" s="1168">
        <v>46230</v>
      </c>
      <c r="X337" s="1277">
        <v>1</v>
      </c>
      <c r="Y337" s="1388">
        <v>1</v>
      </c>
      <c r="Z337" s="1139">
        <v>1</v>
      </c>
      <c r="AA337" s="356">
        <v>46267</v>
      </c>
      <c r="AB337" s="356">
        <v>46267</v>
      </c>
      <c r="AC337" s="1187" t="s">
        <v>915</v>
      </c>
    </row>
    <row r="338" spans="1:29" ht="39.75" customHeight="1">
      <c r="A338" s="1445" t="s">
        <v>1769</v>
      </c>
      <c r="B338" s="1401" t="s">
        <v>34</v>
      </c>
      <c r="C338" s="353">
        <v>46191</v>
      </c>
      <c r="D338" s="360" t="s">
        <v>56</v>
      </c>
      <c r="E338" s="360">
        <v>46163</v>
      </c>
      <c r="F338" s="359" t="s">
        <v>55</v>
      </c>
      <c r="G338" s="1199" t="s">
        <v>1770</v>
      </c>
      <c r="H338" s="362">
        <v>82</v>
      </c>
      <c r="I338" s="1206" t="s">
        <v>890</v>
      </c>
      <c r="J338" s="1207" t="s">
        <v>30</v>
      </c>
      <c r="K338" s="353" t="s">
        <v>639</v>
      </c>
      <c r="L338" s="1206" t="s">
        <v>128</v>
      </c>
      <c r="M338" s="566">
        <v>60234</v>
      </c>
      <c r="N338" s="889"/>
      <c r="O338" s="1291"/>
      <c r="P338" s="566">
        <v>60234</v>
      </c>
      <c r="Q338" s="1206" t="s">
        <v>128</v>
      </c>
      <c r="R338" s="1526" t="s">
        <v>38</v>
      </c>
      <c r="S338" s="1168">
        <v>46164</v>
      </c>
      <c r="T338" s="1171">
        <v>4497</v>
      </c>
      <c r="U338" s="1525">
        <v>4556</v>
      </c>
      <c r="V338" s="1179">
        <f>IFERROR(Table5[[#This Row],[Actual Redline Completed Footage UG]]/Table5[[#This Row],[Footage UG]], 0)</f>
        <v>1.0131198576828997</v>
      </c>
      <c r="W338" s="1168">
        <v>46219</v>
      </c>
      <c r="X338" s="1632">
        <v>1</v>
      </c>
      <c r="Y338" s="1277">
        <v>1</v>
      </c>
      <c r="Z338" s="1388">
        <v>1</v>
      </c>
      <c r="AA338" s="356">
        <v>46245</v>
      </c>
      <c r="AB338" s="356">
        <v>46245</v>
      </c>
      <c r="AC338" s="1187" t="s">
        <v>915</v>
      </c>
    </row>
    <row r="339" spans="1:29" ht="39.75" customHeight="1">
      <c r="A339" s="1445" t="s">
        <v>1771</v>
      </c>
      <c r="B339" s="1401" t="s">
        <v>34</v>
      </c>
      <c r="C339" s="353">
        <v>46191</v>
      </c>
      <c r="D339" s="360" t="s">
        <v>68</v>
      </c>
      <c r="E339" s="360">
        <v>46142</v>
      </c>
      <c r="F339" s="359" t="s">
        <v>55</v>
      </c>
      <c r="G339" s="1199"/>
      <c r="H339" s="362">
        <v>81</v>
      </c>
      <c r="I339" s="1206" t="s">
        <v>890</v>
      </c>
      <c r="J339" s="1207" t="s">
        <v>30</v>
      </c>
      <c r="K339" s="353" t="s">
        <v>639</v>
      </c>
      <c r="L339" s="1206" t="s">
        <v>128</v>
      </c>
      <c r="M339" s="566">
        <v>66206</v>
      </c>
      <c r="N339" s="889"/>
      <c r="O339" s="1291"/>
      <c r="P339" s="566">
        <v>66206</v>
      </c>
      <c r="Q339" s="1206" t="s">
        <v>128</v>
      </c>
      <c r="R339" s="1526" t="s">
        <v>38</v>
      </c>
      <c r="S339" s="1168">
        <v>46144</v>
      </c>
      <c r="T339" s="1171">
        <v>5035</v>
      </c>
      <c r="U339" s="1525">
        <v>4865</v>
      </c>
      <c r="V339" s="1160">
        <f>IFERROR(Table5[[#This Row],[Actual Redline Completed Footage UG]]/Table5[[#This Row],[Footage UG]], 0)</f>
        <v>0.96623634558093352</v>
      </c>
      <c r="W339" s="1168">
        <v>46164</v>
      </c>
      <c r="X339" s="1277">
        <v>0</v>
      </c>
      <c r="Y339" s="1388">
        <v>0</v>
      </c>
      <c r="Z339" s="1203">
        <v>0</v>
      </c>
      <c r="AA339" s="356">
        <v>46220</v>
      </c>
      <c r="AB339" s="356">
        <v>46283</v>
      </c>
      <c r="AC339" s="1187" t="s">
        <v>1120</v>
      </c>
    </row>
    <row r="340" spans="1:29" ht="39.75" customHeight="1">
      <c r="A340" s="1445" t="s">
        <v>1772</v>
      </c>
      <c r="B340" s="1401" t="s">
        <v>34</v>
      </c>
      <c r="C340" s="1243">
        <v>46191</v>
      </c>
      <c r="D340" s="1184" t="s">
        <v>56</v>
      </c>
      <c r="E340" s="1184">
        <v>46171</v>
      </c>
      <c r="F340" s="1183" t="s">
        <v>55</v>
      </c>
      <c r="G340" s="1199"/>
      <c r="H340" s="1559">
        <v>55</v>
      </c>
      <c r="I340" s="365" t="s">
        <v>890</v>
      </c>
      <c r="J340" s="1013" t="s">
        <v>30</v>
      </c>
      <c r="K340" s="353" t="s">
        <v>639</v>
      </c>
      <c r="L340" s="365" t="s">
        <v>128</v>
      </c>
      <c r="M340" s="1188">
        <v>45757.7</v>
      </c>
      <c r="N340" s="889"/>
      <c r="O340" s="1291"/>
      <c r="P340" s="1188">
        <v>45757.7</v>
      </c>
      <c r="Q340" s="365" t="s">
        <v>128</v>
      </c>
      <c r="R340" s="1394" t="s">
        <v>38</v>
      </c>
      <c r="S340" s="1168">
        <v>46174</v>
      </c>
      <c r="T340" s="1171">
        <v>3537</v>
      </c>
      <c r="U340" s="1525">
        <v>3463</v>
      </c>
      <c r="V340" s="1160">
        <f>IFERROR(Table5[[#This Row],[Actual Redline Completed Footage UG]]/Table5[[#This Row],[Footage UG]], 0)</f>
        <v>0.97907831495617759</v>
      </c>
      <c r="W340" s="1168">
        <v>46230</v>
      </c>
      <c r="X340" s="1277">
        <v>1</v>
      </c>
      <c r="Y340" s="1388">
        <v>1</v>
      </c>
      <c r="Z340" s="1139">
        <v>1</v>
      </c>
      <c r="AA340" s="356">
        <v>46267</v>
      </c>
      <c r="AB340" s="356">
        <v>46267</v>
      </c>
      <c r="AC340" s="1187" t="s">
        <v>915</v>
      </c>
    </row>
    <row r="341" spans="1:29" ht="39.75" customHeight="1">
      <c r="A341" s="1445" t="s">
        <v>1773</v>
      </c>
      <c r="B341" s="1401" t="s">
        <v>34</v>
      </c>
      <c r="C341" s="353">
        <v>46191</v>
      </c>
      <c r="D341" s="360" t="s">
        <v>56</v>
      </c>
      <c r="E341" s="360">
        <v>46171</v>
      </c>
      <c r="F341" s="359" t="s">
        <v>55</v>
      </c>
      <c r="G341" s="1199"/>
      <c r="H341" s="362">
        <v>54</v>
      </c>
      <c r="I341" s="1206" t="s">
        <v>890</v>
      </c>
      <c r="J341" s="1207" t="s">
        <v>30</v>
      </c>
      <c r="K341" s="353" t="s">
        <v>639</v>
      </c>
      <c r="L341" s="1206" t="s">
        <v>128</v>
      </c>
      <c r="M341" s="566">
        <v>39903.550000000003</v>
      </c>
      <c r="N341" s="889"/>
      <c r="O341" s="1291"/>
      <c r="P341" s="566">
        <v>39903.550000000003</v>
      </c>
      <c r="Q341" s="1206" t="s">
        <v>128</v>
      </c>
      <c r="R341" s="1526" t="s">
        <v>38</v>
      </c>
      <c r="S341" s="1168">
        <v>46174</v>
      </c>
      <c r="T341" s="1171">
        <v>3000</v>
      </c>
      <c r="U341" s="1525">
        <v>3097</v>
      </c>
      <c r="V341" s="1160">
        <f>IFERROR(Table5[[#This Row],[Actual Redline Completed Footage UG]]/Table5[[#This Row],[Footage UG]], 0)</f>
        <v>1.0323333333333333</v>
      </c>
      <c r="W341" s="1168">
        <v>46217</v>
      </c>
      <c r="X341" s="1277">
        <v>1</v>
      </c>
      <c r="Y341" s="1388">
        <v>1</v>
      </c>
      <c r="Z341" s="1139">
        <v>1</v>
      </c>
      <c r="AA341" s="356">
        <v>46246</v>
      </c>
      <c r="AB341" s="356">
        <v>46246</v>
      </c>
      <c r="AC341" s="1187" t="s">
        <v>915</v>
      </c>
    </row>
    <row r="342" spans="1:29" ht="39.75" customHeight="1">
      <c r="A342" s="1445" t="s">
        <v>1774</v>
      </c>
      <c r="B342" s="1401" t="s">
        <v>34</v>
      </c>
      <c r="C342" s="1243">
        <v>46191</v>
      </c>
      <c r="D342" s="1184" t="s">
        <v>56</v>
      </c>
      <c r="E342" s="1184">
        <v>46171</v>
      </c>
      <c r="F342" s="1183" t="s">
        <v>55</v>
      </c>
      <c r="G342" s="1199"/>
      <c r="H342" s="1559">
        <v>78</v>
      </c>
      <c r="I342" s="365" t="s">
        <v>890</v>
      </c>
      <c r="J342" s="1013" t="s">
        <v>30</v>
      </c>
      <c r="K342" s="353" t="s">
        <v>639</v>
      </c>
      <c r="L342" s="365" t="s">
        <v>128</v>
      </c>
      <c r="M342" s="1188">
        <v>58190</v>
      </c>
      <c r="N342" s="889"/>
      <c r="O342" s="1291"/>
      <c r="P342" s="1188">
        <v>58190</v>
      </c>
      <c r="Q342" s="365" t="s">
        <v>128</v>
      </c>
      <c r="R342" s="1394" t="s">
        <v>38</v>
      </c>
      <c r="S342" s="1168">
        <v>46174</v>
      </c>
      <c r="T342" s="1171">
        <v>4283</v>
      </c>
      <c r="U342" s="1525">
        <v>4590</v>
      </c>
      <c r="V342" s="1186">
        <f ca="1">IFERROR($W342/$V342, 0)</f>
        <v>1.0716787298622461</v>
      </c>
      <c r="W342" s="1168">
        <v>46245</v>
      </c>
      <c r="X342" s="1277">
        <v>1</v>
      </c>
      <c r="Y342" s="1388">
        <v>1</v>
      </c>
      <c r="Z342" s="1139">
        <v>1</v>
      </c>
      <c r="AA342" s="356">
        <v>46269</v>
      </c>
      <c r="AB342" s="356">
        <v>46269</v>
      </c>
      <c r="AC342" s="1187" t="s">
        <v>915</v>
      </c>
    </row>
    <row r="343" spans="1:29" ht="39.75" customHeight="1">
      <c r="A343" s="1445" t="s">
        <v>1775</v>
      </c>
      <c r="B343" s="1401" t="s">
        <v>34</v>
      </c>
      <c r="C343" s="353">
        <v>46191</v>
      </c>
      <c r="D343" s="360" t="s">
        <v>68</v>
      </c>
      <c r="E343" s="360">
        <v>46142</v>
      </c>
      <c r="F343" s="359" t="s">
        <v>55</v>
      </c>
      <c r="G343" s="1199"/>
      <c r="H343" s="362">
        <v>75</v>
      </c>
      <c r="I343" s="1206" t="s">
        <v>890</v>
      </c>
      <c r="J343" s="1207" t="s">
        <v>30</v>
      </c>
      <c r="K343" s="353" t="s">
        <v>639</v>
      </c>
      <c r="L343" s="1206" t="s">
        <v>128</v>
      </c>
      <c r="M343" s="566">
        <v>61026</v>
      </c>
      <c r="N343" s="889"/>
      <c r="O343" s="1291"/>
      <c r="P343" s="566">
        <v>61026</v>
      </c>
      <c r="Q343" s="1206" t="s">
        <v>128</v>
      </c>
      <c r="R343" s="1526" t="s">
        <v>38</v>
      </c>
      <c r="S343" s="1168">
        <v>46144</v>
      </c>
      <c r="T343" s="1171">
        <v>4683</v>
      </c>
      <c r="U343" s="1525">
        <v>4841</v>
      </c>
      <c r="V343" s="1160">
        <f>IFERROR(Table5[[#This Row],[Actual Redline Completed Footage UG]]/Table5[[#This Row],[Footage UG]], 0)</f>
        <v>1.0337390561605808</v>
      </c>
      <c r="W343" s="1168">
        <v>46177</v>
      </c>
      <c r="X343" s="1277">
        <v>1</v>
      </c>
      <c r="Y343" s="1388">
        <v>1</v>
      </c>
      <c r="Z343" s="1139">
        <v>1</v>
      </c>
      <c r="AA343" s="356">
        <v>46245</v>
      </c>
      <c r="AB343" s="356">
        <v>46245</v>
      </c>
      <c r="AC343" s="1187" t="s">
        <v>1776</v>
      </c>
    </row>
    <row r="344" spans="1:29" ht="39.75" customHeight="1">
      <c r="A344" s="1445" t="s">
        <v>1777</v>
      </c>
      <c r="B344" s="1401" t="s">
        <v>34</v>
      </c>
      <c r="C344" s="353">
        <v>46191</v>
      </c>
      <c r="D344" s="360" t="s">
        <v>56</v>
      </c>
      <c r="E344" s="360">
        <v>46184</v>
      </c>
      <c r="F344" s="359" t="s">
        <v>55</v>
      </c>
      <c r="G344" s="1199"/>
      <c r="H344" s="362">
        <v>65</v>
      </c>
      <c r="I344" s="1206" t="s">
        <v>890</v>
      </c>
      <c r="J344" s="1207" t="s">
        <v>30</v>
      </c>
      <c r="K344" s="353" t="s">
        <v>639</v>
      </c>
      <c r="L344" s="1206" t="s">
        <v>128</v>
      </c>
      <c r="M344" s="566">
        <v>45252</v>
      </c>
      <c r="N344" s="889"/>
      <c r="O344" s="1291"/>
      <c r="P344" s="566">
        <v>45252</v>
      </c>
      <c r="Q344" s="1206" t="s">
        <v>128</v>
      </c>
      <c r="R344" s="1526" t="s">
        <v>38</v>
      </c>
      <c r="S344" s="363">
        <v>46184</v>
      </c>
      <c r="T344" s="9">
        <v>3360</v>
      </c>
      <c r="U344" s="375">
        <v>3403</v>
      </c>
      <c r="V344" s="1179">
        <f>IFERROR(Table5[[#This Row],[Actual Redline Completed Footage UG]]/Table5[[#This Row],[Footage UG]], 0)</f>
        <v>1.0127976190476191</v>
      </c>
      <c r="W344" s="363">
        <v>46192</v>
      </c>
      <c r="X344" s="1632">
        <v>1</v>
      </c>
      <c r="Y344" s="1277">
        <v>1</v>
      </c>
      <c r="Z344" s="1554">
        <v>1</v>
      </c>
      <c r="AA344" s="356">
        <v>46240</v>
      </c>
      <c r="AB344" s="356">
        <v>46240</v>
      </c>
      <c r="AC344" s="1187" t="s">
        <v>1120</v>
      </c>
    </row>
    <row r="345" spans="1:29" ht="39.75" customHeight="1">
      <c r="A345" s="1445" t="s">
        <v>1778</v>
      </c>
      <c r="B345" s="1401" t="s">
        <v>34</v>
      </c>
      <c r="C345" s="353">
        <v>46191</v>
      </c>
      <c r="D345" s="360" t="s">
        <v>56</v>
      </c>
      <c r="E345" s="360">
        <v>46184</v>
      </c>
      <c r="F345" s="359" t="s">
        <v>55</v>
      </c>
      <c r="G345" s="1199"/>
      <c r="H345" s="362">
        <v>21</v>
      </c>
      <c r="I345" s="1206" t="s">
        <v>890</v>
      </c>
      <c r="J345" s="1233" t="s">
        <v>30</v>
      </c>
      <c r="K345" s="353" t="s">
        <v>639</v>
      </c>
      <c r="L345" s="1206" t="s">
        <v>128</v>
      </c>
      <c r="M345" s="566">
        <v>38308</v>
      </c>
      <c r="N345" s="889"/>
      <c r="O345" s="1291"/>
      <c r="P345" s="566">
        <v>38308</v>
      </c>
      <c r="Q345" s="1206" t="s">
        <v>128</v>
      </c>
      <c r="R345" s="1526" t="s">
        <v>38</v>
      </c>
      <c r="S345" s="363">
        <v>46185</v>
      </c>
      <c r="T345" s="9">
        <v>3379</v>
      </c>
      <c r="U345" s="375">
        <v>3364</v>
      </c>
      <c r="V345" s="1179">
        <f>IFERROR(Table5[[#This Row],[Actual Redline Completed Footage UG]]/Table5[[#This Row],[Footage UG]], 0)</f>
        <v>0.99556081680970698</v>
      </c>
      <c r="W345" s="20">
        <v>46198</v>
      </c>
      <c r="X345" s="1277">
        <v>1</v>
      </c>
      <c r="Y345" s="1633">
        <v>1</v>
      </c>
      <c r="Z345" s="1277">
        <v>1</v>
      </c>
      <c r="AA345" s="356">
        <v>46240</v>
      </c>
      <c r="AB345" s="356">
        <v>46240</v>
      </c>
      <c r="AC345" s="1187" t="s">
        <v>1779</v>
      </c>
    </row>
    <row r="346" spans="1:29" ht="39.75" customHeight="1">
      <c r="A346" s="1796" t="s">
        <v>1780</v>
      </c>
      <c r="B346" s="1401" t="s">
        <v>34</v>
      </c>
      <c r="C346" s="353">
        <v>46191</v>
      </c>
      <c r="D346" s="360" t="s">
        <v>56</v>
      </c>
      <c r="E346" s="360">
        <v>46169</v>
      </c>
      <c r="F346" s="359" t="s">
        <v>55</v>
      </c>
      <c r="G346" s="1199" t="s">
        <v>1781</v>
      </c>
      <c r="H346" s="362">
        <v>87</v>
      </c>
      <c r="I346" s="1206" t="s">
        <v>890</v>
      </c>
      <c r="J346" s="1207" t="s">
        <v>30</v>
      </c>
      <c r="K346" s="353" t="s">
        <v>639</v>
      </c>
      <c r="L346" s="1206" t="s">
        <v>128</v>
      </c>
      <c r="M346" s="566">
        <v>59286</v>
      </c>
      <c r="N346" s="889"/>
      <c r="O346" s="1291"/>
      <c r="P346" s="566">
        <v>59286</v>
      </c>
      <c r="Q346" s="1206" t="s">
        <v>128</v>
      </c>
      <c r="R346" s="1797" t="s">
        <v>38</v>
      </c>
      <c r="S346" s="363">
        <v>46170</v>
      </c>
      <c r="T346" s="9">
        <v>4413</v>
      </c>
      <c r="U346" s="1290">
        <v>4531</v>
      </c>
      <c r="V346" s="1160">
        <f>IFERROR(Table5[[#This Row],[Actual Redline Completed Footage UG]]/Table5[[#This Row],[Footage UG]], 0)</f>
        <v>1.0267391796963516</v>
      </c>
      <c r="W346" s="363">
        <v>46184</v>
      </c>
      <c r="X346" s="1277">
        <v>1</v>
      </c>
      <c r="Y346" s="1277">
        <v>1</v>
      </c>
      <c r="Z346" s="1277">
        <v>1</v>
      </c>
      <c r="AA346" s="366" t="s">
        <v>914</v>
      </c>
      <c r="AB346" s="366" t="s">
        <v>914</v>
      </c>
      <c r="AC346" s="1187" t="s">
        <v>1782</v>
      </c>
    </row>
    <row r="347" spans="1:29" ht="39.75" customHeight="1">
      <c r="A347" s="1445" t="s">
        <v>1783</v>
      </c>
      <c r="B347" s="1401" t="s">
        <v>34</v>
      </c>
      <c r="C347" s="353">
        <v>46191</v>
      </c>
      <c r="D347" s="360" t="s">
        <v>56</v>
      </c>
      <c r="E347" s="360">
        <v>46184</v>
      </c>
      <c r="F347" s="359" t="s">
        <v>55</v>
      </c>
      <c r="G347" s="1199"/>
      <c r="H347" s="362">
        <v>77</v>
      </c>
      <c r="I347" s="1206" t="s">
        <v>890</v>
      </c>
      <c r="J347" s="1207" t="s">
        <v>30</v>
      </c>
      <c r="K347" s="353" t="s">
        <v>639</v>
      </c>
      <c r="L347" s="1206" t="s">
        <v>128</v>
      </c>
      <c r="M347" s="566">
        <v>52948</v>
      </c>
      <c r="N347" s="889"/>
      <c r="O347" s="1291"/>
      <c r="P347" s="566">
        <v>52948</v>
      </c>
      <c r="Q347" s="1206" t="s">
        <v>128</v>
      </c>
      <c r="R347" s="1526" t="s">
        <v>38</v>
      </c>
      <c r="S347" s="363">
        <v>46185</v>
      </c>
      <c r="T347" s="9">
        <v>3957</v>
      </c>
      <c r="U347" s="375">
        <v>3966</v>
      </c>
      <c r="V347" s="1179">
        <f>IFERROR(Table5[[#This Row],[Actual Redline Completed Footage UG]]/Table5[[#This Row],[Footage UG]], 0)</f>
        <v>1.0022744503411676</v>
      </c>
      <c r="W347" s="363">
        <v>46203</v>
      </c>
      <c r="X347" s="1277">
        <v>1</v>
      </c>
      <c r="Y347" s="1277">
        <v>1</v>
      </c>
      <c r="Z347" s="1277">
        <v>1</v>
      </c>
      <c r="AA347" s="356">
        <v>46240</v>
      </c>
      <c r="AB347" s="356">
        <v>46240</v>
      </c>
      <c r="AC347" s="1187" t="s">
        <v>1120</v>
      </c>
    </row>
    <row r="348" spans="1:29" ht="39.75" customHeight="1">
      <c r="A348" s="1445" t="s">
        <v>1784</v>
      </c>
      <c r="B348" s="1401" t="s">
        <v>34</v>
      </c>
      <c r="C348" s="353">
        <v>46191</v>
      </c>
      <c r="D348" s="360" t="s">
        <v>56</v>
      </c>
      <c r="E348" s="360">
        <v>46184</v>
      </c>
      <c r="F348" s="359" t="s">
        <v>55</v>
      </c>
      <c r="G348" s="1199"/>
      <c r="H348" s="362">
        <v>74</v>
      </c>
      <c r="I348" s="1206" t="s">
        <v>890</v>
      </c>
      <c r="J348" s="1233" t="s">
        <v>30</v>
      </c>
      <c r="K348" s="353" t="s">
        <v>639</v>
      </c>
      <c r="L348" s="1206" t="s">
        <v>128</v>
      </c>
      <c r="M348" s="566">
        <v>51256</v>
      </c>
      <c r="N348" s="889"/>
      <c r="O348" s="1291"/>
      <c r="P348" s="566">
        <v>51256</v>
      </c>
      <c r="Q348" s="1206" t="s">
        <v>128</v>
      </c>
      <c r="R348" s="1526" t="s">
        <v>38</v>
      </c>
      <c r="S348" s="363">
        <v>46185</v>
      </c>
      <c r="T348" s="9">
        <v>3826</v>
      </c>
      <c r="U348" s="375">
        <v>3955</v>
      </c>
      <c r="V348" s="1179">
        <f>IFERROR(Table5[[#This Row],[Actual Redline Completed Footage UG]]/Table5[[#This Row],[Footage UG]], 0)</f>
        <v>1.0337166753789859</v>
      </c>
      <c r="W348" s="20">
        <v>46203</v>
      </c>
      <c r="X348" s="1277">
        <v>1</v>
      </c>
      <c r="Y348" s="1554">
        <v>1</v>
      </c>
      <c r="Z348" s="1277">
        <v>1</v>
      </c>
      <c r="AA348" s="356">
        <v>46240</v>
      </c>
      <c r="AB348" s="356">
        <v>46240</v>
      </c>
      <c r="AC348" s="1187" t="s">
        <v>1779</v>
      </c>
    </row>
    <row r="349" spans="1:29" ht="39.75" customHeight="1">
      <c r="A349" s="1445" t="s">
        <v>1785</v>
      </c>
      <c r="B349" s="1401" t="s">
        <v>34</v>
      </c>
      <c r="C349" s="1198">
        <v>46191</v>
      </c>
      <c r="D349" s="1199" t="s">
        <v>56</v>
      </c>
      <c r="E349" s="1199">
        <v>46184</v>
      </c>
      <c r="F349" s="1185" t="s">
        <v>55</v>
      </c>
      <c r="G349" s="1199"/>
      <c r="H349" s="1127">
        <v>73</v>
      </c>
      <c r="I349" s="1206" t="s">
        <v>890</v>
      </c>
      <c r="J349" s="1207" t="s">
        <v>30</v>
      </c>
      <c r="K349" s="353" t="s">
        <v>639</v>
      </c>
      <c r="L349" s="1206" t="s">
        <v>128</v>
      </c>
      <c r="M349" s="566">
        <v>61225.25</v>
      </c>
      <c r="N349" s="889"/>
      <c r="O349" s="1291"/>
      <c r="P349" s="566">
        <v>61225.25</v>
      </c>
      <c r="Q349" s="1206" t="s">
        <v>128</v>
      </c>
      <c r="R349" s="1526" t="s">
        <v>38</v>
      </c>
      <c r="S349" s="1168">
        <v>46184</v>
      </c>
      <c r="T349" s="1171">
        <v>4654</v>
      </c>
      <c r="U349" s="1525">
        <v>4682</v>
      </c>
      <c r="V349" s="1179">
        <f>IFERROR(Table5[[#This Row],[Actual Redline Completed Footage UG]]/Table5[[#This Row],[Footage UG]], 0)</f>
        <v>1.0060163300386764</v>
      </c>
      <c r="W349" s="1140">
        <v>46191</v>
      </c>
      <c r="X349" s="1277">
        <v>1</v>
      </c>
      <c r="Y349" s="1554">
        <v>1</v>
      </c>
      <c r="Z349" s="1524">
        <v>1</v>
      </c>
      <c r="AA349" s="356">
        <v>46232</v>
      </c>
      <c r="AB349" s="356">
        <v>46232</v>
      </c>
      <c r="AC349" s="1187" t="s">
        <v>1120</v>
      </c>
    </row>
    <row r="350" spans="1:29" ht="39.75" customHeight="1">
      <c r="A350" s="1439" t="s">
        <v>1786</v>
      </c>
      <c r="B350" s="370" t="s">
        <v>34</v>
      </c>
      <c r="C350" s="1243">
        <v>46181</v>
      </c>
      <c r="D350" s="1183" t="s">
        <v>52</v>
      </c>
      <c r="E350" s="1184">
        <v>46143</v>
      </c>
      <c r="F350" s="679" t="s">
        <v>55</v>
      </c>
      <c r="G350" s="1199"/>
      <c r="H350" s="691">
        <v>0</v>
      </c>
      <c r="I350" s="365" t="s">
        <v>890</v>
      </c>
      <c r="J350" s="691" t="s">
        <v>30</v>
      </c>
      <c r="K350" s="353" t="s">
        <v>639</v>
      </c>
      <c r="L350" s="691" t="s">
        <v>128</v>
      </c>
      <c r="M350" s="870">
        <v>6580.6</v>
      </c>
      <c r="N350" s="889"/>
      <c r="O350" s="1291"/>
      <c r="P350" s="870">
        <v>6580.6</v>
      </c>
      <c r="Q350" s="691" t="s">
        <v>128</v>
      </c>
      <c r="R350" s="1394" t="s">
        <v>38</v>
      </c>
      <c r="S350" s="1561">
        <v>46147</v>
      </c>
      <c r="T350" s="1562">
        <v>466</v>
      </c>
      <c r="U350" s="1576">
        <v>665</v>
      </c>
      <c r="V350" s="1186">
        <f ca="1">IFERROR($W350/$V350, 0)</f>
        <v>1.4270386266094421</v>
      </c>
      <c r="W350" s="1597">
        <v>46157</v>
      </c>
      <c r="X350" s="1733">
        <v>1</v>
      </c>
      <c r="Y350" s="1425">
        <v>1</v>
      </c>
      <c r="Z350" s="7">
        <v>1</v>
      </c>
      <c r="AA350" s="356">
        <v>46168</v>
      </c>
      <c r="AB350" s="57">
        <v>46224</v>
      </c>
      <c r="AC350" s="1181" t="s">
        <v>1762</v>
      </c>
    </row>
    <row r="351" spans="1:29" ht="39.75" customHeight="1">
      <c r="A351" s="1196" t="s">
        <v>1787</v>
      </c>
      <c r="B351" s="1329" t="s">
        <v>34</v>
      </c>
      <c r="C351" s="1198">
        <v>46203</v>
      </c>
      <c r="D351" s="1185" t="s">
        <v>56</v>
      </c>
      <c r="E351" s="1199">
        <v>46195</v>
      </c>
      <c r="F351" s="1185" t="s">
        <v>55</v>
      </c>
      <c r="G351" s="1199"/>
      <c r="H351" s="1127">
        <v>0</v>
      </c>
      <c r="I351" s="1206" t="s">
        <v>890</v>
      </c>
      <c r="J351" s="1127" t="s">
        <v>30</v>
      </c>
      <c r="K351" s="353" t="s">
        <v>639</v>
      </c>
      <c r="L351" s="1127" t="s">
        <v>128</v>
      </c>
      <c r="M351" s="1201">
        <v>36161.25</v>
      </c>
      <c r="N351" s="889"/>
      <c r="O351" s="1291"/>
      <c r="P351" s="1201">
        <v>36161.25</v>
      </c>
      <c r="Q351" s="1127" t="s">
        <v>128</v>
      </c>
      <c r="R351" s="1526" t="s">
        <v>38</v>
      </c>
      <c r="S351" s="1168">
        <v>46162</v>
      </c>
      <c r="T351" s="1171">
        <v>2885</v>
      </c>
      <c r="U351" s="1525">
        <v>2952</v>
      </c>
      <c r="V351" s="1179">
        <f>IFERROR(Table5[[#This Row],[Actual Redline Completed Footage UG]]/Table5[[#This Row],[Footage UG]], 0)</f>
        <v>1.0232235701906411</v>
      </c>
      <c r="W351" s="1409">
        <v>46210</v>
      </c>
      <c r="X351" s="1277">
        <v>1</v>
      </c>
      <c r="Y351" s="1425">
        <v>1</v>
      </c>
      <c r="Z351" s="7">
        <v>1</v>
      </c>
      <c r="AA351" s="356">
        <v>46220</v>
      </c>
      <c r="AB351" s="57">
        <v>46220</v>
      </c>
      <c r="AC351" s="1181" t="s">
        <v>719</v>
      </c>
    </row>
    <row r="352" spans="1:29" ht="39.75" customHeight="1">
      <c r="A352" s="291" t="s">
        <v>152</v>
      </c>
      <c r="B352" s="305" t="s">
        <v>34</v>
      </c>
      <c r="C352" s="18">
        <v>45711</v>
      </c>
      <c r="D352" s="17" t="s">
        <v>58</v>
      </c>
      <c r="E352" s="18">
        <v>45707</v>
      </c>
      <c r="F352" s="17" t="s">
        <v>1788</v>
      </c>
      <c r="G352" s="297" t="s">
        <v>153</v>
      </c>
      <c r="H352" s="19">
        <v>0</v>
      </c>
      <c r="I352" s="298" t="s">
        <v>890</v>
      </c>
      <c r="J352" s="19" t="s">
        <v>30</v>
      </c>
      <c r="K352" s="18">
        <v>45701</v>
      </c>
      <c r="L352" s="19" t="s">
        <v>128</v>
      </c>
      <c r="M352" s="336">
        <v>111163</v>
      </c>
      <c r="N352" s="547"/>
      <c r="O352" s="547"/>
      <c r="P352" s="874">
        <v>111163</v>
      </c>
      <c r="Q352" s="19" t="s">
        <v>128</v>
      </c>
      <c r="R352" s="1250" t="s">
        <v>38</v>
      </c>
      <c r="S352" s="494">
        <v>45718</v>
      </c>
      <c r="T352" s="9">
        <v>7805</v>
      </c>
      <c r="U352" s="380">
        <v>7969</v>
      </c>
      <c r="V352" s="1424">
        <f>IFERROR(Table5[[#This Row],[Actual Redline Completed Footage UG]]/Table5[[#This Row],[Footage UG]], 0)</f>
        <v>1.0210121716848175</v>
      </c>
      <c r="W352" s="20">
        <v>45740</v>
      </c>
      <c r="X352" s="28">
        <v>1</v>
      </c>
      <c r="Y352" s="1425">
        <v>1</v>
      </c>
      <c r="Z352" s="7">
        <v>1</v>
      </c>
      <c r="AA352" s="20">
        <v>45854</v>
      </c>
      <c r="AB352" s="142" t="s">
        <v>1169</v>
      </c>
      <c r="AC352" s="99"/>
    </row>
    <row r="353" spans="1:29" ht="39.75" customHeight="1">
      <c r="A353" s="773" t="s">
        <v>1789</v>
      </c>
      <c r="B353" s="370" t="s">
        <v>34</v>
      </c>
      <c r="C353" s="679">
        <v>46112</v>
      </c>
      <c r="D353" s="359" t="s">
        <v>52</v>
      </c>
      <c r="E353" s="689">
        <v>46077</v>
      </c>
      <c r="F353" s="679" t="s">
        <v>55</v>
      </c>
      <c r="G353" s="690" t="s">
        <v>1790</v>
      </c>
      <c r="H353" s="691">
        <v>0</v>
      </c>
      <c r="I353" s="1011" t="s">
        <v>890</v>
      </c>
      <c r="J353" s="691" t="s">
        <v>30</v>
      </c>
      <c r="K353" s="353" t="s">
        <v>639</v>
      </c>
      <c r="L353" s="691" t="s">
        <v>128</v>
      </c>
      <c r="M353" s="870">
        <v>3995.4</v>
      </c>
      <c r="N353" s="547"/>
      <c r="O353" s="567"/>
      <c r="P353" s="870">
        <v>3995.4</v>
      </c>
      <c r="Q353" s="691" t="s">
        <v>128</v>
      </c>
      <c r="R353" s="1394" t="s">
        <v>38</v>
      </c>
      <c r="S353" s="692">
        <v>46077</v>
      </c>
      <c r="T353" s="693">
        <v>294</v>
      </c>
      <c r="U353" s="775">
        <v>312</v>
      </c>
      <c r="V353" s="250">
        <f>IFERROR(Table5[[#This Row],[Actual Redline Completed Footage UG]]/Table5[[#This Row],[Footage UG]], 0)</f>
        <v>1.0612244897959184</v>
      </c>
      <c r="W353" s="1446">
        <v>46099</v>
      </c>
      <c r="X353" s="1435">
        <v>1</v>
      </c>
      <c r="Y353" s="1389">
        <v>1</v>
      </c>
      <c r="Z353" s="896">
        <v>1</v>
      </c>
      <c r="AA353" s="356">
        <v>46212</v>
      </c>
      <c r="AB353" s="356">
        <v>46212</v>
      </c>
      <c r="AC353" s="688" t="s">
        <v>1791</v>
      </c>
    </row>
    <row r="354" spans="1:29" ht="39.75" customHeight="1">
      <c r="A354" s="628" t="s">
        <v>160</v>
      </c>
      <c r="B354" s="370" t="s">
        <v>34</v>
      </c>
      <c r="C354" s="353">
        <v>45991</v>
      </c>
      <c r="D354" s="359" t="s">
        <v>52</v>
      </c>
      <c r="E354" s="360">
        <v>45880</v>
      </c>
      <c r="F354" s="359" t="s">
        <v>1173</v>
      </c>
      <c r="G354" s="361" t="s">
        <v>161</v>
      </c>
      <c r="H354" s="362">
        <v>0</v>
      </c>
      <c r="I354" s="365" t="s">
        <v>890</v>
      </c>
      <c r="J354" s="362" t="s">
        <v>30</v>
      </c>
      <c r="K354" s="360">
        <v>45881</v>
      </c>
      <c r="L354" s="362" t="s">
        <v>128</v>
      </c>
      <c r="M354" s="566">
        <v>4815.6499999999996</v>
      </c>
      <c r="N354" s="409"/>
      <c r="O354" s="409"/>
      <c r="P354" s="566">
        <v>4815.6499999999996</v>
      </c>
      <c r="Q354" s="19" t="s">
        <v>128</v>
      </c>
      <c r="R354" s="1250" t="s">
        <v>38</v>
      </c>
      <c r="S354" s="494">
        <v>45881</v>
      </c>
      <c r="T354" s="9">
        <v>321</v>
      </c>
      <c r="U354" s="375">
        <v>367</v>
      </c>
      <c r="V354" s="3">
        <f>IFERROR($U354/$T354, 0)</f>
        <v>1.1433021806853583</v>
      </c>
      <c r="W354" s="406">
        <v>45905</v>
      </c>
      <c r="X354" s="1722">
        <v>1</v>
      </c>
      <c r="Y354" s="1388">
        <v>1</v>
      </c>
      <c r="Z354" s="1431">
        <v>1</v>
      </c>
      <c r="AA354" s="356">
        <v>46240</v>
      </c>
      <c r="AB354" s="57">
        <v>46240</v>
      </c>
      <c r="AC354" s="1732" t="s">
        <v>1792</v>
      </c>
    </row>
    <row r="355" spans="1:29" ht="39.75" customHeight="1">
      <c r="A355" s="1196" t="s">
        <v>1793</v>
      </c>
      <c r="B355" s="1329" t="s">
        <v>34</v>
      </c>
      <c r="C355" s="353">
        <v>46172</v>
      </c>
      <c r="D355" s="359" t="s">
        <v>56</v>
      </c>
      <c r="E355" s="360">
        <v>46056</v>
      </c>
      <c r="F355" s="359" t="s">
        <v>55</v>
      </c>
      <c r="G355" s="1185" t="s">
        <v>1794</v>
      </c>
      <c r="H355" s="1127">
        <v>0</v>
      </c>
      <c r="I355" s="1206" t="s">
        <v>890</v>
      </c>
      <c r="J355" s="1127" t="s">
        <v>30</v>
      </c>
      <c r="K355" s="353" t="s">
        <v>639</v>
      </c>
      <c r="L355" s="1127" t="s">
        <v>128</v>
      </c>
      <c r="M355" s="566">
        <v>118710.8</v>
      </c>
      <c r="N355" s="889"/>
      <c r="O355" s="898"/>
      <c r="P355" s="566">
        <v>118710.8</v>
      </c>
      <c r="Q355" s="1127" t="s">
        <v>128</v>
      </c>
      <c r="R355" s="1526" t="s">
        <v>38</v>
      </c>
      <c r="S355" s="363">
        <v>46062</v>
      </c>
      <c r="T355" s="9">
        <v>6978</v>
      </c>
      <c r="U355" s="375">
        <v>6978</v>
      </c>
      <c r="V355" s="3">
        <f>IFERROR(Table5[[#This Row],[Actual Redline Completed Footage UG]]/Table5[[#This Row],[Footage UG]], 0)</f>
        <v>1</v>
      </c>
      <c r="W355" s="363">
        <v>46064</v>
      </c>
      <c r="X355" s="785">
        <v>1</v>
      </c>
      <c r="Y355" s="785">
        <v>1</v>
      </c>
      <c r="Z355" s="1516">
        <v>1</v>
      </c>
      <c r="AA355" s="356">
        <v>46232</v>
      </c>
      <c r="AB355" s="57">
        <v>46232</v>
      </c>
      <c r="AC355" s="1582" t="s">
        <v>1795</v>
      </c>
    </row>
    <row r="356" spans="1:29" ht="39.75" customHeight="1">
      <c r="A356" s="551" t="s">
        <v>1796</v>
      </c>
      <c r="B356" s="370" t="s">
        <v>34</v>
      </c>
      <c r="C356" s="1243">
        <v>46172</v>
      </c>
      <c r="D356" s="359" t="s">
        <v>52</v>
      </c>
      <c r="E356" s="360">
        <v>46231</v>
      </c>
      <c r="F356" s="359" t="s">
        <v>663</v>
      </c>
      <c r="G356" s="1185" t="s">
        <v>1797</v>
      </c>
      <c r="H356" s="362">
        <v>0</v>
      </c>
      <c r="I356" s="1206" t="s">
        <v>890</v>
      </c>
      <c r="J356" s="1127" t="s">
        <v>30</v>
      </c>
      <c r="K356" s="353" t="s">
        <v>639</v>
      </c>
      <c r="L356" s="1127" t="s">
        <v>128</v>
      </c>
      <c r="M356" s="1201">
        <v>3443</v>
      </c>
      <c r="N356" s="889"/>
      <c r="O356" s="898"/>
      <c r="P356" s="1201">
        <v>3443</v>
      </c>
      <c r="Q356" s="1127" t="s">
        <v>128</v>
      </c>
      <c r="R356" s="1526" t="s">
        <v>38</v>
      </c>
      <c r="S356" s="363">
        <v>46234</v>
      </c>
      <c r="T356" s="357">
        <v>224</v>
      </c>
      <c r="U356" s="375">
        <v>218</v>
      </c>
      <c r="V356" s="3">
        <f>IFERROR(Table5[[#This Row],[Actual Redline Completed Footage UG]]/Table5[[#This Row],[Footage UG]], 0)</f>
        <v>0.9732142857142857</v>
      </c>
      <c r="W356" s="356">
        <v>46252</v>
      </c>
      <c r="X356" s="1418">
        <v>1</v>
      </c>
      <c r="Y356" s="1139">
        <v>0</v>
      </c>
      <c r="Z356" s="1171">
        <v>0</v>
      </c>
      <c r="AA356" s="356">
        <v>46283</v>
      </c>
      <c r="AB356" s="356">
        <v>46283</v>
      </c>
      <c r="AC356" s="1187" t="s">
        <v>1798</v>
      </c>
    </row>
    <row r="357" spans="1:29" ht="39.75" customHeight="1">
      <c r="A357" s="1803" t="s">
        <v>1799</v>
      </c>
      <c r="B357" s="305" t="s">
        <v>34</v>
      </c>
      <c r="C357" s="1598">
        <v>46295</v>
      </c>
      <c r="D357" s="1645" t="s">
        <v>56</v>
      </c>
      <c r="E357" s="1599">
        <v>46266</v>
      </c>
      <c r="F357" s="1645" t="s">
        <v>55</v>
      </c>
      <c r="G357" s="1185"/>
      <c r="H357" s="691">
        <v>0</v>
      </c>
      <c r="I357" s="365" t="s">
        <v>890</v>
      </c>
      <c r="J357" s="691" t="s">
        <v>30</v>
      </c>
      <c r="K357" s="353" t="s">
        <v>639</v>
      </c>
      <c r="L357" s="1883" t="s">
        <v>128</v>
      </c>
      <c r="M357" s="1904">
        <v>17605.400000000001</v>
      </c>
      <c r="N357" s="889"/>
      <c r="O357" s="898"/>
      <c r="P357" s="1904">
        <v>17605.400000000001</v>
      </c>
      <c r="Q357" s="1883" t="s">
        <v>128</v>
      </c>
      <c r="R357" s="1526" t="s">
        <v>38</v>
      </c>
      <c r="S357" s="1887">
        <v>46267</v>
      </c>
      <c r="T357" s="1888">
        <v>1344</v>
      </c>
      <c r="U357" s="1905">
        <v>1354</v>
      </c>
      <c r="V357" s="3">
        <f>IFERROR(Table5[[#This Row],[Actual Redline Completed Footage UG]]/Table5[[#This Row],[Footage UG]], 0)</f>
        <v>1.0074404761904763</v>
      </c>
      <c r="W357" s="1887">
        <v>46275</v>
      </c>
      <c r="X357" s="785">
        <v>1</v>
      </c>
      <c r="Y357" s="785">
        <v>1</v>
      </c>
      <c r="Z357" s="1516">
        <v>1</v>
      </c>
      <c r="AA357" s="356">
        <v>46293</v>
      </c>
      <c r="AB357" s="356">
        <v>46293</v>
      </c>
      <c r="AC357" s="1187" t="s">
        <v>1800</v>
      </c>
    </row>
    <row r="358" spans="1:29" ht="39.75" customHeight="1">
      <c r="A358" s="773" t="s">
        <v>1801</v>
      </c>
      <c r="B358" s="370" t="s">
        <v>34</v>
      </c>
      <c r="C358" s="679">
        <v>46040</v>
      </c>
      <c r="D358" s="690" t="s">
        <v>1802</v>
      </c>
      <c r="E358" s="689">
        <v>46034</v>
      </c>
      <c r="F358" s="690" t="s">
        <v>55</v>
      </c>
      <c r="G358" s="690"/>
      <c r="H358" s="691">
        <v>76</v>
      </c>
      <c r="I358" s="365" t="s">
        <v>890</v>
      </c>
      <c r="J358" s="1013" t="s">
        <v>30</v>
      </c>
      <c r="K358" s="689">
        <v>46036</v>
      </c>
      <c r="L358" s="691" t="s">
        <v>128</v>
      </c>
      <c r="M358" s="870">
        <v>64325</v>
      </c>
      <c r="N358" s="889"/>
      <c r="O358" s="409"/>
      <c r="P358" s="870">
        <v>64325</v>
      </c>
      <c r="Q358" s="731" t="s">
        <v>128</v>
      </c>
      <c r="R358" s="1251" t="s">
        <v>38</v>
      </c>
      <c r="S358" s="754">
        <v>46034</v>
      </c>
      <c r="T358" s="693">
        <v>8189</v>
      </c>
      <c r="U358" s="775">
        <v>8349</v>
      </c>
      <c r="V358" s="3">
        <f>IFERROR(Table5[[#This Row],[Actual Redline Completed Footage UG]]/Table5[[#This Row],[Footage UG]], 0)</f>
        <v>1.0195384051776775</v>
      </c>
      <c r="W358" s="692">
        <v>46042</v>
      </c>
      <c r="X358" s="274">
        <v>1</v>
      </c>
      <c r="Y358" s="274">
        <v>1</v>
      </c>
      <c r="Z358" s="274">
        <v>1</v>
      </c>
      <c r="AA358" s="366" t="s">
        <v>891</v>
      </c>
      <c r="AB358" s="630">
        <v>46195</v>
      </c>
      <c r="AC358" s="688" t="s">
        <v>1803</v>
      </c>
    </row>
    <row r="359" spans="1:29" ht="39.75" customHeight="1">
      <c r="A359" s="551" t="s">
        <v>1804</v>
      </c>
      <c r="B359" s="370" t="s">
        <v>34</v>
      </c>
      <c r="C359" s="679">
        <v>46040</v>
      </c>
      <c r="D359" s="359" t="s">
        <v>60</v>
      </c>
      <c r="E359" s="360">
        <v>46027</v>
      </c>
      <c r="F359" s="359" t="s">
        <v>55</v>
      </c>
      <c r="G359" s="690"/>
      <c r="H359" s="949">
        <v>109</v>
      </c>
      <c r="I359" s="365" t="s">
        <v>890</v>
      </c>
      <c r="J359" s="1013" t="s">
        <v>30</v>
      </c>
      <c r="K359" s="360">
        <v>45663</v>
      </c>
      <c r="L359" s="691" t="s">
        <v>128</v>
      </c>
      <c r="M359" s="1188">
        <v>123587.5</v>
      </c>
      <c r="N359" s="889"/>
      <c r="O359" s="898"/>
      <c r="P359" s="1188">
        <v>123587.5</v>
      </c>
      <c r="Q359" s="953" t="s">
        <v>128</v>
      </c>
      <c r="R359" s="1252" t="s">
        <v>38</v>
      </c>
      <c r="S359" s="1255">
        <v>46008</v>
      </c>
      <c r="T359" s="952">
        <v>5450</v>
      </c>
      <c r="U359" s="1182">
        <v>5628</v>
      </c>
      <c r="V359" s="3">
        <f>IFERROR(Table5[[#This Row],[Actual Redline Completed Footage UG]]/Table5[[#This Row],[Footage UG]], 0)</f>
        <v>1.0326605504587156</v>
      </c>
      <c r="W359" s="951">
        <v>46034</v>
      </c>
      <c r="X359" s="274">
        <v>1</v>
      </c>
      <c r="Y359" s="274">
        <v>1</v>
      </c>
      <c r="Z359" s="274">
        <v>1</v>
      </c>
      <c r="AA359" s="366" t="s">
        <v>1169</v>
      </c>
      <c r="AB359" s="366" t="s">
        <v>1169</v>
      </c>
      <c r="AC359" s="688" t="s">
        <v>1805</v>
      </c>
    </row>
    <row r="360" spans="1:29" ht="39.75" customHeight="1">
      <c r="A360" s="291" t="s">
        <v>1806</v>
      </c>
      <c r="B360" s="1605" t="s">
        <v>34</v>
      </c>
      <c r="C360" s="1607">
        <v>46160</v>
      </c>
      <c r="D360" s="359" t="s">
        <v>56</v>
      </c>
      <c r="E360" s="360">
        <v>46247</v>
      </c>
      <c r="F360" s="1216" t="s">
        <v>55</v>
      </c>
      <c r="G360" s="1185" t="s">
        <v>1807</v>
      </c>
      <c r="H360" s="362">
        <v>107</v>
      </c>
      <c r="I360" s="1206" t="s">
        <v>890</v>
      </c>
      <c r="J360" s="1127" t="s">
        <v>36</v>
      </c>
      <c r="K360" s="360">
        <v>46251</v>
      </c>
      <c r="L360" s="1127" t="s">
        <v>128</v>
      </c>
      <c r="M360" s="1631">
        <v>175204.4</v>
      </c>
      <c r="N360" s="889"/>
      <c r="O360" s="898"/>
      <c r="P360" s="1631">
        <v>175204.4</v>
      </c>
      <c r="Q360" s="1128" t="s">
        <v>128</v>
      </c>
      <c r="R360" s="1637" t="s">
        <v>38</v>
      </c>
      <c r="S360" s="363">
        <v>46248</v>
      </c>
      <c r="T360" s="357">
        <v>8827</v>
      </c>
      <c r="U360" s="375">
        <v>8827</v>
      </c>
      <c r="V360" s="3">
        <f>IFERROR(Table5[[#This Row],[Actual Redline Completed Footage UG]]/Table5[[#This Row],[Footage UG]], 0)</f>
        <v>1</v>
      </c>
      <c r="W360" s="363">
        <v>46279</v>
      </c>
      <c r="X360" s="1418">
        <v>1</v>
      </c>
      <c r="Y360" s="1418">
        <v>1</v>
      </c>
      <c r="Z360" s="1418">
        <v>1</v>
      </c>
      <c r="AA360" s="356">
        <v>46301</v>
      </c>
      <c r="AB360" s="366" t="s">
        <v>914</v>
      </c>
      <c r="AC360" s="1187" t="s">
        <v>1808</v>
      </c>
    </row>
    <row r="361" spans="1:29" ht="39.75" customHeight="1">
      <c r="A361" s="1280" t="s">
        <v>1809</v>
      </c>
      <c r="B361" s="1329" t="s">
        <v>34</v>
      </c>
      <c r="C361" s="353">
        <v>46174</v>
      </c>
      <c r="D361" s="359" t="s">
        <v>60</v>
      </c>
      <c r="E361" s="360">
        <v>46070</v>
      </c>
      <c r="F361" s="359" t="s">
        <v>55</v>
      </c>
      <c r="G361" s="1185"/>
      <c r="H361" s="362">
        <v>115</v>
      </c>
      <c r="I361" s="1206" t="s">
        <v>890</v>
      </c>
      <c r="J361" s="1233" t="s">
        <v>36</v>
      </c>
      <c r="K361" s="353" t="s">
        <v>639</v>
      </c>
      <c r="L361" s="1127" t="s">
        <v>128</v>
      </c>
      <c r="M361" s="1628">
        <v>125188</v>
      </c>
      <c r="N361" s="889"/>
      <c r="O361" s="898"/>
      <c r="P361" s="1628">
        <v>125188</v>
      </c>
      <c r="Q361" s="1127" t="s">
        <v>128</v>
      </c>
      <c r="R361" s="1526" t="s">
        <v>38</v>
      </c>
      <c r="S361" s="363">
        <v>46083</v>
      </c>
      <c r="T361" s="9">
        <v>7078</v>
      </c>
      <c r="U361" s="1290">
        <v>7587</v>
      </c>
      <c r="V361" s="1179">
        <f>IFERROR(Table5[[#This Row],[Actual Redline Completed Footage UG]]/Table5[[#This Row],[Footage UG]], 0)</f>
        <v>1.0719129697654706</v>
      </c>
      <c r="W361" s="20">
        <v>46090</v>
      </c>
      <c r="X361" s="1277">
        <v>1</v>
      </c>
      <c r="Y361" s="1388">
        <v>1</v>
      </c>
      <c r="Z361" s="1139">
        <v>1</v>
      </c>
      <c r="AA361" s="366" t="s">
        <v>914</v>
      </c>
      <c r="AB361" s="366" t="s">
        <v>914</v>
      </c>
      <c r="AC361" s="1306"/>
    </row>
    <row r="362" spans="1:29" ht="39.75" customHeight="1">
      <c r="A362" s="551" t="s">
        <v>1810</v>
      </c>
      <c r="B362" s="1197" t="s">
        <v>571</v>
      </c>
      <c r="C362" s="353">
        <v>46325</v>
      </c>
      <c r="D362" s="351" t="s">
        <v>52</v>
      </c>
      <c r="E362" s="360">
        <v>46143</v>
      </c>
      <c r="F362" s="351" t="s">
        <v>1811</v>
      </c>
      <c r="G362" s="1185" t="s">
        <v>1812</v>
      </c>
      <c r="H362" s="362">
        <v>21</v>
      </c>
      <c r="I362" s="1206" t="s">
        <v>890</v>
      </c>
      <c r="J362" s="1207" t="s">
        <v>30</v>
      </c>
      <c r="K362" s="360">
        <v>46147</v>
      </c>
      <c r="L362" s="1206" t="s">
        <v>128</v>
      </c>
      <c r="M362" s="566">
        <v>81882</v>
      </c>
      <c r="N362" s="889"/>
      <c r="O362" s="898"/>
      <c r="P362" s="566">
        <v>81882</v>
      </c>
      <c r="Q362" s="1206" t="s">
        <v>128</v>
      </c>
      <c r="R362" s="1526" t="s">
        <v>38</v>
      </c>
      <c r="S362" s="363">
        <v>46146</v>
      </c>
      <c r="T362" s="9">
        <v>6481</v>
      </c>
      <c r="U362" s="1525">
        <v>6750</v>
      </c>
      <c r="V362" s="1186">
        <f>IFERROR(Table5[[#This Row],[Actual Redline Completed Footage UG]]/Table5[[#This Row],[Footage UG]], 0)</f>
        <v>1.0415059404412899</v>
      </c>
      <c r="W362" s="97">
        <v>46154</v>
      </c>
      <c r="X362" s="1418">
        <v>0</v>
      </c>
      <c r="Y362" s="1388">
        <v>0</v>
      </c>
      <c r="Z362" s="1203">
        <v>0</v>
      </c>
      <c r="AA362" s="356">
        <v>46218</v>
      </c>
      <c r="AB362" s="366" t="s">
        <v>914</v>
      </c>
      <c r="AC362" s="999" t="s">
        <v>1813</v>
      </c>
    </row>
    <row r="363" spans="1:29" ht="39.75" customHeight="1">
      <c r="A363" s="551" t="s">
        <v>1814</v>
      </c>
      <c r="B363" s="1197" t="s">
        <v>571</v>
      </c>
      <c r="C363" s="353">
        <v>46325</v>
      </c>
      <c r="D363" s="353" t="s">
        <v>78</v>
      </c>
      <c r="E363" s="360">
        <v>46159</v>
      </c>
      <c r="F363" s="351" t="s">
        <v>1811</v>
      </c>
      <c r="G363" s="1185"/>
      <c r="H363" s="362">
        <v>31</v>
      </c>
      <c r="I363" s="1206" t="s">
        <v>890</v>
      </c>
      <c r="J363" s="1207" t="s">
        <v>30</v>
      </c>
      <c r="K363" s="360">
        <v>45795</v>
      </c>
      <c r="L363" s="1206" t="s">
        <v>128</v>
      </c>
      <c r="M363" s="409">
        <v>73945</v>
      </c>
      <c r="N363" s="889"/>
      <c r="O363" s="898"/>
      <c r="P363" s="566">
        <v>73945</v>
      </c>
      <c r="Q363" s="1206" t="s">
        <v>128</v>
      </c>
      <c r="R363" s="1526" t="s">
        <v>38</v>
      </c>
      <c r="S363" s="363">
        <v>46160</v>
      </c>
      <c r="T363" s="9">
        <v>5923</v>
      </c>
      <c r="U363" s="1525">
        <v>6177</v>
      </c>
      <c r="V363" s="1160">
        <f>IFERROR(Table5[[#This Row],[Actual Redline Completed Footage UG]]/Table5[[#This Row],[Footage UG]], 0)</f>
        <v>1.0428836738139455</v>
      </c>
      <c r="W363" s="363">
        <v>46188</v>
      </c>
      <c r="X363" s="1418">
        <v>0</v>
      </c>
      <c r="Y363" s="1388">
        <v>0</v>
      </c>
      <c r="Z363" s="1203">
        <v>0</v>
      </c>
      <c r="AA363" s="356">
        <v>46230</v>
      </c>
      <c r="AB363" s="366" t="s">
        <v>914</v>
      </c>
      <c r="AC363" s="999" t="s">
        <v>574</v>
      </c>
    </row>
    <row r="364" spans="1:29" ht="39.75" customHeight="1">
      <c r="A364" s="1439" t="s">
        <v>1815</v>
      </c>
      <c r="B364" s="1197" t="s">
        <v>571</v>
      </c>
      <c r="C364" s="1243">
        <v>46325</v>
      </c>
      <c r="D364" s="1243" t="s">
        <v>68</v>
      </c>
      <c r="E364" s="1184">
        <v>46148</v>
      </c>
      <c r="F364" s="1183" t="s">
        <v>59</v>
      </c>
      <c r="G364" s="1185" t="s">
        <v>1816</v>
      </c>
      <c r="H364" s="1559">
        <v>73</v>
      </c>
      <c r="I364" s="1178" t="s">
        <v>890</v>
      </c>
      <c r="J364" s="1013" t="s">
        <v>30</v>
      </c>
      <c r="K364" s="1184">
        <v>46154</v>
      </c>
      <c r="L364" s="365" t="s">
        <v>128</v>
      </c>
      <c r="M364" s="1188">
        <v>132347.5</v>
      </c>
      <c r="N364" s="889"/>
      <c r="O364" s="898"/>
      <c r="P364" s="1188">
        <v>132347.5</v>
      </c>
      <c r="Q364" s="365" t="s">
        <v>128</v>
      </c>
      <c r="R364" s="1394" t="s">
        <v>38</v>
      </c>
      <c r="S364" s="1168">
        <v>46154</v>
      </c>
      <c r="T364" s="1171">
        <v>11206</v>
      </c>
      <c r="U364" s="1525">
        <v>11490</v>
      </c>
      <c r="V364" s="3">
        <f>IFERROR(Table5[[#This Row],[Actual Redline Completed Footage UG]]/Table5[[#This Row],[Footage UG]], 0)</f>
        <v>1.0253435659468142</v>
      </c>
      <c r="W364" s="1409">
        <v>46169</v>
      </c>
      <c r="X364" s="1277">
        <v>0</v>
      </c>
      <c r="Y364" s="785">
        <v>0</v>
      </c>
      <c r="Z364" s="1654">
        <v>0</v>
      </c>
      <c r="AA364" s="356">
        <v>46216</v>
      </c>
      <c r="AB364" s="366" t="s">
        <v>914</v>
      </c>
      <c r="AC364" s="999" t="s">
        <v>1817</v>
      </c>
    </row>
    <row r="365" spans="1:29" ht="39.75" customHeight="1">
      <c r="A365" s="1439" t="s">
        <v>1818</v>
      </c>
      <c r="B365" s="1197" t="s">
        <v>571</v>
      </c>
      <c r="C365" s="1243">
        <v>46325</v>
      </c>
      <c r="D365" s="1243" t="s">
        <v>58</v>
      </c>
      <c r="E365" s="1184">
        <v>46170</v>
      </c>
      <c r="F365" s="1183" t="s">
        <v>61</v>
      </c>
      <c r="G365" s="1185"/>
      <c r="H365" s="1559">
        <v>76</v>
      </c>
      <c r="I365" s="365" t="s">
        <v>890</v>
      </c>
      <c r="J365" s="1013" t="s">
        <v>30</v>
      </c>
      <c r="K365" s="1184">
        <v>46175</v>
      </c>
      <c r="L365" s="365" t="s">
        <v>128</v>
      </c>
      <c r="M365" s="1188">
        <v>67567.5</v>
      </c>
      <c r="N365" s="889"/>
      <c r="O365" s="898"/>
      <c r="P365" s="1188">
        <v>67567.5</v>
      </c>
      <c r="Q365" s="365" t="s">
        <v>128</v>
      </c>
      <c r="R365" s="1394" t="s">
        <v>38</v>
      </c>
      <c r="S365" s="1561">
        <v>46171</v>
      </c>
      <c r="T365" s="1562">
        <v>5460</v>
      </c>
      <c r="U365" s="1525">
        <v>5429</v>
      </c>
      <c r="V365" s="1015">
        <f>IFERROR(Table5[[#This Row],[Actual Redline Completed Footage UG]]/Table5[[#This Row],[Footage UG]], 0)</f>
        <v>0.99432234432234434</v>
      </c>
      <c r="W365" s="1573">
        <v>46209</v>
      </c>
      <c r="X365" s="896">
        <v>0</v>
      </c>
      <c r="Y365" s="896">
        <v>0</v>
      </c>
      <c r="Z365" s="1012">
        <v>0</v>
      </c>
      <c r="AA365" s="356">
        <v>46244</v>
      </c>
      <c r="AB365" s="366" t="s">
        <v>914</v>
      </c>
      <c r="AC365" s="999" t="s">
        <v>1819</v>
      </c>
    </row>
    <row r="366" spans="1:29" ht="39.75" customHeight="1">
      <c r="A366" s="1196" t="s">
        <v>1820</v>
      </c>
      <c r="B366" s="1197" t="s">
        <v>571</v>
      </c>
      <c r="C366" s="1198">
        <v>46325</v>
      </c>
      <c r="D366" s="1198" t="s">
        <v>58</v>
      </c>
      <c r="E366" s="1199">
        <v>46170</v>
      </c>
      <c r="F366" s="1185" t="s">
        <v>65</v>
      </c>
      <c r="G366" s="1185"/>
      <c r="H366" s="1127">
        <v>51</v>
      </c>
      <c r="I366" s="1206" t="s">
        <v>890</v>
      </c>
      <c r="J366" s="1207" t="s">
        <v>30</v>
      </c>
      <c r="K366" s="1199">
        <v>46174</v>
      </c>
      <c r="L366" s="1206" t="s">
        <v>128</v>
      </c>
      <c r="M366" s="566">
        <v>97514.75</v>
      </c>
      <c r="N366" s="889"/>
      <c r="O366" s="898"/>
      <c r="P366" s="566">
        <v>97514.75</v>
      </c>
      <c r="Q366" s="1206" t="s">
        <v>128</v>
      </c>
      <c r="R366" s="1526" t="s">
        <v>38</v>
      </c>
      <c r="S366" s="1168">
        <v>46174</v>
      </c>
      <c r="T366" s="1171">
        <v>7958</v>
      </c>
      <c r="U366" s="1525">
        <v>8116</v>
      </c>
      <c r="V366" s="3">
        <f>IFERROR(Table5[[#This Row],[Actual Redline Completed Footage UG]]/Table5[[#This Row],[Footage UG]], 0)</f>
        <v>1.0198542347323447</v>
      </c>
      <c r="W366" s="1168">
        <v>46181</v>
      </c>
      <c r="X366" s="1418">
        <v>0</v>
      </c>
      <c r="Y366" s="1388">
        <v>0</v>
      </c>
      <c r="Z366" s="1203">
        <v>0</v>
      </c>
      <c r="AA366" s="356">
        <v>46230</v>
      </c>
      <c r="AB366" s="366" t="s">
        <v>914</v>
      </c>
      <c r="AC366" s="999" t="s">
        <v>574</v>
      </c>
    </row>
    <row r="367" spans="1:29" ht="39.75" customHeight="1">
      <c r="A367" s="1439" t="s">
        <v>1821</v>
      </c>
      <c r="B367" s="1197" t="s">
        <v>571</v>
      </c>
      <c r="C367" s="1243">
        <v>46325</v>
      </c>
      <c r="D367" s="1243" t="s">
        <v>58</v>
      </c>
      <c r="E367" s="1184">
        <v>46170</v>
      </c>
      <c r="F367" s="1183" t="s">
        <v>65</v>
      </c>
      <c r="G367" s="1185"/>
      <c r="H367" s="1559">
        <v>63</v>
      </c>
      <c r="I367" s="365" t="s">
        <v>890</v>
      </c>
      <c r="J367" s="1013" t="s">
        <v>30</v>
      </c>
      <c r="K367" s="1184">
        <v>46174</v>
      </c>
      <c r="L367" s="365" t="s">
        <v>128</v>
      </c>
      <c r="M367" s="1188">
        <v>54827.5</v>
      </c>
      <c r="N367" s="889"/>
      <c r="O367" s="898"/>
      <c r="P367" s="1188">
        <v>54827.5</v>
      </c>
      <c r="Q367" s="365" t="s">
        <v>128</v>
      </c>
      <c r="R367" s="1394" t="s">
        <v>38</v>
      </c>
      <c r="S367" s="1561">
        <v>46183</v>
      </c>
      <c r="T367" s="1562">
        <v>4414</v>
      </c>
      <c r="U367" s="1525">
        <v>4493</v>
      </c>
      <c r="V367" s="3">
        <f>IFERROR(Table5[[#This Row],[Actual Redline Completed Footage UG]]/Table5[[#This Row],[Footage UG]], 0)</f>
        <v>1.017897598550068</v>
      </c>
      <c r="W367" s="1561">
        <v>46185</v>
      </c>
      <c r="X367" s="1418">
        <v>0</v>
      </c>
      <c r="Y367" s="1388">
        <v>0</v>
      </c>
      <c r="Z367" s="1203">
        <v>0</v>
      </c>
      <c r="AA367" s="356">
        <v>46237</v>
      </c>
      <c r="AB367" s="356">
        <v>46237</v>
      </c>
      <c r="AC367" s="999" t="s">
        <v>574</v>
      </c>
    </row>
    <row r="368" spans="1:29" ht="39.75" customHeight="1">
      <c r="A368" s="551" t="s">
        <v>1822</v>
      </c>
      <c r="B368" s="1197" t="s">
        <v>571</v>
      </c>
      <c r="C368" s="353">
        <v>46325</v>
      </c>
      <c r="D368" s="353" t="s">
        <v>58</v>
      </c>
      <c r="E368" s="360">
        <v>46170</v>
      </c>
      <c r="F368" s="359" t="s">
        <v>579</v>
      </c>
      <c r="G368" s="1185"/>
      <c r="H368" s="362">
        <v>67</v>
      </c>
      <c r="I368" s="1206" t="s">
        <v>890</v>
      </c>
      <c r="J368" s="1207" t="s">
        <v>30</v>
      </c>
      <c r="K368" s="360" t="s">
        <v>639</v>
      </c>
      <c r="L368" s="1206" t="s">
        <v>128</v>
      </c>
      <c r="M368" s="566">
        <v>95128</v>
      </c>
      <c r="N368" s="889"/>
      <c r="O368" s="898"/>
      <c r="P368" s="566">
        <v>95128</v>
      </c>
      <c r="Q368" s="1206" t="s">
        <v>128</v>
      </c>
      <c r="R368" s="1526" t="s">
        <v>38</v>
      </c>
      <c r="S368" s="363">
        <v>46171</v>
      </c>
      <c r="T368" s="9">
        <v>7857</v>
      </c>
      <c r="U368" s="1525">
        <v>7421</v>
      </c>
      <c r="V368" s="3">
        <f>IFERROR(Table5[[#This Row],[Actual Redline Completed Footage UG]]/Table5[[#This Row],[Footage UG]], 0)</f>
        <v>0.94450808196512659</v>
      </c>
      <c r="W368" s="363">
        <v>46198</v>
      </c>
      <c r="X368" s="1418">
        <v>0</v>
      </c>
      <c r="Y368" s="1388">
        <v>0</v>
      </c>
      <c r="Z368" s="1203">
        <v>0</v>
      </c>
      <c r="AA368" s="356">
        <v>46227</v>
      </c>
      <c r="AB368" s="366" t="s">
        <v>914</v>
      </c>
      <c r="AC368" s="999" t="s">
        <v>574</v>
      </c>
    </row>
    <row r="369" spans="1:29" ht="39.75" customHeight="1">
      <c r="A369" s="1196" t="s">
        <v>1823</v>
      </c>
      <c r="B369" s="1197" t="s">
        <v>571</v>
      </c>
      <c r="C369" s="1198">
        <v>46325</v>
      </c>
      <c r="D369" s="1198" t="s">
        <v>68</v>
      </c>
      <c r="E369" s="1199">
        <v>46177</v>
      </c>
      <c r="F369" s="1185" t="s">
        <v>59</v>
      </c>
      <c r="G369" s="1185"/>
      <c r="H369" s="1127">
        <v>28</v>
      </c>
      <c r="I369" s="1206" t="s">
        <v>890</v>
      </c>
      <c r="J369" s="1207" t="s">
        <v>30</v>
      </c>
      <c r="K369" s="1199" t="s">
        <v>639</v>
      </c>
      <c r="L369" s="1206" t="s">
        <v>128</v>
      </c>
      <c r="M369" s="566">
        <v>73691.5</v>
      </c>
      <c r="N369" s="889"/>
      <c r="O369" s="898"/>
      <c r="P369" s="566">
        <v>73691.5</v>
      </c>
      <c r="Q369" s="1206" t="s">
        <v>128</v>
      </c>
      <c r="R369" s="1526" t="s">
        <v>38</v>
      </c>
      <c r="S369" s="1168">
        <v>46177</v>
      </c>
      <c r="T369" s="1171">
        <v>6042</v>
      </c>
      <c r="U369" s="1525">
        <v>6042</v>
      </c>
      <c r="V369" s="1186">
        <v>1</v>
      </c>
      <c r="W369" s="1168">
        <v>46185</v>
      </c>
      <c r="X369" s="1139">
        <v>0</v>
      </c>
      <c r="Y369" s="1139">
        <v>0</v>
      </c>
      <c r="Z369" s="1203">
        <v>0</v>
      </c>
      <c r="AA369" s="356">
        <v>46230</v>
      </c>
      <c r="AB369" s="366" t="s">
        <v>914</v>
      </c>
      <c r="AC369" s="999" t="s">
        <v>574</v>
      </c>
    </row>
    <row r="370" spans="1:29" ht="39.75" customHeight="1" thickBot="1">
      <c r="A370" s="551" t="s">
        <v>1824</v>
      </c>
      <c r="B370" s="370" t="s">
        <v>37</v>
      </c>
      <c r="C370" s="353">
        <v>46006</v>
      </c>
      <c r="D370" s="359" t="s">
        <v>54</v>
      </c>
      <c r="E370" s="360">
        <v>45987</v>
      </c>
      <c r="F370" s="359" t="s">
        <v>53</v>
      </c>
      <c r="G370" s="361" t="s">
        <v>1825</v>
      </c>
      <c r="H370" s="362">
        <v>35</v>
      </c>
      <c r="I370" s="365" t="s">
        <v>890</v>
      </c>
      <c r="J370" s="362" t="s">
        <v>30</v>
      </c>
      <c r="K370" s="353" t="s">
        <v>639</v>
      </c>
      <c r="L370" s="362" t="s">
        <v>128</v>
      </c>
      <c r="M370" s="869">
        <v>35942</v>
      </c>
      <c r="N370" s="889"/>
      <c r="O370" s="409"/>
      <c r="P370" s="869">
        <v>35942</v>
      </c>
      <c r="Q370" s="19" t="s">
        <v>128</v>
      </c>
      <c r="R370" s="1250" t="s">
        <v>38</v>
      </c>
      <c r="S370" s="494">
        <v>45992</v>
      </c>
      <c r="T370" s="9">
        <v>2801</v>
      </c>
      <c r="U370" s="375">
        <v>2817</v>
      </c>
      <c r="V370" s="3">
        <f>IFERROR(Table5[[#This Row],[Actual Redline Completed Footage UG]]/Table5[[#This Row],[Footage UG]], 0)</f>
        <v>1.0057122456265619</v>
      </c>
      <c r="W370" s="363">
        <v>46000</v>
      </c>
      <c r="X370" s="274">
        <v>0</v>
      </c>
      <c r="Y370" s="274">
        <v>0</v>
      </c>
      <c r="Z370" s="274">
        <v>0</v>
      </c>
      <c r="AA370" s="366" t="s">
        <v>1169</v>
      </c>
      <c r="AB370" s="366" t="s">
        <v>1169</v>
      </c>
      <c r="AC370" s="771" t="s">
        <v>1826</v>
      </c>
    </row>
    <row r="371" spans="1:29" ht="39.75" customHeight="1">
      <c r="A371" s="1286" t="s">
        <v>1827</v>
      </c>
      <c r="B371" s="370" t="s">
        <v>37</v>
      </c>
      <c r="C371" s="679">
        <v>46006</v>
      </c>
      <c r="D371" s="690" t="s">
        <v>54</v>
      </c>
      <c r="E371" s="689">
        <v>45987</v>
      </c>
      <c r="F371" s="690" t="s">
        <v>53</v>
      </c>
      <c r="G371" s="690" t="s">
        <v>1828</v>
      </c>
      <c r="H371" s="691">
        <v>30</v>
      </c>
      <c r="I371" s="365" t="s">
        <v>890</v>
      </c>
      <c r="J371" s="1013" t="s">
        <v>30</v>
      </c>
      <c r="K371" s="353" t="s">
        <v>639</v>
      </c>
      <c r="L371" s="691" t="s">
        <v>128</v>
      </c>
      <c r="M371" s="931">
        <v>31387.05</v>
      </c>
      <c r="N371" s="889"/>
      <c r="O371" s="898"/>
      <c r="P371" s="931">
        <v>31387.05</v>
      </c>
      <c r="Q371" s="731" t="s">
        <v>128</v>
      </c>
      <c r="R371" s="1357" t="s">
        <v>38</v>
      </c>
      <c r="S371" s="754">
        <v>45992</v>
      </c>
      <c r="T371" s="693">
        <v>2580</v>
      </c>
      <c r="U371" s="1287">
        <v>2628</v>
      </c>
      <c r="V371" s="358">
        <f ca="1">IFERROR($W371/$V371, 0)</f>
        <v>1.0186046511627906</v>
      </c>
      <c r="W371" s="692">
        <v>46001</v>
      </c>
      <c r="X371" s="687">
        <v>0</v>
      </c>
      <c r="Y371" s="687">
        <v>0</v>
      </c>
      <c r="Z371" s="274">
        <v>0</v>
      </c>
      <c r="AA371" s="366" t="s">
        <v>1169</v>
      </c>
      <c r="AB371" s="366" t="s">
        <v>1169</v>
      </c>
      <c r="AC371" s="771" t="s">
        <v>1829</v>
      </c>
    </row>
    <row r="372" spans="1:29" ht="39.75" customHeight="1">
      <c r="A372" s="551" t="s">
        <v>1830</v>
      </c>
      <c r="B372" s="370" t="s">
        <v>37</v>
      </c>
      <c r="C372" s="353">
        <v>46006</v>
      </c>
      <c r="D372" s="359" t="s">
        <v>54</v>
      </c>
      <c r="E372" s="360">
        <v>45975</v>
      </c>
      <c r="F372" s="359" t="s">
        <v>53</v>
      </c>
      <c r="G372" s="361" t="s">
        <v>1831</v>
      </c>
      <c r="H372" s="362">
        <v>86</v>
      </c>
      <c r="I372" s="365" t="s">
        <v>890</v>
      </c>
      <c r="J372" s="1013" t="s">
        <v>30</v>
      </c>
      <c r="K372" s="353" t="s">
        <v>639</v>
      </c>
      <c r="L372" s="362" t="s">
        <v>128</v>
      </c>
      <c r="M372" s="869">
        <v>111432</v>
      </c>
      <c r="N372" s="547"/>
      <c r="O372" s="910"/>
      <c r="P372" s="869">
        <v>111432</v>
      </c>
      <c r="Q372" s="19" t="s">
        <v>128</v>
      </c>
      <c r="R372" s="1250" t="s">
        <v>38</v>
      </c>
      <c r="S372" s="494">
        <v>45979</v>
      </c>
      <c r="T372" s="9">
        <v>9272</v>
      </c>
      <c r="U372" s="375">
        <v>9385</v>
      </c>
      <c r="V372" s="3">
        <f>IFERROR(Table5[[#This Row],[Actual Redline Completed Footage UG]]/Table5[[#This Row],[Footage UG]], 0)</f>
        <v>1.0121872303710095</v>
      </c>
      <c r="W372" s="20">
        <v>45985</v>
      </c>
      <c r="X372" s="758">
        <v>0</v>
      </c>
      <c r="Y372" s="274">
        <v>0</v>
      </c>
      <c r="Z372" s="274">
        <v>0</v>
      </c>
      <c r="AA372" s="366" t="s">
        <v>1169</v>
      </c>
      <c r="AB372" s="366" t="s">
        <v>1169</v>
      </c>
      <c r="AC372" s="771" t="s">
        <v>1832</v>
      </c>
    </row>
    <row r="373" spans="1:29" ht="39.75" customHeight="1">
      <c r="A373" s="1286" t="s">
        <v>1833</v>
      </c>
      <c r="B373" s="370" t="s">
        <v>37</v>
      </c>
      <c r="C373" s="679">
        <v>46040</v>
      </c>
      <c r="D373" s="690" t="s">
        <v>54</v>
      </c>
      <c r="E373" s="689">
        <v>46031</v>
      </c>
      <c r="F373" s="359" t="s">
        <v>971</v>
      </c>
      <c r="G373" s="690" t="s">
        <v>1834</v>
      </c>
      <c r="H373" s="691">
        <v>73</v>
      </c>
      <c r="I373" s="365" t="s">
        <v>890</v>
      </c>
      <c r="J373" s="1013" t="s">
        <v>30</v>
      </c>
      <c r="K373" s="353" t="s">
        <v>639</v>
      </c>
      <c r="L373" s="691" t="s">
        <v>128</v>
      </c>
      <c r="M373" s="870">
        <v>77814</v>
      </c>
      <c r="N373" s="547"/>
      <c r="O373" s="567"/>
      <c r="P373" s="870">
        <v>77814</v>
      </c>
      <c r="Q373" s="691" t="s">
        <v>128</v>
      </c>
      <c r="R373" s="1426" t="s">
        <v>38</v>
      </c>
      <c r="S373" s="692">
        <v>46015</v>
      </c>
      <c r="T373" s="693">
        <v>6263</v>
      </c>
      <c r="U373" s="1287">
        <v>6237</v>
      </c>
      <c r="V373" s="358">
        <f ca="1">IFERROR($W373/$V373, 0)</f>
        <v>0.99584863483953379</v>
      </c>
      <c r="W373" s="1402">
        <v>46024</v>
      </c>
      <c r="X373" s="1389">
        <v>0</v>
      </c>
      <c r="Y373" s="687">
        <v>0</v>
      </c>
      <c r="Z373" s="274">
        <v>0</v>
      </c>
      <c r="AA373" s="366" t="s">
        <v>1169</v>
      </c>
      <c r="AB373" s="366" t="s">
        <v>1169</v>
      </c>
      <c r="AC373" s="1723" t="s">
        <v>1835</v>
      </c>
    </row>
    <row r="374" spans="1:29" ht="39.75" customHeight="1">
      <c r="A374" s="1286" t="s">
        <v>1836</v>
      </c>
      <c r="B374" s="370" t="s">
        <v>37</v>
      </c>
      <c r="C374" s="679">
        <v>46081</v>
      </c>
      <c r="D374" s="690" t="s">
        <v>54</v>
      </c>
      <c r="E374" s="689">
        <v>46043</v>
      </c>
      <c r="F374" s="690" t="s">
        <v>53</v>
      </c>
      <c r="G374" s="690" t="s">
        <v>1837</v>
      </c>
      <c r="H374" s="691">
        <v>61</v>
      </c>
      <c r="I374" s="365" t="s">
        <v>890</v>
      </c>
      <c r="J374" s="691" t="s">
        <v>30</v>
      </c>
      <c r="K374" s="689">
        <v>46038</v>
      </c>
      <c r="L374" s="691" t="s">
        <v>128</v>
      </c>
      <c r="M374" s="870">
        <v>56650</v>
      </c>
      <c r="N374" s="547"/>
      <c r="O374" s="567"/>
      <c r="P374" s="870">
        <v>56650</v>
      </c>
      <c r="Q374" s="731" t="s">
        <v>128</v>
      </c>
      <c r="R374" s="1357" t="s">
        <v>38</v>
      </c>
      <c r="S374" s="754">
        <v>46038</v>
      </c>
      <c r="T374" s="693">
        <v>4641</v>
      </c>
      <c r="U374" s="1287">
        <v>4757</v>
      </c>
      <c r="V374" s="250">
        <f ca="1">IFERROR($W374/$V374, 0)</f>
        <v>1.0249946132299073</v>
      </c>
      <c r="W374" s="735">
        <v>46051</v>
      </c>
      <c r="X374" s="785">
        <v>0</v>
      </c>
      <c r="Y374" s="1389">
        <v>0</v>
      </c>
      <c r="Z374" s="274">
        <v>0</v>
      </c>
      <c r="AA374" s="366" t="s">
        <v>973</v>
      </c>
      <c r="AB374" s="356">
        <v>46197</v>
      </c>
      <c r="AC374" s="688" t="s">
        <v>1838</v>
      </c>
    </row>
    <row r="375" spans="1:29" ht="39.75" customHeight="1">
      <c r="A375" s="1280" t="s">
        <v>1839</v>
      </c>
      <c r="B375" s="370" t="s">
        <v>37</v>
      </c>
      <c r="C375" s="353">
        <v>46053</v>
      </c>
      <c r="D375" s="359" t="s">
        <v>54</v>
      </c>
      <c r="E375" s="360">
        <v>45964</v>
      </c>
      <c r="F375" s="359" t="s">
        <v>971</v>
      </c>
      <c r="G375" s="361"/>
      <c r="H375" s="362">
        <v>82</v>
      </c>
      <c r="I375" s="365" t="s">
        <v>890</v>
      </c>
      <c r="J375" s="362" t="s">
        <v>30</v>
      </c>
      <c r="K375" s="353" t="s">
        <v>639</v>
      </c>
      <c r="L375" s="362" t="s">
        <v>128</v>
      </c>
      <c r="M375" s="869">
        <v>101871</v>
      </c>
      <c r="N375" s="547"/>
      <c r="O375" s="567"/>
      <c r="P375" s="869">
        <v>101871</v>
      </c>
      <c r="Q375" s="362" t="s">
        <v>128</v>
      </c>
      <c r="R375" s="1473" t="s">
        <v>38</v>
      </c>
      <c r="S375" s="363">
        <v>45965</v>
      </c>
      <c r="T375" s="9">
        <v>8100</v>
      </c>
      <c r="U375" s="1290">
        <v>8230</v>
      </c>
      <c r="V375" s="358">
        <f ca="1">IFERROR($W375/$V375, 0)</f>
        <v>1.0160493827160493</v>
      </c>
      <c r="W375" s="97">
        <v>45973</v>
      </c>
      <c r="X375" s="768">
        <v>0</v>
      </c>
      <c r="Y375" s="1389">
        <v>0</v>
      </c>
      <c r="Z375" s="274">
        <v>0</v>
      </c>
      <c r="AA375" s="366" t="s">
        <v>1169</v>
      </c>
      <c r="AB375" s="366" t="s">
        <v>1169</v>
      </c>
      <c r="AC375" s="1723" t="s">
        <v>1835</v>
      </c>
    </row>
    <row r="376" spans="1:29" ht="39.75" customHeight="1">
      <c r="A376" s="551" t="s">
        <v>1840</v>
      </c>
      <c r="B376" s="370" t="s">
        <v>37</v>
      </c>
      <c r="C376" s="353">
        <v>46006</v>
      </c>
      <c r="D376" s="359" t="s">
        <v>54</v>
      </c>
      <c r="E376" s="360">
        <v>45980</v>
      </c>
      <c r="F376" s="359" t="s">
        <v>53</v>
      </c>
      <c r="G376" s="361" t="s">
        <v>1841</v>
      </c>
      <c r="H376" s="362">
        <v>75</v>
      </c>
      <c r="I376" s="365" t="s">
        <v>890</v>
      </c>
      <c r="J376" s="362" t="s">
        <v>30</v>
      </c>
      <c r="K376" s="353" t="s">
        <v>639</v>
      </c>
      <c r="L376" s="362" t="s">
        <v>128</v>
      </c>
      <c r="M376" s="869">
        <v>82330</v>
      </c>
      <c r="N376" s="547"/>
      <c r="O376" s="910"/>
      <c r="P376" s="566">
        <v>82330</v>
      </c>
      <c r="Q376" s="19" t="s">
        <v>128</v>
      </c>
      <c r="R376" s="1250" t="s">
        <v>38</v>
      </c>
      <c r="S376" s="494">
        <v>45965</v>
      </c>
      <c r="T376" s="9">
        <v>7126</v>
      </c>
      <c r="U376" s="375">
        <v>7033</v>
      </c>
      <c r="V376" s="250">
        <f>IFERROR(Table5[[#This Row],[Actual Redline Completed Footage UG]]/Table5[[#This Row],[Footage UG]], 0)</f>
        <v>0.98694920011226495</v>
      </c>
      <c r="W376" s="20">
        <v>45982</v>
      </c>
      <c r="X376" s="7">
        <v>0</v>
      </c>
      <c r="Y376" s="758">
        <v>0</v>
      </c>
      <c r="Z376" s="274">
        <v>0</v>
      </c>
      <c r="AA376" s="366" t="s">
        <v>1169</v>
      </c>
      <c r="AB376" s="366" t="s">
        <v>1169</v>
      </c>
      <c r="AC376" s="771" t="s">
        <v>1842</v>
      </c>
    </row>
    <row r="377" spans="1:29" ht="39.75" customHeight="1">
      <c r="A377" s="1719" t="s">
        <v>1843</v>
      </c>
      <c r="B377" s="305" t="s">
        <v>37</v>
      </c>
      <c r="C377" s="679">
        <v>46040</v>
      </c>
      <c r="D377" s="690" t="s">
        <v>54</v>
      </c>
      <c r="E377" s="689">
        <v>45996</v>
      </c>
      <c r="F377" s="359" t="s">
        <v>971</v>
      </c>
      <c r="G377" s="690" t="s">
        <v>1844</v>
      </c>
      <c r="H377" s="691">
        <v>78</v>
      </c>
      <c r="I377" s="365" t="s">
        <v>890</v>
      </c>
      <c r="J377" s="691" t="s">
        <v>30</v>
      </c>
      <c r="K377" s="353" t="s">
        <v>639</v>
      </c>
      <c r="L377" s="691" t="s">
        <v>128</v>
      </c>
      <c r="M377" s="870">
        <v>84477</v>
      </c>
      <c r="N377" s="547"/>
      <c r="O377" s="567"/>
      <c r="P377" s="870">
        <v>84477</v>
      </c>
      <c r="Q377" s="691" t="s">
        <v>128</v>
      </c>
      <c r="R377" s="1426" t="s">
        <v>38</v>
      </c>
      <c r="S377" s="692">
        <v>46000</v>
      </c>
      <c r="T377" s="693">
        <v>6758</v>
      </c>
      <c r="U377" s="1720">
        <v>7002</v>
      </c>
      <c r="V377" s="250">
        <f>IFERROR(Table5[[#This Row],[Actual Redline Completed Footage UG]]/Table5[[#This Row],[Footage UG]], 0)</f>
        <v>1.036105356614383</v>
      </c>
      <c r="W377" s="735">
        <v>46006</v>
      </c>
      <c r="X377" s="785">
        <v>0</v>
      </c>
      <c r="Y377" s="1389">
        <v>0</v>
      </c>
      <c r="Z377" s="274">
        <v>0</v>
      </c>
      <c r="AA377" s="366" t="s">
        <v>1169</v>
      </c>
      <c r="AB377" s="366" t="s">
        <v>1169</v>
      </c>
      <c r="AC377" s="1723" t="s">
        <v>1835</v>
      </c>
    </row>
    <row r="378" spans="1:29" ht="39.75" customHeight="1">
      <c r="A378" s="551" t="s">
        <v>1845</v>
      </c>
      <c r="B378" s="1129" t="s">
        <v>37</v>
      </c>
      <c r="C378" s="1278">
        <v>46171</v>
      </c>
      <c r="D378" s="359" t="s">
        <v>66</v>
      </c>
      <c r="E378" s="360">
        <v>46129</v>
      </c>
      <c r="F378" s="359" t="s">
        <v>971</v>
      </c>
      <c r="G378" s="1185"/>
      <c r="H378" s="362">
        <v>80</v>
      </c>
      <c r="I378" s="1206" t="s">
        <v>890</v>
      </c>
      <c r="J378" s="1207" t="s">
        <v>30</v>
      </c>
      <c r="K378" s="353" t="s">
        <v>639</v>
      </c>
      <c r="L378" s="691" t="s">
        <v>128</v>
      </c>
      <c r="M378" s="566">
        <v>77548</v>
      </c>
      <c r="N378" s="547"/>
      <c r="O378" s="567"/>
      <c r="P378" s="566">
        <v>77548</v>
      </c>
      <c r="Q378" s="1128" t="s">
        <v>128</v>
      </c>
      <c r="R378" s="1637" t="s">
        <v>38</v>
      </c>
      <c r="S378" s="1168">
        <v>46132</v>
      </c>
      <c r="T378" s="9">
        <v>6605</v>
      </c>
      <c r="U378" s="375">
        <v>6596</v>
      </c>
      <c r="V378" s="3">
        <f>IFERROR(Table5[[#This Row],[Actual Redline Completed Footage UG]]/Table5[[#This Row],[Footage UG]], 0)</f>
        <v>0.9986373959121877</v>
      </c>
      <c r="W378" s="1721">
        <v>46135</v>
      </c>
      <c r="X378" s="1722">
        <v>1</v>
      </c>
      <c r="Y378" s="1277">
        <v>1</v>
      </c>
      <c r="Z378" s="1277">
        <v>1</v>
      </c>
      <c r="AA378" s="356">
        <v>46174</v>
      </c>
      <c r="AB378" s="366" t="s">
        <v>914</v>
      </c>
      <c r="AC378" s="1187" t="s">
        <v>1846</v>
      </c>
    </row>
    <row r="379" spans="1:29" ht="39.75" customHeight="1">
      <c r="A379" s="1419" t="s">
        <v>1847</v>
      </c>
      <c r="B379" s="1129" t="s">
        <v>37</v>
      </c>
      <c r="C379" s="1278">
        <v>46171</v>
      </c>
      <c r="D379" s="1183" t="s">
        <v>56</v>
      </c>
      <c r="E379" s="1184">
        <v>46136</v>
      </c>
      <c r="F379" s="1183" t="s">
        <v>53</v>
      </c>
      <c r="G379" s="1185"/>
      <c r="H379" s="1559">
        <v>0</v>
      </c>
      <c r="I379" s="1206" t="s">
        <v>890</v>
      </c>
      <c r="J379" s="1207" t="s">
        <v>30</v>
      </c>
      <c r="K379" s="353" t="s">
        <v>639</v>
      </c>
      <c r="L379" s="1127" t="s">
        <v>128</v>
      </c>
      <c r="M379" s="1594">
        <v>60407.15</v>
      </c>
      <c r="N379" s="547"/>
      <c r="O379" s="567"/>
      <c r="P379" s="1594">
        <v>60407.15</v>
      </c>
      <c r="Q379" s="1128" t="s">
        <v>128</v>
      </c>
      <c r="R379" s="1420" t="s">
        <v>38</v>
      </c>
      <c r="S379" s="1561">
        <v>46136</v>
      </c>
      <c r="T379" s="1562">
        <v>4327</v>
      </c>
      <c r="U379" s="1575">
        <v>4481</v>
      </c>
      <c r="V379" s="1186">
        <f ca="1">IFERROR($W379/$V379, 0)</f>
        <v>1.0355904783914953</v>
      </c>
      <c r="W379" s="1564">
        <v>46146</v>
      </c>
      <c r="X379" s="785">
        <v>1</v>
      </c>
      <c r="Y379" s="788">
        <v>0</v>
      </c>
      <c r="Z379" s="721">
        <v>0</v>
      </c>
      <c r="AA379" s="366" t="s">
        <v>973</v>
      </c>
      <c r="AB379" s="366" t="s">
        <v>1169</v>
      </c>
      <c r="AC379" s="1187" t="s">
        <v>1848</v>
      </c>
    </row>
    <row r="380" spans="1:29" ht="39.75" customHeight="1">
      <c r="A380" s="773" t="s">
        <v>1849</v>
      </c>
      <c r="B380" s="680" t="s">
        <v>31</v>
      </c>
      <c r="C380" s="679">
        <v>46073</v>
      </c>
      <c r="D380" s="679" t="s">
        <v>1324</v>
      </c>
      <c r="E380" s="679"/>
      <c r="F380" s="680" t="s">
        <v>57</v>
      </c>
      <c r="G380" s="680" t="s">
        <v>1850</v>
      </c>
      <c r="H380" s="681">
        <v>0</v>
      </c>
      <c r="I380" s="1011" t="s">
        <v>890</v>
      </c>
      <c r="J380" s="681" t="s">
        <v>30</v>
      </c>
      <c r="K380" s="353" t="s">
        <v>639</v>
      </c>
      <c r="L380" s="681" t="s">
        <v>128</v>
      </c>
      <c r="M380" s="774">
        <v>38359.1</v>
      </c>
      <c r="N380" s="547"/>
      <c r="O380" s="910"/>
      <c r="P380" s="791">
        <v>38359.1</v>
      </c>
      <c r="Q380" s="728" t="s">
        <v>128</v>
      </c>
      <c r="R380" s="1251" t="s">
        <v>38</v>
      </c>
      <c r="S380" s="709">
        <v>46041</v>
      </c>
      <c r="T380" s="327">
        <v>3146</v>
      </c>
      <c r="U380" s="552">
        <v>3263</v>
      </c>
      <c r="V380" s="3">
        <f>IFERROR(Table5[[#This Row],[Actual Redline Completed Footage UG]]/Table5[[#This Row],[Footage UG]], 0)</f>
        <v>1.0371900826446281</v>
      </c>
      <c r="W380" s="1421">
        <v>46042</v>
      </c>
      <c r="X380" s="1422">
        <v>1</v>
      </c>
      <c r="Y380" s="274">
        <v>1</v>
      </c>
      <c r="Z380" s="785">
        <v>1</v>
      </c>
      <c r="AA380" s="57">
        <v>46101</v>
      </c>
      <c r="AB380" s="489">
        <v>46101</v>
      </c>
      <c r="AC380" s="699" t="s">
        <v>1851</v>
      </c>
    </row>
    <row r="381" spans="1:29" ht="39.75" customHeight="1">
      <c r="A381" s="557" t="s">
        <v>245</v>
      </c>
      <c r="B381" s="674" t="s">
        <v>31</v>
      </c>
      <c r="C381" s="608">
        <v>45838</v>
      </c>
      <c r="D381" s="1088" t="s">
        <v>58</v>
      </c>
      <c r="E381" s="608">
        <v>45817</v>
      </c>
      <c r="F381" s="1088" t="s">
        <v>57</v>
      </c>
      <c r="G381" s="1089" t="s">
        <v>253</v>
      </c>
      <c r="H381" s="614">
        <v>0</v>
      </c>
      <c r="I381" s="1057" t="s">
        <v>890</v>
      </c>
      <c r="J381" s="614" t="s">
        <v>30</v>
      </c>
      <c r="K381" s="1090">
        <v>45821</v>
      </c>
      <c r="L381" s="1057" t="s">
        <v>128</v>
      </c>
      <c r="M381" s="615">
        <v>23436.55</v>
      </c>
      <c r="N381" s="1232"/>
      <c r="O381" s="1232"/>
      <c r="P381" s="864">
        <v>23436.55</v>
      </c>
      <c r="Q381" s="295" t="s">
        <v>128</v>
      </c>
      <c r="R381" s="1250" t="s">
        <v>38</v>
      </c>
      <c r="S381" s="609">
        <v>45817</v>
      </c>
      <c r="T381" s="455">
        <v>1769</v>
      </c>
      <c r="U381" s="676">
        <v>1044</v>
      </c>
      <c r="V381" s="28">
        <f>IFERROR(Table5[[#This Row],[Actual Redline Completed Footage UG]]/Table5[[#This Row],[Footage UG]], 0)</f>
        <v>0.5901639344262295</v>
      </c>
      <c r="W381" s="585">
        <v>45831</v>
      </c>
      <c r="X381" s="262">
        <v>1</v>
      </c>
      <c r="Y381" s="274">
        <v>1</v>
      </c>
      <c r="Z381" s="7">
        <v>1</v>
      </c>
      <c r="AA381" s="20">
        <v>45897</v>
      </c>
      <c r="AB381" s="443">
        <v>45897</v>
      </c>
      <c r="AC381" s="485" t="s">
        <v>1852</v>
      </c>
    </row>
    <row r="382" spans="1:29" ht="39.75" customHeight="1">
      <c r="A382" s="551" t="s">
        <v>1853</v>
      </c>
      <c r="B382" s="1216" t="s">
        <v>31</v>
      </c>
      <c r="C382" s="353">
        <v>46233</v>
      </c>
      <c r="D382" s="353" t="s">
        <v>1512</v>
      </c>
      <c r="E382" s="353">
        <v>46169</v>
      </c>
      <c r="F382" s="1216" t="s">
        <v>636</v>
      </c>
      <c r="G382" s="1216" t="s">
        <v>1854</v>
      </c>
      <c r="H382" s="355">
        <v>0</v>
      </c>
      <c r="I382" s="1167" t="s">
        <v>890</v>
      </c>
      <c r="J382" s="1167" t="s">
        <v>30</v>
      </c>
      <c r="K382" s="353" t="s">
        <v>639</v>
      </c>
      <c r="L382" s="1167" t="s">
        <v>128</v>
      </c>
      <c r="M382" s="1217">
        <v>88403.8</v>
      </c>
      <c r="N382" s="547"/>
      <c r="O382" s="567"/>
      <c r="P382" s="1217">
        <v>88403.8</v>
      </c>
      <c r="Q382" s="1127" t="s">
        <v>128</v>
      </c>
      <c r="R382" s="1526" t="s">
        <v>38</v>
      </c>
      <c r="S382" s="356">
        <v>46169</v>
      </c>
      <c r="T382" s="1268">
        <v>6992</v>
      </c>
      <c r="U382" s="1525">
        <v>7145</v>
      </c>
      <c r="V382" s="3">
        <f>IFERROR(Table5[[#This Row],[Actual Redline Completed Footage UG]]/Table5[[#This Row],[Footage UG]], 0)</f>
        <v>1.0218821510297482</v>
      </c>
      <c r="W382" s="1168">
        <v>46195</v>
      </c>
      <c r="X382" s="1277">
        <v>1</v>
      </c>
      <c r="Y382" s="1277">
        <v>1</v>
      </c>
      <c r="Z382" s="1277">
        <v>1</v>
      </c>
      <c r="AA382" s="1751">
        <v>46280</v>
      </c>
      <c r="AB382" s="1751">
        <v>46280</v>
      </c>
      <c r="AC382" s="1734" t="s">
        <v>1855</v>
      </c>
    </row>
    <row r="383" spans="1:29" ht="39.75" customHeight="1">
      <c r="A383" s="558" t="s">
        <v>263</v>
      </c>
      <c r="B383" s="590" t="s">
        <v>31</v>
      </c>
      <c r="C383" s="23">
        <v>45899</v>
      </c>
      <c r="D383" s="588" t="s">
        <v>58</v>
      </c>
      <c r="E383" s="588">
        <v>45882</v>
      </c>
      <c r="F383" s="638" t="s">
        <v>65</v>
      </c>
      <c r="G383" s="642" t="s">
        <v>1487</v>
      </c>
      <c r="H383" s="570">
        <v>0</v>
      </c>
      <c r="I383" s="574" t="s">
        <v>890</v>
      </c>
      <c r="J383" s="570" t="s">
        <v>30</v>
      </c>
      <c r="K383" s="293">
        <v>45882</v>
      </c>
      <c r="L383" s="294" t="s">
        <v>128</v>
      </c>
      <c r="M383" s="629">
        <v>13056.5</v>
      </c>
      <c r="N383" s="39"/>
      <c r="O383" s="586"/>
      <c r="P383" s="864">
        <v>13056.5</v>
      </c>
      <c r="Q383" s="294" t="s">
        <v>128</v>
      </c>
      <c r="R383" s="1250" t="s">
        <v>38</v>
      </c>
      <c r="S383" s="489">
        <v>45882</v>
      </c>
      <c r="T383" s="327">
        <v>1100</v>
      </c>
      <c r="U383" s="552">
        <v>1110</v>
      </c>
      <c r="V383" s="28">
        <f>IFERROR(Table5[[#This Row],[Actual Redline Completed Footage UG]]/Table5[[#This Row],[Footage UG]], 0)</f>
        <v>1.009090909090909</v>
      </c>
      <c r="W383" s="494">
        <v>45887</v>
      </c>
      <c r="X383" s="7">
        <v>1</v>
      </c>
      <c r="Y383" s="7">
        <v>1</v>
      </c>
      <c r="Z383" s="1500">
        <v>1</v>
      </c>
      <c r="AA383" s="1362">
        <v>45926</v>
      </c>
      <c r="AB383" s="372">
        <v>45926</v>
      </c>
      <c r="AC383" s="100" t="s">
        <v>1488</v>
      </c>
    </row>
    <row r="384" spans="1:29" ht="39.75" customHeight="1">
      <c r="A384" s="1750" t="s">
        <v>1856</v>
      </c>
      <c r="B384" s="1743" t="s">
        <v>31</v>
      </c>
      <c r="C384" s="1744">
        <v>46203</v>
      </c>
      <c r="D384" s="1743" t="s">
        <v>58</v>
      </c>
      <c r="E384" s="1744">
        <v>46100</v>
      </c>
      <c r="F384" s="1745" t="s">
        <v>1857</v>
      </c>
      <c r="G384" s="1743"/>
      <c r="H384" s="1746">
        <v>36</v>
      </c>
      <c r="I384" s="1272" t="s">
        <v>890</v>
      </c>
      <c r="J384" s="1233" t="s">
        <v>30</v>
      </c>
      <c r="K384" s="1744">
        <v>46098</v>
      </c>
      <c r="L384" s="1233" t="s">
        <v>128</v>
      </c>
      <c r="M384" s="1533">
        <v>61453.599999999999</v>
      </c>
      <c r="N384" s="39"/>
      <c r="O384" s="567"/>
      <c r="P384" s="1533">
        <v>61453.599999999999</v>
      </c>
      <c r="Q384" s="1233" t="s">
        <v>128</v>
      </c>
      <c r="R384" s="1637" t="s">
        <v>38</v>
      </c>
      <c r="S384" s="1747">
        <v>46097</v>
      </c>
      <c r="T384" s="1333">
        <v>3439</v>
      </c>
      <c r="U384" s="1749">
        <v>3439</v>
      </c>
      <c r="V384" s="3">
        <f>IFERROR(Table5[[#This Row],[Actual Redline Completed Footage UG]]/Table5[[#This Row],[Footage UG]], 0)</f>
        <v>1</v>
      </c>
      <c r="W384" s="1748">
        <v>46140</v>
      </c>
      <c r="X384" s="1277">
        <v>1</v>
      </c>
      <c r="Y384" s="1277">
        <v>1</v>
      </c>
      <c r="Z384" s="1277">
        <v>1</v>
      </c>
      <c r="AA384" s="669">
        <v>46157</v>
      </c>
      <c r="AB384" s="366" t="s">
        <v>1169</v>
      </c>
      <c r="AC384" s="1181" t="s">
        <v>1058</v>
      </c>
    </row>
    <row r="385" spans="1:29" ht="39.75" customHeight="1">
      <c r="A385" s="887" t="s">
        <v>1858</v>
      </c>
      <c r="B385" s="351" t="s">
        <v>31</v>
      </c>
      <c r="C385" s="353">
        <v>46017</v>
      </c>
      <c r="D385" s="353" t="s">
        <v>1531</v>
      </c>
      <c r="E385" s="353">
        <v>45936</v>
      </c>
      <c r="F385" s="351" t="s">
        <v>57</v>
      </c>
      <c r="G385" s="354"/>
      <c r="H385" s="355">
        <v>157</v>
      </c>
      <c r="I385" s="1011" t="s">
        <v>890</v>
      </c>
      <c r="J385" s="355" t="s">
        <v>36</v>
      </c>
      <c r="K385" s="353">
        <v>45943</v>
      </c>
      <c r="L385" s="355" t="s">
        <v>128</v>
      </c>
      <c r="M385" s="629">
        <v>64059.5</v>
      </c>
      <c r="N385" s="408"/>
      <c r="O385" s="408"/>
      <c r="P385" s="629">
        <v>64059.5</v>
      </c>
      <c r="Q385" s="294" t="s">
        <v>128</v>
      </c>
      <c r="R385" s="1250" t="s">
        <v>38</v>
      </c>
      <c r="S385" s="489">
        <v>45943</v>
      </c>
      <c r="T385" s="357">
        <v>4725</v>
      </c>
      <c r="U385" s="552">
        <v>4535</v>
      </c>
      <c r="V385" s="3">
        <v>0.96</v>
      </c>
      <c r="W385" s="20">
        <v>45971</v>
      </c>
      <c r="X385" s="344">
        <v>1</v>
      </c>
      <c r="Y385" s="884">
        <v>1</v>
      </c>
      <c r="Z385" s="358">
        <v>1</v>
      </c>
      <c r="AA385" s="356">
        <v>46001</v>
      </c>
      <c r="AB385" s="366" t="s">
        <v>1169</v>
      </c>
      <c r="AC385" s="593"/>
    </row>
    <row r="386" spans="1:29" ht="39.75" customHeight="1">
      <c r="A386" s="1655" t="s">
        <v>1859</v>
      </c>
      <c r="B386" s="1270" t="s">
        <v>43</v>
      </c>
      <c r="C386" s="1215">
        <v>46173</v>
      </c>
      <c r="D386" s="1532" t="s">
        <v>62</v>
      </c>
      <c r="E386" s="1215">
        <v>46029</v>
      </c>
      <c r="F386" s="1271" t="s">
        <v>1057</v>
      </c>
      <c r="G386" s="1271"/>
      <c r="H386" s="1736">
        <v>55</v>
      </c>
      <c r="I386" s="1272" t="s">
        <v>890</v>
      </c>
      <c r="J386" s="1233" t="s">
        <v>30</v>
      </c>
      <c r="K386" s="353">
        <v>46063</v>
      </c>
      <c r="L386" s="1128" t="s">
        <v>128</v>
      </c>
      <c r="M386" s="1737">
        <v>55435.9</v>
      </c>
      <c r="N386" s="889"/>
      <c r="O386" s="1291"/>
      <c r="P386" s="1737">
        <v>55435.9</v>
      </c>
      <c r="Q386" s="1128" t="s">
        <v>128</v>
      </c>
      <c r="R386" s="1656" t="s">
        <v>38</v>
      </c>
      <c r="S386" s="1534">
        <v>46024</v>
      </c>
      <c r="T386" s="1275">
        <v>4571</v>
      </c>
      <c r="U386" s="1276">
        <v>4582</v>
      </c>
      <c r="V386" s="3">
        <f>IFERROR(Table5[[#This Row],[Actual Redline Completed Footage UG]]/Table5[[#This Row],[Footage UG]], 0)</f>
        <v>1.0024064756070881</v>
      </c>
      <c r="W386" s="1738">
        <v>46128</v>
      </c>
      <c r="X386" s="1277">
        <v>1</v>
      </c>
      <c r="Y386" s="1277">
        <v>1</v>
      </c>
      <c r="Z386" s="1277">
        <v>1</v>
      </c>
      <c r="AA386" s="356">
        <v>46199</v>
      </c>
      <c r="AB386" s="356">
        <v>46220</v>
      </c>
      <c r="AC386" s="1181" t="s">
        <v>885</v>
      </c>
    </row>
    <row r="387" spans="1:29" ht="39.75" customHeight="1">
      <c r="A387" s="1655" t="s">
        <v>1860</v>
      </c>
      <c r="B387" s="1270" t="s">
        <v>43</v>
      </c>
      <c r="C387" s="1215">
        <v>46173</v>
      </c>
      <c r="D387" s="1532" t="s">
        <v>62</v>
      </c>
      <c r="E387" s="1215">
        <v>46029</v>
      </c>
      <c r="F387" s="1271" t="s">
        <v>1057</v>
      </c>
      <c r="G387" s="1271"/>
      <c r="H387" s="1233">
        <v>71</v>
      </c>
      <c r="I387" s="1272" t="s">
        <v>890</v>
      </c>
      <c r="J387" s="1233" t="s">
        <v>30</v>
      </c>
      <c r="K387" s="1215">
        <v>46063</v>
      </c>
      <c r="L387" s="1128" t="s">
        <v>128</v>
      </c>
      <c r="M387" s="1533">
        <v>74320.899999999994</v>
      </c>
      <c r="N387" s="889"/>
      <c r="O387" s="1291"/>
      <c r="P387" s="1533">
        <v>74320.899999999994</v>
      </c>
      <c r="Q387" s="1128" t="s">
        <v>128</v>
      </c>
      <c r="R387" s="1656" t="s">
        <v>38</v>
      </c>
      <c r="S387" s="1534">
        <v>46024</v>
      </c>
      <c r="T387" s="1275">
        <v>5990</v>
      </c>
      <c r="U387" s="1276">
        <v>5909</v>
      </c>
      <c r="V387" s="3">
        <f>IFERROR(Table5[[#This Row],[Actual Redline Completed Footage UG]]/Table5[[#This Row],[Footage UG]], 0)</f>
        <v>0.98647746243739565</v>
      </c>
      <c r="W387" s="1534">
        <v>46140</v>
      </c>
      <c r="X387" s="1277">
        <v>1</v>
      </c>
      <c r="Y387" s="1277">
        <v>1</v>
      </c>
      <c r="Z387" s="1186">
        <v>1</v>
      </c>
      <c r="AA387" s="356">
        <v>46199</v>
      </c>
      <c r="AB387" s="366" t="s">
        <v>914</v>
      </c>
      <c r="AC387" s="1181" t="s">
        <v>885</v>
      </c>
    </row>
    <row r="388" spans="1:29" ht="39.75" customHeight="1">
      <c r="A388" s="1266" t="s">
        <v>1861</v>
      </c>
      <c r="B388" s="348" t="s">
        <v>43</v>
      </c>
      <c r="C388" s="726">
        <v>46203</v>
      </c>
      <c r="D388" s="447" t="s">
        <v>62</v>
      </c>
      <c r="E388" s="726">
        <v>46029</v>
      </c>
      <c r="F388" s="727" t="s">
        <v>1057</v>
      </c>
      <c r="G388" s="727"/>
      <c r="H388" s="728">
        <v>88</v>
      </c>
      <c r="I388" s="295" t="s">
        <v>890</v>
      </c>
      <c r="J388" s="728" t="s">
        <v>30</v>
      </c>
      <c r="K388" s="726">
        <v>46128</v>
      </c>
      <c r="L388" s="731" t="s">
        <v>128</v>
      </c>
      <c r="M388" s="893">
        <v>88069</v>
      </c>
      <c r="N388" s="889"/>
      <c r="O388" s="1291"/>
      <c r="P388" s="893">
        <v>88069</v>
      </c>
      <c r="Q388" s="731" t="s">
        <v>128</v>
      </c>
      <c r="R388" s="1657" t="s">
        <v>38</v>
      </c>
      <c r="S388" s="705">
        <v>46175</v>
      </c>
      <c r="T388" s="710">
        <v>7242</v>
      </c>
      <c r="U388" s="1658">
        <v>7028</v>
      </c>
      <c r="V388" s="3">
        <f>IFERROR(Table5[[#This Row],[Actual Redline Completed Footage UG]]/Table5[[#This Row],[Footage UG]], 0)</f>
        <v>0.97045015189174266</v>
      </c>
      <c r="W388" s="705">
        <v>46168</v>
      </c>
      <c r="X388" s="1277">
        <v>1</v>
      </c>
      <c r="Y388" s="1277">
        <v>1</v>
      </c>
      <c r="Z388" s="1277">
        <v>1</v>
      </c>
      <c r="AA388" s="356">
        <v>46220</v>
      </c>
      <c r="AB388" s="366" t="s">
        <v>914</v>
      </c>
      <c r="AC388" s="707" t="s">
        <v>885</v>
      </c>
    </row>
    <row r="389" spans="1:29" ht="39.75" customHeight="1">
      <c r="A389" s="1266" t="s">
        <v>1862</v>
      </c>
      <c r="B389" s="1270" t="s">
        <v>41</v>
      </c>
      <c r="C389" s="293">
        <v>46081</v>
      </c>
      <c r="D389" s="1185" t="s">
        <v>1802</v>
      </c>
      <c r="E389" s="1215">
        <v>46059</v>
      </c>
      <c r="F389" s="1271" t="s">
        <v>53</v>
      </c>
      <c r="G389" s="1271"/>
      <c r="H389" s="1233">
        <v>171</v>
      </c>
      <c r="I389" s="1272" t="s">
        <v>890</v>
      </c>
      <c r="J389" s="1233" t="s">
        <v>36</v>
      </c>
      <c r="K389" s="1273">
        <v>46062</v>
      </c>
      <c r="L389" s="1127" t="s">
        <v>128</v>
      </c>
      <c r="M389" s="1274">
        <v>160211</v>
      </c>
      <c r="N389" s="39"/>
      <c r="O389" s="567"/>
      <c r="P389" s="1274">
        <v>160211</v>
      </c>
      <c r="Q389" s="1128" t="s">
        <v>128</v>
      </c>
      <c r="R389" s="1437" t="s">
        <v>38</v>
      </c>
      <c r="S389" s="1363">
        <v>46062</v>
      </c>
      <c r="T389" s="1275">
        <v>10731</v>
      </c>
      <c r="U389" s="1276">
        <v>10731</v>
      </c>
      <c r="V389" s="76">
        <f>IFERROR(Table5[[#This Row],[Actual Redline Completed Footage UG]]/Table5[[#This Row],[Footage UG]], 0)</f>
        <v>1</v>
      </c>
      <c r="W389" s="1295">
        <v>46070</v>
      </c>
      <c r="X389" s="1418">
        <v>1</v>
      </c>
      <c r="Y389" s="1277">
        <v>1</v>
      </c>
      <c r="Z389" s="1277">
        <v>1</v>
      </c>
      <c r="AA389" s="356">
        <v>46118</v>
      </c>
      <c r="AB389" s="356">
        <v>46140</v>
      </c>
      <c r="AC389" s="1535" t="s">
        <v>1863</v>
      </c>
    </row>
    <row r="390" spans="1:29" ht="39.75" customHeight="1">
      <c r="A390" s="1196" t="s">
        <v>1864</v>
      </c>
      <c r="B390" s="1197" t="s">
        <v>44</v>
      </c>
      <c r="C390" s="1198">
        <v>46262</v>
      </c>
      <c r="D390" s="359" t="s">
        <v>1072</v>
      </c>
      <c r="E390" s="1199">
        <v>46171</v>
      </c>
      <c r="F390" s="359" t="s">
        <v>587</v>
      </c>
      <c r="G390" s="1185"/>
      <c r="H390" s="1127">
        <v>69</v>
      </c>
      <c r="I390" s="1178" t="s">
        <v>890</v>
      </c>
      <c r="J390" s="1167" t="s">
        <v>30</v>
      </c>
      <c r="K390" s="1199">
        <v>46171</v>
      </c>
      <c r="L390" s="1167" t="s">
        <v>128</v>
      </c>
      <c r="M390" s="1217">
        <v>66000.5</v>
      </c>
      <c r="N390" s="39"/>
      <c r="O390" s="567"/>
      <c r="P390" s="1217">
        <v>66000.5</v>
      </c>
      <c r="Q390" s="1167" t="s">
        <v>128</v>
      </c>
      <c r="R390" s="1526" t="s">
        <v>38</v>
      </c>
      <c r="S390" s="1168">
        <v>46171</v>
      </c>
      <c r="T390" s="1171">
        <v>5057</v>
      </c>
      <c r="U390" s="1525">
        <v>5060</v>
      </c>
      <c r="V390" s="3">
        <f>IFERROR(Table5[[#This Row],[Actual Redline Completed Footage UG]]/Table5[[#This Row],[Footage UG]], 0)</f>
        <v>1.0005932370970931</v>
      </c>
      <c r="W390" s="363">
        <v>46205</v>
      </c>
      <c r="X390" s="1277">
        <v>1</v>
      </c>
      <c r="Y390" s="1277">
        <v>1</v>
      </c>
      <c r="Z390" s="1277">
        <v>1</v>
      </c>
      <c r="AA390" s="356">
        <v>46227</v>
      </c>
      <c r="AB390" s="366" t="s">
        <v>914</v>
      </c>
      <c r="AC390" s="1369" t="s">
        <v>1073</v>
      </c>
    </row>
    <row r="391" spans="1:29" ht="39.75" customHeight="1">
      <c r="A391" s="1196" t="s">
        <v>1865</v>
      </c>
      <c r="B391" s="1197" t="s">
        <v>44</v>
      </c>
      <c r="C391" s="1198">
        <v>46262</v>
      </c>
      <c r="D391" s="1198" t="s">
        <v>78</v>
      </c>
      <c r="E391" s="1198">
        <v>46176</v>
      </c>
      <c r="F391" s="359" t="s">
        <v>71</v>
      </c>
      <c r="G391" s="1216"/>
      <c r="H391" s="1167">
        <v>49</v>
      </c>
      <c r="I391" s="1178" t="s">
        <v>890</v>
      </c>
      <c r="J391" s="1167" t="s">
        <v>30</v>
      </c>
      <c r="K391" s="1198">
        <v>46178</v>
      </c>
      <c r="L391" s="1167" t="s">
        <v>128</v>
      </c>
      <c r="M391" s="1217">
        <v>103484.5</v>
      </c>
      <c r="N391" s="1318"/>
      <c r="O391" s="567"/>
      <c r="P391" s="1217">
        <v>103484.5</v>
      </c>
      <c r="Q391" s="1167" t="s">
        <v>128</v>
      </c>
      <c r="R391" s="1526" t="s">
        <v>38</v>
      </c>
      <c r="S391" s="1219">
        <v>46178</v>
      </c>
      <c r="T391" s="1170">
        <v>8094</v>
      </c>
      <c r="U391" s="1659">
        <v>7829</v>
      </c>
      <c r="V391" s="3">
        <f>IFERROR(Table5[[#This Row],[Actual Redline Completed Footage UG]]/Table5[[#This Row],[Footage UG]], 0)</f>
        <v>0.96725969854213001</v>
      </c>
      <c r="W391" s="1219">
        <v>46189</v>
      </c>
      <c r="X391" s="1139">
        <v>0</v>
      </c>
      <c r="Y391" s="1139">
        <v>0</v>
      </c>
      <c r="Z391" s="1203">
        <v>0</v>
      </c>
      <c r="AA391" s="356">
        <v>46220</v>
      </c>
      <c r="AB391" s="366" t="s">
        <v>1169</v>
      </c>
      <c r="AC391" s="1141" t="s">
        <v>1866</v>
      </c>
    </row>
    <row r="392" spans="1:29" ht="39.75" customHeight="1">
      <c r="A392" s="1280" t="s">
        <v>1867</v>
      </c>
      <c r="B392" s="1401" t="s">
        <v>40</v>
      </c>
      <c r="C392" s="1198">
        <v>46172</v>
      </c>
      <c r="D392" s="359" t="s">
        <v>52</v>
      </c>
      <c r="E392" s="360">
        <v>46143</v>
      </c>
      <c r="F392" s="359" t="s">
        <v>53</v>
      </c>
      <c r="G392" s="1185"/>
      <c r="H392" s="19">
        <v>0</v>
      </c>
      <c r="I392" s="1472" t="s">
        <v>890</v>
      </c>
      <c r="J392" s="1128" t="s">
        <v>30</v>
      </c>
      <c r="K392" s="353" t="s">
        <v>639</v>
      </c>
      <c r="L392" s="1127" t="s">
        <v>128</v>
      </c>
      <c r="M392" s="566">
        <v>21122.05</v>
      </c>
      <c r="N392" s="39"/>
      <c r="O392" s="567"/>
      <c r="P392" s="566">
        <v>21122.05</v>
      </c>
      <c r="Q392" s="1128" t="s">
        <v>128</v>
      </c>
      <c r="R392" s="1420" t="s">
        <v>38</v>
      </c>
      <c r="S392" s="363">
        <v>46143</v>
      </c>
      <c r="T392" s="9">
        <v>1693</v>
      </c>
      <c r="U392" s="1290">
        <v>1037</v>
      </c>
      <c r="V392" s="3">
        <f>IFERROR(Table5[[#This Row],[Actual Redline Completed Footage UG]]/Table5[[#This Row],[Footage UG]], 0)</f>
        <v>0.61252215002953336</v>
      </c>
      <c r="W392" s="363">
        <v>46174</v>
      </c>
      <c r="X392" s="1139">
        <v>0</v>
      </c>
      <c r="Y392" s="1138">
        <v>0</v>
      </c>
      <c r="Z392" s="1334">
        <v>0</v>
      </c>
      <c r="AA392" s="366" t="s">
        <v>891</v>
      </c>
      <c r="AB392" s="366" t="s">
        <v>891</v>
      </c>
      <c r="AC392" s="1187" t="s">
        <v>1123</v>
      </c>
    </row>
    <row r="393" spans="1:29" ht="39.75" customHeight="1">
      <c r="A393" s="1436" t="s">
        <v>1868</v>
      </c>
      <c r="B393" s="1014" t="s">
        <v>40</v>
      </c>
      <c r="C393" s="1243">
        <v>46130</v>
      </c>
      <c r="D393" s="1183" t="s">
        <v>52</v>
      </c>
      <c r="E393" s="1184">
        <v>46121</v>
      </c>
      <c r="F393" s="1183" t="s">
        <v>53</v>
      </c>
      <c r="G393" s="1185"/>
      <c r="H393" s="953">
        <v>0</v>
      </c>
      <c r="I393" s="298" t="s">
        <v>890</v>
      </c>
      <c r="J393" s="731" t="s">
        <v>30</v>
      </c>
      <c r="K393" s="353" t="s">
        <v>639</v>
      </c>
      <c r="L393" s="1127" t="s">
        <v>128</v>
      </c>
      <c r="M393" s="1594">
        <v>3969.75</v>
      </c>
      <c r="N393" s="39"/>
      <c r="O393" s="567"/>
      <c r="P393" s="1594">
        <v>3969.75</v>
      </c>
      <c r="Q393" s="1127" t="s">
        <v>128</v>
      </c>
      <c r="R393" s="1596" t="s">
        <v>38</v>
      </c>
      <c r="S393" s="1574">
        <v>46121</v>
      </c>
      <c r="T393" s="1562">
        <v>295</v>
      </c>
      <c r="U393" s="1575">
        <v>288</v>
      </c>
      <c r="V393" s="250">
        <f>IFERROR(Table5[[#This Row],[Actual Redline Completed Footage UG]]/Table5[[#This Row],[Footage UG]], 0)</f>
        <v>0.97627118644067801</v>
      </c>
      <c r="W393" s="1564">
        <v>46132</v>
      </c>
      <c r="X393" s="785">
        <v>1</v>
      </c>
      <c r="Y393" s="1388">
        <v>1</v>
      </c>
      <c r="Z393" s="1139">
        <v>1</v>
      </c>
      <c r="AA393" s="366" t="s">
        <v>1869</v>
      </c>
      <c r="AB393" s="366" t="s">
        <v>1869</v>
      </c>
      <c r="AC393" s="1244" t="s">
        <v>1870</v>
      </c>
    </row>
    <row r="394" spans="1:29" ht="39.75" customHeight="1">
      <c r="A394" s="1093" t="s">
        <v>282</v>
      </c>
      <c r="B394" s="352" t="s">
        <v>28</v>
      </c>
      <c r="C394" s="338">
        <v>45716</v>
      </c>
      <c r="D394" s="338" t="s">
        <v>52</v>
      </c>
      <c r="E394" s="338">
        <v>45701</v>
      </c>
      <c r="F394" s="359" t="s">
        <v>59</v>
      </c>
      <c r="G394" s="1094" t="s">
        <v>134</v>
      </c>
      <c r="H394" s="365">
        <v>0</v>
      </c>
      <c r="I394" s="365" t="s">
        <v>38</v>
      </c>
      <c r="J394" s="365" t="s">
        <v>30</v>
      </c>
      <c r="K394" s="338">
        <v>45705</v>
      </c>
      <c r="L394" s="365" t="s">
        <v>128</v>
      </c>
      <c r="M394" s="1095">
        <v>1295</v>
      </c>
      <c r="N394" s="1096"/>
      <c r="O394" s="1231"/>
      <c r="P394" s="1095">
        <v>1295</v>
      </c>
      <c r="Q394" s="298" t="s">
        <v>128</v>
      </c>
      <c r="R394" s="1250" t="s">
        <v>38</v>
      </c>
      <c r="S394" s="493">
        <v>45706</v>
      </c>
      <c r="T394" s="371">
        <v>153</v>
      </c>
      <c r="U394" s="380">
        <v>153</v>
      </c>
      <c r="V394" s="3">
        <f>IFERROR($U394/$T394, 0)</f>
        <v>1</v>
      </c>
      <c r="W394" s="494">
        <v>45754</v>
      </c>
      <c r="X394" s="358">
        <v>1</v>
      </c>
      <c r="Y394" s="358">
        <v>1</v>
      </c>
      <c r="Z394" s="358">
        <v>1</v>
      </c>
      <c r="AA394" s="366" t="s">
        <v>1169</v>
      </c>
      <c r="AB394" s="366" t="s">
        <v>1169</v>
      </c>
      <c r="AC394" s="103" t="s">
        <v>1871</v>
      </c>
    </row>
    <row r="395" spans="1:29" ht="39.75" customHeight="1">
      <c r="A395" s="558" t="s">
        <v>293</v>
      </c>
      <c r="B395" s="560" t="s">
        <v>28</v>
      </c>
      <c r="C395" s="23">
        <v>45772</v>
      </c>
      <c r="D395" s="561" t="s">
        <v>1587</v>
      </c>
      <c r="E395" s="23">
        <v>45716</v>
      </c>
      <c r="F395" s="561" t="s">
        <v>1589</v>
      </c>
      <c r="G395" s="589" t="s">
        <v>294</v>
      </c>
      <c r="H395" s="564">
        <v>56</v>
      </c>
      <c r="I395" s="564" t="s">
        <v>890</v>
      </c>
      <c r="J395" s="564" t="s">
        <v>30</v>
      </c>
      <c r="K395" s="378">
        <v>45716</v>
      </c>
      <c r="L395" s="49" t="s">
        <v>128</v>
      </c>
      <c r="M395" s="565">
        <v>45321.5</v>
      </c>
      <c r="N395" s="39"/>
      <c r="O395" s="586"/>
      <c r="P395" s="565">
        <v>45321.5</v>
      </c>
      <c r="Q395" s="19" t="s">
        <v>128</v>
      </c>
      <c r="R395" s="1250" t="s">
        <v>38</v>
      </c>
      <c r="S395" s="494">
        <v>45722</v>
      </c>
      <c r="T395" s="9">
        <v>3642</v>
      </c>
      <c r="U395" s="375">
        <v>3666</v>
      </c>
      <c r="V395" s="1040">
        <f>IFERROR(Table5[[#This Row],[Actual Redline Completed Footage UG]]/Table5[[#This Row],[Footage UG]], 0)</f>
        <v>1.0065897858319606</v>
      </c>
      <c r="W395" s="494">
        <v>45734</v>
      </c>
      <c r="X395" s="358">
        <v>1</v>
      </c>
      <c r="Y395" s="358">
        <v>1</v>
      </c>
      <c r="Z395" s="358">
        <v>1</v>
      </c>
      <c r="AA395" s="363">
        <v>45972</v>
      </c>
      <c r="AB395" s="363">
        <v>45972</v>
      </c>
      <c r="AC395" s="131"/>
    </row>
    <row r="396" spans="1:29" ht="39.75" customHeight="1">
      <c r="A396" s="558" t="s">
        <v>363</v>
      </c>
      <c r="B396" s="560" t="s">
        <v>28</v>
      </c>
      <c r="C396" s="23">
        <v>45772</v>
      </c>
      <c r="D396" s="561" t="s">
        <v>1596</v>
      </c>
      <c r="E396" s="23">
        <v>45743</v>
      </c>
      <c r="F396" s="561" t="s">
        <v>1589</v>
      </c>
      <c r="G396" s="563" t="s">
        <v>364</v>
      </c>
      <c r="H396" s="564">
        <v>63</v>
      </c>
      <c r="I396" s="569" t="s">
        <v>890</v>
      </c>
      <c r="J396" s="570" t="s">
        <v>30</v>
      </c>
      <c r="K396" s="639">
        <v>45741</v>
      </c>
      <c r="L396" s="582" t="s">
        <v>128</v>
      </c>
      <c r="M396" s="640">
        <v>41813</v>
      </c>
      <c r="N396" s="39"/>
      <c r="O396" s="586"/>
      <c r="P396" s="640">
        <v>41813</v>
      </c>
      <c r="Q396" s="294" t="s">
        <v>128</v>
      </c>
      <c r="R396" s="1250" t="s">
        <v>38</v>
      </c>
      <c r="S396" s="443">
        <v>45745</v>
      </c>
      <c r="T396" s="6">
        <v>3243</v>
      </c>
      <c r="U396" s="592">
        <v>3290</v>
      </c>
      <c r="V396" s="28">
        <f>IFERROR(Table5[[#This Row],[Actual Redline Completed Footage UG]]/Table5[[#This Row],[Footage UG]], 0)</f>
        <v>1.0144927536231885</v>
      </c>
      <c r="W396" s="275">
        <v>45761</v>
      </c>
      <c r="X396" s="250">
        <v>1</v>
      </c>
      <c r="Y396" s="250">
        <v>1</v>
      </c>
      <c r="Z396" s="250">
        <v>1</v>
      </c>
      <c r="AA396" s="363">
        <v>45917</v>
      </c>
      <c r="AB396" s="363">
        <v>45917</v>
      </c>
      <c r="AC396" s="641" t="s">
        <v>1872</v>
      </c>
    </row>
    <row r="397" spans="1:29" ht="39.75" customHeight="1">
      <c r="A397" s="558" t="s">
        <v>371</v>
      </c>
      <c r="B397" s="560" t="s">
        <v>28</v>
      </c>
      <c r="C397" s="23">
        <v>45772</v>
      </c>
      <c r="D397" s="562" t="s">
        <v>1347</v>
      </c>
      <c r="E397" s="23">
        <v>45708</v>
      </c>
      <c r="F397" s="562" t="s">
        <v>1582</v>
      </c>
      <c r="G397" s="568" t="s">
        <v>372</v>
      </c>
      <c r="H397" s="564">
        <v>82</v>
      </c>
      <c r="I397" s="569" t="s">
        <v>890</v>
      </c>
      <c r="J397" s="564" t="s">
        <v>30</v>
      </c>
      <c r="K397" s="374">
        <v>45698</v>
      </c>
      <c r="L397" s="379" t="s">
        <v>128</v>
      </c>
      <c r="M397" s="565">
        <v>71979</v>
      </c>
      <c r="N397" s="547"/>
      <c r="O397" s="1232"/>
      <c r="P397" s="565">
        <v>71979</v>
      </c>
      <c r="Q397" s="298" t="s">
        <v>128</v>
      </c>
      <c r="R397" s="1250" t="s">
        <v>38</v>
      </c>
      <c r="S397" s="489">
        <v>45694</v>
      </c>
      <c r="T397" s="9">
        <v>5628</v>
      </c>
      <c r="U397" s="375">
        <v>3927</v>
      </c>
      <c r="V397" s="28">
        <f>IFERROR(Table5[[#This Row],[Actual Redline Completed Footage UG]]/Table5[[#This Row],[Footage UG]], 0)</f>
        <v>0.69776119402985071</v>
      </c>
      <c r="W397" s="494">
        <v>45742</v>
      </c>
      <c r="X397" s="358">
        <v>1</v>
      </c>
      <c r="Y397" s="358">
        <v>1</v>
      </c>
      <c r="Z397" s="358">
        <v>1</v>
      </c>
      <c r="AA397" s="381">
        <v>45901</v>
      </c>
      <c r="AB397" s="381">
        <v>45901</v>
      </c>
      <c r="AC397" s="131"/>
    </row>
    <row r="398" spans="1:29" ht="39.75" customHeight="1">
      <c r="A398" s="883" t="s">
        <v>400</v>
      </c>
      <c r="B398" s="296" t="s">
        <v>28</v>
      </c>
      <c r="C398" s="18">
        <v>45742</v>
      </c>
      <c r="D398" s="665" t="s">
        <v>1601</v>
      </c>
      <c r="E398" s="299">
        <v>45680</v>
      </c>
      <c r="F398" s="17" t="s">
        <v>59</v>
      </c>
      <c r="G398" s="434" t="s">
        <v>401</v>
      </c>
      <c r="H398" s="19">
        <v>79</v>
      </c>
      <c r="I398" s="1097" t="s">
        <v>592</v>
      </c>
      <c r="J398" s="619" t="s">
        <v>30</v>
      </c>
      <c r="K398" s="292" t="s">
        <v>38</v>
      </c>
      <c r="L398" s="298" t="s">
        <v>128</v>
      </c>
      <c r="M398" s="874">
        <v>64790.5</v>
      </c>
      <c r="N398" s="914"/>
      <c r="O398" s="914"/>
      <c r="P398" s="874">
        <v>64790.5</v>
      </c>
      <c r="Q398" s="298" t="s">
        <v>128</v>
      </c>
      <c r="R398" s="1250" t="s">
        <v>38</v>
      </c>
      <c r="S398" s="125">
        <v>45675</v>
      </c>
      <c r="T398" s="5">
        <v>4975</v>
      </c>
      <c r="U398" s="592">
        <v>4975</v>
      </c>
      <c r="V398" s="3">
        <f>IFERROR($U398/$T398, 0)</f>
        <v>1</v>
      </c>
      <c r="W398" s="125">
        <v>45680</v>
      </c>
      <c r="X398" s="1186">
        <v>1</v>
      </c>
      <c r="Y398" s="1186">
        <v>1</v>
      </c>
      <c r="Z398" s="1186">
        <v>1</v>
      </c>
      <c r="AA398" s="366" t="s">
        <v>1169</v>
      </c>
      <c r="AB398" s="366" t="s">
        <v>1169</v>
      </c>
      <c r="AC398" s="26" t="s">
        <v>1873</v>
      </c>
    </row>
    <row r="399" spans="1:29" ht="39.75" customHeight="1">
      <c r="A399" s="886" t="s">
        <v>1874</v>
      </c>
      <c r="B399" s="560" t="s">
        <v>28</v>
      </c>
      <c r="C399" s="588">
        <v>45991</v>
      </c>
      <c r="D399" s="666" t="s">
        <v>52</v>
      </c>
      <c r="E399" s="23">
        <v>45743</v>
      </c>
      <c r="F399" s="561" t="s">
        <v>59</v>
      </c>
      <c r="G399" s="563" t="s">
        <v>405</v>
      </c>
      <c r="H399" s="564">
        <v>69</v>
      </c>
      <c r="I399" s="1011" t="s">
        <v>890</v>
      </c>
      <c r="J399" s="355" t="s">
        <v>30</v>
      </c>
      <c r="K399" s="18">
        <v>45741</v>
      </c>
      <c r="L399" s="294" t="s">
        <v>128</v>
      </c>
      <c r="M399" s="864">
        <v>67734.5</v>
      </c>
      <c r="N399" s="889"/>
      <c r="O399" s="889"/>
      <c r="P399" s="864">
        <v>67734.5</v>
      </c>
      <c r="Q399" s="294" t="s">
        <v>128</v>
      </c>
      <c r="R399" s="1250" t="s">
        <v>38</v>
      </c>
      <c r="S399" s="125">
        <v>45744</v>
      </c>
      <c r="T399" s="5">
        <v>4822</v>
      </c>
      <c r="U399" s="761">
        <v>4993</v>
      </c>
      <c r="V399" s="3">
        <f>IFERROR(Table5[[#This Row],[Actual Redline Completed Footage UG]]/Table5[[#This Row],[Footage UG]], 0)</f>
        <v>1.035462463708005</v>
      </c>
      <c r="W399" s="20">
        <v>45784</v>
      </c>
      <c r="X399" s="1186">
        <v>1</v>
      </c>
      <c r="Y399" s="1186">
        <v>1</v>
      </c>
      <c r="Z399" s="1186">
        <v>1</v>
      </c>
      <c r="AA399" s="366" t="s">
        <v>1169</v>
      </c>
      <c r="AB399" s="366" t="s">
        <v>1169</v>
      </c>
      <c r="AC399" s="26" t="s">
        <v>1875</v>
      </c>
    </row>
    <row r="400" spans="1:29" ht="39.75" customHeight="1">
      <c r="A400" s="773" t="s">
        <v>1876</v>
      </c>
      <c r="B400" s="352" t="s">
        <v>28</v>
      </c>
      <c r="C400" s="679">
        <v>46008</v>
      </c>
      <c r="D400" s="679" t="s">
        <v>1877</v>
      </c>
      <c r="E400" s="689">
        <v>45743</v>
      </c>
      <c r="F400" s="690" t="s">
        <v>59</v>
      </c>
      <c r="G400" s="690" t="s">
        <v>1878</v>
      </c>
      <c r="H400" s="691">
        <v>54</v>
      </c>
      <c r="I400" s="1011" t="s">
        <v>890</v>
      </c>
      <c r="J400" s="681" t="s">
        <v>30</v>
      </c>
      <c r="K400" s="689">
        <v>45741</v>
      </c>
      <c r="L400" s="681" t="s">
        <v>128</v>
      </c>
      <c r="M400" s="870">
        <v>45215.5</v>
      </c>
      <c r="N400" s="547"/>
      <c r="O400" s="910"/>
      <c r="P400" s="870">
        <v>45215.5</v>
      </c>
      <c r="Q400" s="728" t="s">
        <v>128</v>
      </c>
      <c r="R400" s="1251" t="s">
        <v>38</v>
      </c>
      <c r="S400" s="754">
        <v>45744</v>
      </c>
      <c r="T400" s="696">
        <v>3796</v>
      </c>
      <c r="U400" s="775">
        <v>3772</v>
      </c>
      <c r="V400" s="3">
        <f>IFERROR(Table5[[#This Row],[Actual Redline Completed Footage UG]]/Table5[[#This Row],[Footage UG]], 0)</f>
        <v>0.9936775553213909</v>
      </c>
      <c r="W400" s="694">
        <v>45996</v>
      </c>
      <c r="X400" s="1186">
        <v>1</v>
      </c>
      <c r="Y400" s="1186">
        <v>1</v>
      </c>
      <c r="Z400" s="1186">
        <v>1</v>
      </c>
      <c r="AA400" s="366" t="s">
        <v>1169</v>
      </c>
      <c r="AB400" s="366" t="s">
        <v>1169</v>
      </c>
      <c r="AC400" s="1045" t="s">
        <v>1879</v>
      </c>
    </row>
    <row r="401" spans="1:29" ht="39.75" customHeight="1">
      <c r="A401" s="886" t="s">
        <v>410</v>
      </c>
      <c r="B401" s="560" t="s">
        <v>28</v>
      </c>
      <c r="C401" s="588">
        <v>45991</v>
      </c>
      <c r="D401" s="657" t="s">
        <v>1880</v>
      </c>
      <c r="E401" s="562">
        <v>45735</v>
      </c>
      <c r="F401" s="561" t="s">
        <v>59</v>
      </c>
      <c r="G401" s="563" t="s">
        <v>411</v>
      </c>
      <c r="H401" s="564">
        <v>70</v>
      </c>
      <c r="I401" s="1011" t="s">
        <v>890</v>
      </c>
      <c r="J401" s="362" t="s">
        <v>30</v>
      </c>
      <c r="K401" s="293">
        <v>45716</v>
      </c>
      <c r="L401" s="19" t="s">
        <v>128</v>
      </c>
      <c r="M401" s="874">
        <v>56262.5</v>
      </c>
      <c r="N401" s="547"/>
      <c r="O401" s="547"/>
      <c r="P401" s="874">
        <v>56262.5</v>
      </c>
      <c r="Q401" s="19" t="s">
        <v>128</v>
      </c>
      <c r="R401" s="1250" t="s">
        <v>38</v>
      </c>
      <c r="S401" s="125">
        <v>45744</v>
      </c>
      <c r="T401" s="5">
        <v>4870</v>
      </c>
      <c r="U401" s="761">
        <v>4921</v>
      </c>
      <c r="V401" s="3">
        <f>IFERROR(Table5[[#This Row],[Actual Redline Completed Footage UG]]/Table5[[#This Row],[Footage UG]], 0)</f>
        <v>1.0104722792607803</v>
      </c>
      <c r="W401" s="20">
        <v>45754</v>
      </c>
      <c r="X401" s="358">
        <v>1</v>
      </c>
      <c r="Y401" s="358">
        <v>1</v>
      </c>
      <c r="Z401" s="358">
        <v>1</v>
      </c>
      <c r="AA401" s="366" t="s">
        <v>1169</v>
      </c>
      <c r="AB401" s="366" t="s">
        <v>1169</v>
      </c>
      <c r="AC401" s="36" t="s">
        <v>1881</v>
      </c>
    </row>
    <row r="402" spans="1:29" ht="39.75" customHeight="1">
      <c r="A402" s="773" t="s">
        <v>1882</v>
      </c>
      <c r="B402" s="352" t="s">
        <v>28</v>
      </c>
      <c r="C402" s="679">
        <v>46080</v>
      </c>
      <c r="D402" s="359" t="s">
        <v>1883</v>
      </c>
      <c r="E402" s="689">
        <v>45700</v>
      </c>
      <c r="F402" s="359" t="s">
        <v>59</v>
      </c>
      <c r="G402" s="689" t="s">
        <v>413</v>
      </c>
      <c r="H402" s="691">
        <v>81</v>
      </c>
      <c r="I402" s="1011" t="s">
        <v>890</v>
      </c>
      <c r="J402" s="691" t="s">
        <v>30</v>
      </c>
      <c r="K402" s="689">
        <v>45702</v>
      </c>
      <c r="L402" s="365" t="s">
        <v>128</v>
      </c>
      <c r="M402" s="870">
        <v>70635</v>
      </c>
      <c r="N402" s="547"/>
      <c r="O402" s="567"/>
      <c r="P402" s="870">
        <v>70635</v>
      </c>
      <c r="Q402" s="298" t="s">
        <v>128</v>
      </c>
      <c r="R402" s="1251" t="s">
        <v>38</v>
      </c>
      <c r="S402" s="754">
        <v>45696</v>
      </c>
      <c r="T402" s="693">
        <v>6092</v>
      </c>
      <c r="U402" s="775">
        <v>6008</v>
      </c>
      <c r="V402" s="3">
        <f>IFERROR(Table5[[#This Row],[Actual Redline Completed Footage UG]]/Table5[[#This Row],[Footage UG]], 0)</f>
        <v>0.98621142481943536</v>
      </c>
      <c r="W402" s="692">
        <v>45747</v>
      </c>
      <c r="X402" s="358">
        <v>1</v>
      </c>
      <c r="Y402" s="358">
        <v>1</v>
      </c>
      <c r="Z402" s="358">
        <v>1</v>
      </c>
      <c r="AA402" s="366" t="s">
        <v>1169</v>
      </c>
      <c r="AB402" s="366" t="s">
        <v>1169</v>
      </c>
      <c r="AC402" s="778" t="s">
        <v>1884</v>
      </c>
    </row>
    <row r="403" spans="1:29" ht="39.75" customHeight="1">
      <c r="A403" s="551" t="s">
        <v>1885</v>
      </c>
      <c r="B403" s="352" t="s">
        <v>28</v>
      </c>
      <c r="C403" s="353">
        <v>45991</v>
      </c>
      <c r="D403" s="353" t="s">
        <v>52</v>
      </c>
      <c r="E403" s="360">
        <v>45743</v>
      </c>
      <c r="F403" s="359" t="s">
        <v>59</v>
      </c>
      <c r="G403" s="361" t="s">
        <v>419</v>
      </c>
      <c r="H403" s="362">
        <v>70</v>
      </c>
      <c r="I403" s="1011" t="s">
        <v>890</v>
      </c>
      <c r="J403" s="355" t="s">
        <v>30</v>
      </c>
      <c r="K403" s="360">
        <v>45741</v>
      </c>
      <c r="L403" s="355" t="s">
        <v>128</v>
      </c>
      <c r="M403" s="566">
        <v>67735.5</v>
      </c>
      <c r="N403" s="547"/>
      <c r="O403" s="910"/>
      <c r="P403" s="566">
        <v>67735.5</v>
      </c>
      <c r="Q403" s="294" t="s">
        <v>128</v>
      </c>
      <c r="R403" s="1250" t="s">
        <v>38</v>
      </c>
      <c r="S403" s="494">
        <v>45779</v>
      </c>
      <c r="T403" s="9">
        <v>6152</v>
      </c>
      <c r="U403" s="375">
        <v>6020</v>
      </c>
      <c r="V403" s="3">
        <v>0.98</v>
      </c>
      <c r="W403" s="494">
        <v>45792</v>
      </c>
      <c r="X403" s="358">
        <v>1</v>
      </c>
      <c r="Y403" s="358">
        <v>1</v>
      </c>
      <c r="Z403" s="358">
        <v>1</v>
      </c>
      <c r="AA403" s="366" t="s">
        <v>1169</v>
      </c>
      <c r="AB403" s="366" t="s">
        <v>1169</v>
      </c>
      <c r="AC403" s="272" t="s">
        <v>1886</v>
      </c>
    </row>
    <row r="404" spans="1:29" ht="39.75" customHeight="1">
      <c r="A404" s="628" t="s">
        <v>434</v>
      </c>
      <c r="B404" s="352" t="s">
        <v>28</v>
      </c>
      <c r="C404" s="360">
        <v>45742</v>
      </c>
      <c r="D404" s="359" t="s">
        <v>1347</v>
      </c>
      <c r="E404" s="360">
        <v>45708</v>
      </c>
      <c r="F404" s="338" t="s">
        <v>1582</v>
      </c>
      <c r="G404" s="361" t="s">
        <v>435</v>
      </c>
      <c r="H404" s="362">
        <v>0</v>
      </c>
      <c r="I404" s="355" t="s">
        <v>38</v>
      </c>
      <c r="J404" s="362" t="s">
        <v>30</v>
      </c>
      <c r="K404" s="360">
        <v>45712</v>
      </c>
      <c r="L404" s="362" t="s">
        <v>128</v>
      </c>
      <c r="M404" s="566">
        <v>14262</v>
      </c>
      <c r="N404" s="547"/>
      <c r="O404" s="910"/>
      <c r="P404" s="566">
        <v>14262</v>
      </c>
      <c r="Q404" s="19" t="s">
        <v>128</v>
      </c>
      <c r="R404" s="1250" t="s">
        <v>38</v>
      </c>
      <c r="S404" s="494">
        <v>45712</v>
      </c>
      <c r="T404" s="371">
        <v>826</v>
      </c>
      <c r="U404" s="380">
        <v>810</v>
      </c>
      <c r="V404" s="28">
        <f>IFERROR(Table5[[#This Row],[Actual Redline Completed Footage UG]]/Table5[[#This Row],[Footage UG]], 0)</f>
        <v>0.98062953995157387</v>
      </c>
      <c r="W404" s="494">
        <v>45741</v>
      </c>
      <c r="X404" s="274">
        <v>1</v>
      </c>
      <c r="Y404" s="274">
        <v>1</v>
      </c>
      <c r="Z404" s="274">
        <v>1</v>
      </c>
      <c r="AA404" s="363">
        <v>45867</v>
      </c>
      <c r="AB404" s="363">
        <v>45867</v>
      </c>
      <c r="AC404" s="131"/>
    </row>
    <row r="405" spans="1:29" ht="39.75" customHeight="1">
      <c r="A405" s="558" t="s">
        <v>447</v>
      </c>
      <c r="B405" s="560" t="s">
        <v>28</v>
      </c>
      <c r="C405" s="23">
        <v>45742</v>
      </c>
      <c r="D405" s="561" t="s">
        <v>1614</v>
      </c>
      <c r="E405" s="23">
        <v>45708</v>
      </c>
      <c r="F405" s="562" t="s">
        <v>1173</v>
      </c>
      <c r="G405" s="563" t="s">
        <v>448</v>
      </c>
      <c r="H405" s="564">
        <v>0</v>
      </c>
      <c r="I405" s="564" t="s">
        <v>890</v>
      </c>
      <c r="J405" s="564" t="s">
        <v>30</v>
      </c>
      <c r="K405" s="360">
        <v>45714</v>
      </c>
      <c r="L405" s="362" t="s">
        <v>128</v>
      </c>
      <c r="M405" s="566">
        <v>93462.85</v>
      </c>
      <c r="N405" s="567"/>
      <c r="O405" s="910"/>
      <c r="P405" s="566">
        <v>93462.85</v>
      </c>
      <c r="Q405" s="19" t="s">
        <v>128</v>
      </c>
      <c r="R405" s="1250" t="s">
        <v>38</v>
      </c>
      <c r="S405" s="493">
        <v>45709</v>
      </c>
      <c r="T405" s="371">
        <v>7497</v>
      </c>
      <c r="U405" s="380">
        <v>7251</v>
      </c>
      <c r="V405" s="28">
        <f>IFERROR(Table5[[#This Row],[Actual Redline Completed Footage UG]]/Table5[[#This Row],[Footage UG]], 0)</f>
        <v>0.96718687474989995</v>
      </c>
      <c r="W405" s="494">
        <v>45728</v>
      </c>
      <c r="X405" s="358">
        <v>1</v>
      </c>
      <c r="Y405" s="358">
        <v>1</v>
      </c>
      <c r="Z405" s="358">
        <v>1</v>
      </c>
      <c r="AA405" s="363">
        <v>45916</v>
      </c>
      <c r="AB405" s="363">
        <v>45916</v>
      </c>
      <c r="AC405" s="131"/>
    </row>
    <row r="406" spans="1:29" ht="39.75" customHeight="1">
      <c r="A406" s="1286" t="s">
        <v>449</v>
      </c>
      <c r="B406" s="352" t="s">
        <v>28</v>
      </c>
      <c r="C406" s="679">
        <v>46080</v>
      </c>
      <c r="D406" s="690" t="s">
        <v>482</v>
      </c>
      <c r="E406" s="689">
        <v>45748</v>
      </c>
      <c r="F406" s="359" t="s">
        <v>59</v>
      </c>
      <c r="G406" s="690" t="s">
        <v>450</v>
      </c>
      <c r="H406" s="691">
        <v>0</v>
      </c>
      <c r="I406" s="691" t="s">
        <v>890</v>
      </c>
      <c r="J406" s="691" t="s">
        <v>30</v>
      </c>
      <c r="K406" s="689">
        <v>46028</v>
      </c>
      <c r="L406" s="691" t="s">
        <v>128</v>
      </c>
      <c r="M406" s="870">
        <v>29634.15</v>
      </c>
      <c r="N406" s="547"/>
      <c r="O406" s="567"/>
      <c r="P406" s="870">
        <v>29634.15</v>
      </c>
      <c r="Q406" s="731" t="s">
        <v>128</v>
      </c>
      <c r="R406" s="1357" t="s">
        <v>38</v>
      </c>
      <c r="S406" s="754">
        <v>45743</v>
      </c>
      <c r="T406" s="693">
        <v>1831</v>
      </c>
      <c r="U406" s="1287">
        <v>1929</v>
      </c>
      <c r="V406" s="358">
        <f ca="1">IFERROR($W406/$V406, 0)</f>
        <v>1.0535226652102676</v>
      </c>
      <c r="W406" s="692">
        <v>45790</v>
      </c>
      <c r="X406" s="358">
        <v>1</v>
      </c>
      <c r="Y406" s="358">
        <v>1</v>
      </c>
      <c r="Z406" s="358">
        <v>1</v>
      </c>
      <c r="AA406" s="366" t="s">
        <v>1169</v>
      </c>
      <c r="AB406" s="366" t="s">
        <v>1169</v>
      </c>
      <c r="AC406" s="699" t="s">
        <v>1132</v>
      </c>
    </row>
    <row r="407" spans="1:29" ht="39.75" customHeight="1">
      <c r="A407" s="551" t="s">
        <v>537</v>
      </c>
      <c r="B407" s="352" t="s">
        <v>28</v>
      </c>
      <c r="C407" s="353">
        <v>45991</v>
      </c>
      <c r="D407" s="353" t="s">
        <v>52</v>
      </c>
      <c r="E407" s="360">
        <v>45748</v>
      </c>
      <c r="F407" s="359" t="s">
        <v>59</v>
      </c>
      <c r="G407" s="361" t="s">
        <v>1887</v>
      </c>
      <c r="H407" s="362">
        <v>0</v>
      </c>
      <c r="I407" s="362" t="s">
        <v>890</v>
      </c>
      <c r="J407" s="355" t="s">
        <v>30</v>
      </c>
      <c r="K407" s="360">
        <v>45741</v>
      </c>
      <c r="L407" s="355" t="s">
        <v>128</v>
      </c>
      <c r="M407" s="869">
        <v>17203.45</v>
      </c>
      <c r="N407" s="547"/>
      <c r="O407" s="567"/>
      <c r="P407" s="869">
        <v>17203.45</v>
      </c>
      <c r="Q407" s="355" t="s">
        <v>128</v>
      </c>
      <c r="R407" s="1660" t="s">
        <v>38</v>
      </c>
      <c r="S407" s="363">
        <v>45742</v>
      </c>
      <c r="T407" s="9">
        <v>1157</v>
      </c>
      <c r="U407" s="375">
        <v>1262</v>
      </c>
      <c r="V407" s="3">
        <f>IFERROR(Table5[[#This Row],[Actual Redline Completed Footage UG]]/Table5[[#This Row],[Footage UG]], 0)</f>
        <v>1.0907519446845289</v>
      </c>
      <c r="W407" s="363">
        <v>45925</v>
      </c>
      <c r="X407" s="358">
        <v>1</v>
      </c>
      <c r="Y407" s="358">
        <v>1</v>
      </c>
      <c r="Z407" s="358">
        <v>1</v>
      </c>
      <c r="AA407" s="356">
        <v>46196</v>
      </c>
      <c r="AB407" s="356">
        <v>46185</v>
      </c>
      <c r="AC407" s="999" t="s">
        <v>1132</v>
      </c>
    </row>
    <row r="408" spans="1:29" ht="39.75" customHeight="1">
      <c r="A408" s="1196" t="s">
        <v>544</v>
      </c>
      <c r="B408" s="1197" t="s">
        <v>28</v>
      </c>
      <c r="C408" s="1198">
        <v>46048</v>
      </c>
      <c r="D408" s="1198" t="s">
        <v>1877</v>
      </c>
      <c r="E408" s="1199">
        <v>45748</v>
      </c>
      <c r="F408" s="1200" t="s">
        <v>59</v>
      </c>
      <c r="G408" s="1185" t="s">
        <v>1888</v>
      </c>
      <c r="H408" s="1127">
        <v>0</v>
      </c>
      <c r="I408" s="1127" t="s">
        <v>890</v>
      </c>
      <c r="J408" s="1167" t="s">
        <v>30</v>
      </c>
      <c r="K408" s="1199">
        <v>45742</v>
      </c>
      <c r="L408" s="1167" t="s">
        <v>128</v>
      </c>
      <c r="M408" s="1201">
        <v>13442.35</v>
      </c>
      <c r="N408" s="547"/>
      <c r="O408" s="567"/>
      <c r="P408" s="1201">
        <v>13442.35</v>
      </c>
      <c r="Q408" s="1233" t="s">
        <v>128</v>
      </c>
      <c r="R408" s="1253" t="s">
        <v>38</v>
      </c>
      <c r="S408" s="1256">
        <v>46027</v>
      </c>
      <c r="T408" s="1202">
        <v>831</v>
      </c>
      <c r="U408" s="1205">
        <v>910</v>
      </c>
      <c r="V408" s="3">
        <f>IFERROR(Table5[[#This Row],[Actual Redline Completed Footage UG]]/Table5[[#This Row],[Footage UG]], 0)</f>
        <v>1.095066185318893</v>
      </c>
      <c r="W408" s="1168">
        <v>46034</v>
      </c>
      <c r="X408" s="358">
        <v>1</v>
      </c>
      <c r="Y408" s="358">
        <v>1</v>
      </c>
      <c r="Z408" s="358">
        <v>1</v>
      </c>
      <c r="AA408" s="366" t="s">
        <v>1169</v>
      </c>
      <c r="AB408" s="366" t="s">
        <v>1169</v>
      </c>
      <c r="AC408" s="1204" t="s">
        <v>1889</v>
      </c>
    </row>
    <row r="409" spans="1:29" ht="39.75" customHeight="1">
      <c r="A409" s="1286" t="s">
        <v>453</v>
      </c>
      <c r="B409" s="352" t="s">
        <v>28</v>
      </c>
      <c r="C409" s="679">
        <v>46044</v>
      </c>
      <c r="D409" s="679" t="s">
        <v>52</v>
      </c>
      <c r="E409" s="689">
        <v>45700</v>
      </c>
      <c r="F409" s="689" t="s">
        <v>59</v>
      </c>
      <c r="G409" s="689" t="s">
        <v>454</v>
      </c>
      <c r="H409" s="691">
        <v>0</v>
      </c>
      <c r="I409" s="691" t="s">
        <v>890</v>
      </c>
      <c r="J409" s="691" t="s">
        <v>30</v>
      </c>
      <c r="K409" s="689">
        <v>45700</v>
      </c>
      <c r="L409" s="691" t="s">
        <v>128</v>
      </c>
      <c r="M409" s="870">
        <v>19745.25</v>
      </c>
      <c r="N409" s="547"/>
      <c r="O409" s="567"/>
      <c r="P409" s="870">
        <v>19745.25</v>
      </c>
      <c r="Q409" s="691" t="s">
        <v>128</v>
      </c>
      <c r="R409" s="1477" t="s">
        <v>38</v>
      </c>
      <c r="S409" s="692">
        <v>45696</v>
      </c>
      <c r="T409" s="693">
        <v>1534</v>
      </c>
      <c r="U409" s="1287">
        <v>1574</v>
      </c>
      <c r="V409" s="3">
        <f>IFERROR(Table5[[#This Row],[Actual Redline Completed Footage UG]]/Table5[[#This Row],[Footage UG]], 0)</f>
        <v>1.0260756192959584</v>
      </c>
      <c r="W409" s="692">
        <v>45736</v>
      </c>
      <c r="X409" s="358">
        <v>1</v>
      </c>
      <c r="Y409" s="358">
        <v>1</v>
      </c>
      <c r="Z409" s="358">
        <v>1</v>
      </c>
      <c r="AA409" s="366" t="s">
        <v>914</v>
      </c>
      <c r="AB409" s="366" t="s">
        <v>914</v>
      </c>
      <c r="AC409" s="999" t="s">
        <v>1890</v>
      </c>
    </row>
    <row r="410" spans="1:29" ht="39.75" customHeight="1">
      <c r="A410" s="1196" t="s">
        <v>455</v>
      </c>
      <c r="B410" s="1197" t="s">
        <v>28</v>
      </c>
      <c r="C410" s="1198">
        <v>46080</v>
      </c>
      <c r="D410" s="359" t="s">
        <v>482</v>
      </c>
      <c r="E410" s="1199">
        <v>45748</v>
      </c>
      <c r="F410" s="351" t="s">
        <v>1811</v>
      </c>
      <c r="G410" s="1783" t="s">
        <v>456</v>
      </c>
      <c r="H410" s="1127">
        <v>0</v>
      </c>
      <c r="I410" s="1127" t="s">
        <v>890</v>
      </c>
      <c r="J410" s="1127" t="s">
        <v>30</v>
      </c>
      <c r="K410" s="1199">
        <v>45741</v>
      </c>
      <c r="L410" s="1127" t="s">
        <v>128</v>
      </c>
      <c r="M410" s="1201">
        <v>31186.25</v>
      </c>
      <c r="N410" s="547"/>
      <c r="O410" s="567"/>
      <c r="P410" s="1201">
        <v>31186.25</v>
      </c>
      <c r="Q410" s="1127" t="s">
        <v>128</v>
      </c>
      <c r="R410" s="1784" t="s">
        <v>38</v>
      </c>
      <c r="S410" s="1168">
        <v>45743</v>
      </c>
      <c r="T410" s="1171">
        <v>2003</v>
      </c>
      <c r="U410" s="1525">
        <v>225</v>
      </c>
      <c r="V410" s="3">
        <f>IFERROR(Table5[[#This Row],[Actual Redline Completed Footage UG]]/Table5[[#This Row],[Footage UG]], 0)</f>
        <v>0.11233150274588118</v>
      </c>
      <c r="W410" s="1168">
        <v>45785</v>
      </c>
      <c r="X410" s="1186">
        <v>1</v>
      </c>
      <c r="Y410" s="1186">
        <v>1</v>
      </c>
      <c r="Z410" s="1186">
        <v>1</v>
      </c>
      <c r="AA410" s="1168">
        <v>46185</v>
      </c>
      <c r="AB410" s="1168">
        <v>46185</v>
      </c>
      <c r="AC410" s="1204" t="s">
        <v>1891</v>
      </c>
    </row>
    <row r="411" spans="1:29" ht="39.75" customHeight="1">
      <c r="A411" s="558" t="s">
        <v>457</v>
      </c>
      <c r="B411" s="560" t="s">
        <v>28</v>
      </c>
      <c r="C411" s="23">
        <v>45924</v>
      </c>
      <c r="D411" s="562" t="s">
        <v>58</v>
      </c>
      <c r="E411" s="23">
        <v>45772</v>
      </c>
      <c r="F411" s="561" t="s">
        <v>59</v>
      </c>
      <c r="G411" s="561" t="s">
        <v>458</v>
      </c>
      <c r="H411" s="564">
        <v>0</v>
      </c>
      <c r="I411" s="564" t="s">
        <v>890</v>
      </c>
      <c r="J411" s="564" t="s">
        <v>30</v>
      </c>
      <c r="K411" s="353" t="s">
        <v>639</v>
      </c>
      <c r="L411" s="355" t="s">
        <v>128</v>
      </c>
      <c r="M411" s="629">
        <v>4397.6499999999996</v>
      </c>
      <c r="N411" s="567"/>
      <c r="O411" s="910"/>
      <c r="P411" s="629">
        <v>4397.6499999999996</v>
      </c>
      <c r="Q411" s="294" t="s">
        <v>128</v>
      </c>
      <c r="R411" s="1250" t="s">
        <v>38</v>
      </c>
      <c r="S411" s="489">
        <v>45852</v>
      </c>
      <c r="T411" s="357">
        <v>129</v>
      </c>
      <c r="U411" s="636">
        <v>129</v>
      </c>
      <c r="V411" s="76">
        <v>1</v>
      </c>
      <c r="W411" s="494">
        <v>45856</v>
      </c>
      <c r="X411" s="274">
        <v>0</v>
      </c>
      <c r="Y411" s="274">
        <v>0</v>
      </c>
      <c r="Z411" s="274">
        <v>0</v>
      </c>
      <c r="AA411" s="363">
        <v>45972</v>
      </c>
      <c r="AB411" s="363">
        <v>45972</v>
      </c>
      <c r="AC411" s="324" t="s">
        <v>1892</v>
      </c>
    </row>
    <row r="412" spans="1:29" ht="39.75" customHeight="1">
      <c r="A412" s="886" t="s">
        <v>1893</v>
      </c>
      <c r="B412" s="352" t="s">
        <v>28</v>
      </c>
      <c r="C412" s="588">
        <v>46008</v>
      </c>
      <c r="D412" s="1099" t="s">
        <v>1894</v>
      </c>
      <c r="E412" s="23">
        <v>45938</v>
      </c>
      <c r="F412" s="359" t="s">
        <v>59</v>
      </c>
      <c r="G412" s="1094"/>
      <c r="H412" s="564">
        <v>193</v>
      </c>
      <c r="I412" s="1011" t="s">
        <v>890</v>
      </c>
      <c r="J412" s="355" t="s">
        <v>36</v>
      </c>
      <c r="K412" s="338">
        <v>46303</v>
      </c>
      <c r="L412" s="582" t="s">
        <v>128</v>
      </c>
      <c r="M412" s="874">
        <v>86136</v>
      </c>
      <c r="N412" s="547"/>
      <c r="O412" s="910"/>
      <c r="P412" s="874">
        <v>86136</v>
      </c>
      <c r="Q412" s="294" t="s">
        <v>128</v>
      </c>
      <c r="R412" s="1250" t="s">
        <v>38</v>
      </c>
      <c r="S412" s="125">
        <v>45938</v>
      </c>
      <c r="T412" s="371">
        <v>7655</v>
      </c>
      <c r="U412" s="380">
        <v>8528</v>
      </c>
      <c r="V412" s="250">
        <v>1.1100000000000001</v>
      </c>
      <c r="W412" s="20">
        <v>45943</v>
      </c>
      <c r="X412" s="25">
        <v>1</v>
      </c>
      <c r="Y412" s="25">
        <v>1</v>
      </c>
      <c r="Z412" s="358">
        <v>1</v>
      </c>
      <c r="AA412" s="366" t="s">
        <v>1169</v>
      </c>
      <c r="AB412" s="366" t="s">
        <v>1169</v>
      </c>
      <c r="AC412" s="103"/>
    </row>
    <row r="413" spans="1:29" ht="39.75" customHeight="1">
      <c r="A413" s="637" t="s">
        <v>1895</v>
      </c>
      <c r="B413" s="560" t="s">
        <v>28</v>
      </c>
      <c r="C413" s="588">
        <v>46008</v>
      </c>
      <c r="D413" s="666" t="s">
        <v>1896</v>
      </c>
      <c r="E413" s="23">
        <v>45952</v>
      </c>
      <c r="F413" s="359" t="s">
        <v>59</v>
      </c>
      <c r="G413" s="563"/>
      <c r="H413" s="564">
        <v>139</v>
      </c>
      <c r="I413" s="1011" t="s">
        <v>890</v>
      </c>
      <c r="J413" s="355" t="s">
        <v>36</v>
      </c>
      <c r="K413" s="353" t="s">
        <v>639</v>
      </c>
      <c r="L413" s="619" t="s">
        <v>128</v>
      </c>
      <c r="M413" s="874">
        <v>42766.5</v>
      </c>
      <c r="N413" s="547"/>
      <c r="O413" s="547"/>
      <c r="P413" s="874">
        <v>42766.5</v>
      </c>
      <c r="Q413" s="19" t="s">
        <v>128</v>
      </c>
      <c r="R413" s="1250" t="s">
        <v>38</v>
      </c>
      <c r="S413" s="125">
        <v>45939</v>
      </c>
      <c r="T413" s="5">
        <v>6699</v>
      </c>
      <c r="U413" s="761">
        <v>7175</v>
      </c>
      <c r="V413" s="1015">
        <f>IFERROR($U413/$T413, 0)</f>
        <v>1.0710553814002091</v>
      </c>
      <c r="W413" s="20">
        <v>45954</v>
      </c>
      <c r="X413" s="456">
        <v>1</v>
      </c>
      <c r="Y413" s="456">
        <v>1</v>
      </c>
      <c r="Z413" s="358">
        <v>1</v>
      </c>
      <c r="AA413" s="366" t="s">
        <v>1169</v>
      </c>
      <c r="AB413" s="366" t="s">
        <v>1169</v>
      </c>
      <c r="AC413" s="917"/>
    </row>
    <row r="414" spans="1:29" ht="39.75" customHeight="1">
      <c r="A414" s="558" t="s">
        <v>1897</v>
      </c>
      <c r="B414" s="740" t="s">
        <v>1639</v>
      </c>
      <c r="C414" s="23">
        <v>46045</v>
      </c>
      <c r="D414" s="562" t="s">
        <v>58</v>
      </c>
      <c r="E414" s="23"/>
      <c r="F414" s="561" t="s">
        <v>1658</v>
      </c>
      <c r="G414" s="563"/>
      <c r="H414" s="741">
        <v>85</v>
      </c>
      <c r="I414" s="569" t="s">
        <v>890</v>
      </c>
      <c r="J414" s="564" t="s">
        <v>30</v>
      </c>
      <c r="K414" s="353" t="s">
        <v>639</v>
      </c>
      <c r="L414" s="362" t="s">
        <v>128</v>
      </c>
      <c r="M414" s="759">
        <v>29180.45</v>
      </c>
      <c r="N414" s="567"/>
      <c r="O414" s="910"/>
      <c r="P414" s="759">
        <v>29180.45</v>
      </c>
      <c r="Q414" s="19" t="s">
        <v>128</v>
      </c>
      <c r="R414" s="1250" t="s">
        <v>38</v>
      </c>
      <c r="S414" s="123" t="s">
        <v>278</v>
      </c>
      <c r="T414" s="633">
        <v>6249</v>
      </c>
      <c r="U414" s="761">
        <v>6183</v>
      </c>
      <c r="V414" s="3">
        <f>IFERROR(Table5[[#This Row],[Actual Redline Completed Footage UG]]/Table5[[#This Row],[Footage UG]], 0)</f>
        <v>0.98943831012962069</v>
      </c>
      <c r="W414" s="489">
        <v>45964</v>
      </c>
      <c r="X414" s="274">
        <v>1</v>
      </c>
      <c r="Y414" s="274">
        <v>1</v>
      </c>
      <c r="Z414" s="274">
        <v>1</v>
      </c>
      <c r="AA414" s="57">
        <v>46002</v>
      </c>
      <c r="AB414" s="356">
        <v>46106</v>
      </c>
      <c r="AC414" s="1000" t="s">
        <v>1898</v>
      </c>
    </row>
    <row r="417" spans="1:29" ht="39.75" customHeight="1">
      <c r="A417" s="21" t="s">
        <v>1899</v>
      </c>
      <c r="B417" s="77"/>
      <c r="C417" s="77"/>
      <c r="D417" s="77"/>
      <c r="E417" s="77"/>
      <c r="F417" s="21"/>
      <c r="G417" s="21"/>
      <c r="H417" s="77"/>
      <c r="I417" s="77"/>
      <c r="J417" s="77"/>
      <c r="K417" s="77"/>
      <c r="L417" s="21"/>
      <c r="M417" s="77"/>
      <c r="N417" s="411"/>
      <c r="O417" s="77"/>
      <c r="P417" s="21"/>
      <c r="Q417" s="77"/>
      <c r="R417" s="77"/>
      <c r="S417" s="77"/>
      <c r="T417" s="77"/>
      <c r="U417" s="77"/>
      <c r="V417" s="77"/>
      <c r="W417" s="77"/>
      <c r="X417" s="922"/>
      <c r="Y417" s="916"/>
      <c r="Z417" s="916"/>
      <c r="AA417" s="916"/>
      <c r="AB417" s="343"/>
      <c r="AC417" s="1104"/>
    </row>
    <row r="418" spans="1:29" ht="39.75" customHeight="1">
      <c r="A418" s="766" t="s">
        <v>85</v>
      </c>
      <c r="B418" s="383" t="s">
        <v>108</v>
      </c>
      <c r="C418" s="383" t="s">
        <v>109</v>
      </c>
      <c r="D418" s="383" t="s">
        <v>462</v>
      </c>
      <c r="E418" s="383" t="s">
        <v>555</v>
      </c>
      <c r="F418" s="383" t="s">
        <v>556</v>
      </c>
      <c r="G418" s="383" t="s">
        <v>110</v>
      </c>
      <c r="H418" s="383" t="s">
        <v>86</v>
      </c>
      <c r="I418" s="383" t="s">
        <v>111</v>
      </c>
      <c r="J418" s="383" t="s">
        <v>26</v>
      </c>
      <c r="K418" s="383" t="s">
        <v>114</v>
      </c>
      <c r="L418" s="383" t="s">
        <v>113</v>
      </c>
      <c r="M418" s="410" t="s">
        <v>558</v>
      </c>
      <c r="N418" s="410" t="s">
        <v>1157</v>
      </c>
      <c r="O418" s="410" t="s">
        <v>1158</v>
      </c>
      <c r="P418" s="1228" t="s">
        <v>1159</v>
      </c>
      <c r="Q418" s="383" t="s">
        <v>112</v>
      </c>
      <c r="R418" s="383" t="s">
        <v>115</v>
      </c>
      <c r="S418" s="335" t="s">
        <v>116</v>
      </c>
      <c r="T418" s="335" t="s">
        <v>87</v>
      </c>
      <c r="U418" s="335" t="s">
        <v>563</v>
      </c>
      <c r="V418" s="915" t="s">
        <v>523</v>
      </c>
      <c r="W418" s="915" t="s">
        <v>565</v>
      </c>
      <c r="X418" s="925" t="s">
        <v>567</v>
      </c>
      <c r="Y418" s="936" t="s">
        <v>525</v>
      </c>
      <c r="Z418" s="936" t="s">
        <v>1900</v>
      </c>
      <c r="AA418" s="936" t="s">
        <v>1160</v>
      </c>
      <c r="AB418" s="936" t="s">
        <v>1901</v>
      </c>
      <c r="AC418" s="1105" t="s">
        <v>1162</v>
      </c>
    </row>
    <row r="419" spans="1:29" ht="39.75" customHeight="1">
      <c r="A419" s="912" t="s">
        <v>138</v>
      </c>
      <c r="B419" s="370" t="s">
        <v>34</v>
      </c>
      <c r="C419" s="360">
        <v>45807</v>
      </c>
      <c r="D419" s="351" t="s">
        <v>81</v>
      </c>
      <c r="E419" s="359" t="s">
        <v>278</v>
      </c>
      <c r="F419" s="351" t="s">
        <v>1600</v>
      </c>
      <c r="G419" s="354" t="s">
        <v>139</v>
      </c>
      <c r="H419" s="355">
        <v>60</v>
      </c>
      <c r="I419" s="365" t="s">
        <v>890</v>
      </c>
      <c r="J419" s="362" t="s">
        <v>36</v>
      </c>
      <c r="K419" s="353">
        <v>45716</v>
      </c>
      <c r="L419" s="362" t="s">
        <v>128</v>
      </c>
      <c r="M419" s="408">
        <v>2075.6999999999998</v>
      </c>
      <c r="N419" s="408"/>
      <c r="O419" s="408"/>
      <c r="P419" s="408"/>
      <c r="Q419" s="362" t="s">
        <v>128</v>
      </c>
      <c r="R419" s="599" t="s">
        <v>38</v>
      </c>
      <c r="S419" s="271" t="s">
        <v>36</v>
      </c>
      <c r="T419" s="9">
        <v>0</v>
      </c>
      <c r="U419" s="271">
        <v>0</v>
      </c>
      <c r="V419" s="1106">
        <f t="shared" ref="V419:V425" si="12">IFERROR($U419/$T419, 0)</f>
        <v>0</v>
      </c>
      <c r="W419" s="669">
        <v>45744</v>
      </c>
      <c r="X419" s="926">
        <v>1</v>
      </c>
      <c r="Y419" s="926"/>
      <c r="Z419" s="926"/>
      <c r="AA419" s="926"/>
      <c r="AB419" s="926"/>
      <c r="AC419" s="11" t="s">
        <v>1902</v>
      </c>
    </row>
    <row r="420" spans="1:29" ht="39.75" customHeight="1">
      <c r="A420" s="912" t="s">
        <v>142</v>
      </c>
      <c r="B420" s="370" t="s">
        <v>34</v>
      </c>
      <c r="C420" s="360">
        <v>45807</v>
      </c>
      <c r="D420" s="359" t="s">
        <v>81</v>
      </c>
      <c r="E420" s="359" t="s">
        <v>278</v>
      </c>
      <c r="F420" s="359" t="s">
        <v>1600</v>
      </c>
      <c r="G420" s="361" t="s">
        <v>145</v>
      </c>
      <c r="H420" s="362">
        <v>79</v>
      </c>
      <c r="I420" s="365" t="s">
        <v>890</v>
      </c>
      <c r="J420" s="362" t="s">
        <v>36</v>
      </c>
      <c r="K420" s="353">
        <v>45716</v>
      </c>
      <c r="L420" s="362" t="s">
        <v>128</v>
      </c>
      <c r="M420" s="409">
        <v>2947.5</v>
      </c>
      <c r="N420" s="409"/>
      <c r="O420" s="409"/>
      <c r="P420" s="409"/>
      <c r="Q420" s="362" t="s">
        <v>128</v>
      </c>
      <c r="R420" s="600" t="s">
        <v>38</v>
      </c>
      <c r="S420" s="271" t="s">
        <v>36</v>
      </c>
      <c r="T420" s="9">
        <v>0</v>
      </c>
      <c r="U420" s="271">
        <v>0</v>
      </c>
      <c r="V420" s="376">
        <f t="shared" si="12"/>
        <v>0</v>
      </c>
      <c r="W420" s="363">
        <v>45744</v>
      </c>
      <c r="X420" s="923">
        <v>1</v>
      </c>
      <c r="Y420" s="923"/>
      <c r="Z420" s="923"/>
      <c r="AA420" s="923"/>
      <c r="AB420" s="923"/>
      <c r="AC420" s="593"/>
    </row>
    <row r="421" spans="1:29" ht="39.75" customHeight="1">
      <c r="A421" s="912" t="s">
        <v>144</v>
      </c>
      <c r="B421" s="370" t="s">
        <v>34</v>
      </c>
      <c r="C421" s="360">
        <v>45807</v>
      </c>
      <c r="D421" s="359" t="s">
        <v>81</v>
      </c>
      <c r="E421" s="359" t="s">
        <v>278</v>
      </c>
      <c r="F421" s="359" t="s">
        <v>1600</v>
      </c>
      <c r="G421" s="361" t="s">
        <v>1903</v>
      </c>
      <c r="H421" s="362">
        <v>83</v>
      </c>
      <c r="I421" s="365" t="s">
        <v>890</v>
      </c>
      <c r="J421" s="362" t="s">
        <v>36</v>
      </c>
      <c r="K421" s="353">
        <v>45716</v>
      </c>
      <c r="L421" s="362" t="s">
        <v>128</v>
      </c>
      <c r="M421" s="409">
        <v>2908.95</v>
      </c>
      <c r="N421" s="409"/>
      <c r="O421" s="409"/>
      <c r="P421" s="409"/>
      <c r="Q421" s="362" t="s">
        <v>128</v>
      </c>
      <c r="R421" s="600" t="s">
        <v>38</v>
      </c>
      <c r="S421" s="271" t="s">
        <v>36</v>
      </c>
      <c r="T421" s="9">
        <v>0</v>
      </c>
      <c r="U421" s="271">
        <v>0</v>
      </c>
      <c r="V421" s="376">
        <f t="shared" si="12"/>
        <v>0</v>
      </c>
      <c r="W421" s="363">
        <v>45744</v>
      </c>
      <c r="X421" s="923">
        <v>1</v>
      </c>
      <c r="Y421" s="923"/>
      <c r="Z421" s="923"/>
      <c r="AA421" s="923"/>
      <c r="AB421" s="923"/>
      <c r="AC421" s="11"/>
    </row>
    <row r="422" spans="1:29" ht="39.75" customHeight="1">
      <c r="A422" s="912" t="s">
        <v>289</v>
      </c>
      <c r="B422" s="352" t="s">
        <v>28</v>
      </c>
      <c r="C422" s="360">
        <v>45807</v>
      </c>
      <c r="D422" s="359" t="s">
        <v>81</v>
      </c>
      <c r="E422" s="359" t="s">
        <v>278</v>
      </c>
      <c r="F422" s="359" t="s">
        <v>63</v>
      </c>
      <c r="G422" s="361" t="s">
        <v>290</v>
      </c>
      <c r="H422" s="362">
        <v>68</v>
      </c>
      <c r="I422" s="362" t="s">
        <v>38</v>
      </c>
      <c r="J422" s="362" t="s">
        <v>36</v>
      </c>
      <c r="K422" s="1107">
        <v>45716</v>
      </c>
      <c r="L422" s="362" t="s">
        <v>128</v>
      </c>
      <c r="M422" s="409">
        <v>1134</v>
      </c>
      <c r="N422" s="409"/>
      <c r="O422" s="409"/>
      <c r="P422" s="409"/>
      <c r="Q422" s="362" t="s">
        <v>128</v>
      </c>
      <c r="R422" s="601" t="s">
        <v>38</v>
      </c>
      <c r="S422" s="271" t="s">
        <v>36</v>
      </c>
      <c r="T422" s="9">
        <v>0</v>
      </c>
      <c r="U422" s="357">
        <v>0</v>
      </c>
      <c r="V422" s="376">
        <f t="shared" si="12"/>
        <v>0</v>
      </c>
      <c r="W422" s="363">
        <v>45812</v>
      </c>
      <c r="X422" s="250">
        <v>1</v>
      </c>
      <c r="Y422" s="250"/>
      <c r="Z422" s="250"/>
      <c r="AA422" s="250"/>
      <c r="AB422" s="250"/>
      <c r="AC422" s="11"/>
    </row>
    <row r="423" spans="1:29" ht="39.75" customHeight="1">
      <c r="A423" s="912" t="s">
        <v>299</v>
      </c>
      <c r="B423" s="352" t="s">
        <v>28</v>
      </c>
      <c r="C423" s="360">
        <v>45772</v>
      </c>
      <c r="D423" s="359" t="s">
        <v>81</v>
      </c>
      <c r="E423" s="359" t="s">
        <v>278</v>
      </c>
      <c r="F423" s="359" t="s">
        <v>63</v>
      </c>
      <c r="G423" s="1108" t="s">
        <v>300</v>
      </c>
      <c r="H423" s="362">
        <v>38</v>
      </c>
      <c r="I423" s="362" t="s">
        <v>38</v>
      </c>
      <c r="J423" s="362" t="s">
        <v>36</v>
      </c>
      <c r="K423" s="353">
        <v>45716</v>
      </c>
      <c r="L423" s="362" t="s">
        <v>128</v>
      </c>
      <c r="M423" s="409">
        <v>870</v>
      </c>
      <c r="N423" s="409"/>
      <c r="O423" s="409"/>
      <c r="P423" s="409"/>
      <c r="Q423" s="362" t="s">
        <v>128</v>
      </c>
      <c r="R423" s="601" t="s">
        <v>38</v>
      </c>
      <c r="S423" s="271" t="s">
        <v>36</v>
      </c>
      <c r="T423" s="9">
        <v>0</v>
      </c>
      <c r="U423" s="366">
        <v>0</v>
      </c>
      <c r="V423" s="376">
        <f t="shared" si="12"/>
        <v>0</v>
      </c>
      <c r="W423" s="363">
        <v>45742</v>
      </c>
      <c r="X423" s="250">
        <v>1</v>
      </c>
      <c r="Y423" s="250"/>
      <c r="Z423" s="250"/>
      <c r="AA423" s="250"/>
      <c r="AB423" s="250"/>
      <c r="AC423" s="80" t="s">
        <v>1904</v>
      </c>
    </row>
    <row r="424" spans="1:29" ht="39.75" customHeight="1">
      <c r="A424" s="912" t="s">
        <v>377</v>
      </c>
      <c r="B424" s="352" t="s">
        <v>28</v>
      </c>
      <c r="C424" s="360">
        <v>45772</v>
      </c>
      <c r="D424" s="338" t="s">
        <v>68</v>
      </c>
      <c r="E424" s="338">
        <v>45698</v>
      </c>
      <c r="F424" s="360" t="s">
        <v>1585</v>
      </c>
      <c r="G424" s="1041" t="s">
        <v>378</v>
      </c>
      <c r="H424" s="362">
        <v>82</v>
      </c>
      <c r="I424" s="362" t="s">
        <v>890</v>
      </c>
      <c r="J424" s="362" t="s">
        <v>30</v>
      </c>
      <c r="K424" s="1107">
        <v>45716</v>
      </c>
      <c r="L424" s="365" t="s">
        <v>128</v>
      </c>
      <c r="M424" s="409">
        <v>2025.6</v>
      </c>
      <c r="N424" s="409"/>
      <c r="O424" s="409"/>
      <c r="P424" s="409"/>
      <c r="Q424" s="365" t="s">
        <v>128</v>
      </c>
      <c r="R424" s="601" t="s">
        <v>38</v>
      </c>
      <c r="S424" s="271" t="s">
        <v>36</v>
      </c>
      <c r="T424" s="9">
        <v>0</v>
      </c>
      <c r="U424" s="357">
        <v>0</v>
      </c>
      <c r="V424" s="376">
        <f t="shared" si="12"/>
        <v>0</v>
      </c>
      <c r="W424" s="363">
        <v>45716</v>
      </c>
      <c r="X424" s="3">
        <v>1</v>
      </c>
      <c r="Y424" s="1015"/>
      <c r="Z424" s="1015"/>
      <c r="AA424" s="1015"/>
      <c r="AB424" s="1015"/>
      <c r="AC424" s="924" t="s">
        <v>1905</v>
      </c>
    </row>
    <row r="425" spans="1:29" ht="39.75" customHeight="1">
      <c r="A425" s="912" t="s">
        <v>388</v>
      </c>
      <c r="B425" s="352" t="s">
        <v>28</v>
      </c>
      <c r="C425" s="360">
        <v>45742</v>
      </c>
      <c r="D425" s="359" t="s">
        <v>81</v>
      </c>
      <c r="E425" s="360">
        <v>45715</v>
      </c>
      <c r="F425" s="359" t="s">
        <v>63</v>
      </c>
      <c r="G425" s="361" t="s">
        <v>389</v>
      </c>
      <c r="H425" s="362">
        <v>84</v>
      </c>
      <c r="I425" s="362" t="s">
        <v>38</v>
      </c>
      <c r="J425" s="362" t="s">
        <v>36</v>
      </c>
      <c r="K425" s="360">
        <v>45715</v>
      </c>
      <c r="L425" s="362" t="s">
        <v>128</v>
      </c>
      <c r="M425" s="409">
        <v>3801.75</v>
      </c>
      <c r="N425" s="409"/>
      <c r="O425" s="409"/>
      <c r="P425" s="409"/>
      <c r="Q425" s="362" t="s">
        <v>128</v>
      </c>
      <c r="R425" s="601" t="s">
        <v>38</v>
      </c>
      <c r="S425" s="271" t="s">
        <v>36</v>
      </c>
      <c r="T425" s="9">
        <v>0</v>
      </c>
      <c r="U425" s="271">
        <v>0</v>
      </c>
      <c r="V425" s="376">
        <f t="shared" si="12"/>
        <v>0</v>
      </c>
      <c r="W425" s="363">
        <v>45716</v>
      </c>
      <c r="X425" s="76">
        <v>1</v>
      </c>
      <c r="Y425" s="76"/>
      <c r="Z425" s="76"/>
      <c r="AA425" s="76"/>
      <c r="AB425" s="76"/>
      <c r="AC425" s="48"/>
    </row>
    <row r="426" spans="1:29" ht="39.75" customHeight="1">
      <c r="A426" s="39"/>
      <c r="B426" s="39"/>
      <c r="C426" s="39"/>
      <c r="D426" s="39"/>
      <c r="E426" s="39"/>
      <c r="F426" s="39"/>
      <c r="G426" s="39"/>
      <c r="H426" s="39"/>
      <c r="I426" s="39"/>
      <c r="J426" s="39"/>
      <c r="K426" s="39"/>
      <c r="L426" s="39"/>
      <c r="M426" s="39"/>
      <c r="N426" s="39"/>
      <c r="O426" s="586"/>
      <c r="P426" s="1227"/>
      <c r="Q426" s="11"/>
      <c r="R426" s="11"/>
      <c r="S426" s="11"/>
      <c r="T426" s="11"/>
      <c r="U426" s="11"/>
      <c r="V426" s="11"/>
      <c r="W426" s="11"/>
      <c r="X426" s="11"/>
      <c r="Y426" s="11"/>
      <c r="Z426" s="11"/>
      <c r="AA426" s="71"/>
      <c r="AB426" s="11"/>
      <c r="AC426" s="11"/>
    </row>
    <row r="427" spans="1:29" ht="39.75" customHeight="1">
      <c r="A427" s="595" t="s">
        <v>1906</v>
      </c>
      <c r="B427" s="39"/>
      <c r="C427" s="39"/>
      <c r="D427" s="39"/>
      <c r="E427" s="39"/>
      <c r="F427" s="39"/>
      <c r="G427" s="39"/>
      <c r="H427" s="39"/>
      <c r="I427" s="39"/>
      <c r="J427" s="39"/>
      <c r="K427" s="39"/>
      <c r="L427" s="39"/>
      <c r="M427" s="39"/>
      <c r="N427" s="39"/>
      <c r="O427" s="586"/>
      <c r="P427" s="1227"/>
      <c r="Q427" s="11"/>
      <c r="R427" s="11"/>
      <c r="S427" s="11"/>
      <c r="T427" s="11"/>
      <c r="U427" s="11"/>
      <c r="V427" s="11"/>
      <c r="W427" s="11"/>
      <c r="X427" s="11"/>
      <c r="Y427" s="11"/>
      <c r="Z427" s="11"/>
      <c r="AA427" s="131"/>
      <c r="AB427" s="11"/>
      <c r="AC427" s="11"/>
    </row>
    <row r="428" spans="1:29" ht="39.75" customHeight="1">
      <c r="A428" s="932" t="s">
        <v>85</v>
      </c>
      <c r="B428" s="932" t="s">
        <v>108</v>
      </c>
      <c r="C428" s="932" t="s">
        <v>109</v>
      </c>
      <c r="D428" s="932" t="s">
        <v>462</v>
      </c>
      <c r="E428" s="932" t="s">
        <v>555</v>
      </c>
      <c r="F428" s="932" t="s">
        <v>556</v>
      </c>
      <c r="G428" s="932" t="s">
        <v>110</v>
      </c>
      <c r="H428" s="932" t="s">
        <v>86</v>
      </c>
      <c r="I428" s="932" t="s">
        <v>111</v>
      </c>
      <c r="J428" s="932" t="s">
        <v>26</v>
      </c>
      <c r="K428" s="932" t="s">
        <v>557</v>
      </c>
      <c r="L428" s="932" t="s">
        <v>114</v>
      </c>
      <c r="M428" s="932" t="s">
        <v>113</v>
      </c>
      <c r="N428" s="933" t="s">
        <v>558</v>
      </c>
      <c r="O428" s="933" t="s">
        <v>1907</v>
      </c>
      <c r="P428" s="410" t="s">
        <v>1157</v>
      </c>
      <c r="Q428" s="932" t="s">
        <v>115</v>
      </c>
      <c r="R428" s="934" t="s">
        <v>116</v>
      </c>
      <c r="S428" s="934" t="s">
        <v>560</v>
      </c>
      <c r="T428" s="934" t="s">
        <v>1908</v>
      </c>
      <c r="U428" s="934" t="s">
        <v>1909</v>
      </c>
      <c r="V428" s="934" t="s">
        <v>1160</v>
      </c>
      <c r="W428" s="934" t="s">
        <v>87</v>
      </c>
      <c r="X428" s="934" t="s">
        <v>563</v>
      </c>
      <c r="Y428" s="915" t="s">
        <v>564</v>
      </c>
      <c r="Z428" s="915" t="s">
        <v>523</v>
      </c>
      <c r="AA428" s="915" t="s">
        <v>565</v>
      </c>
      <c r="AB428" s="938" t="s">
        <v>1162</v>
      </c>
      <c r="AC428" s="935" t="s">
        <v>569</v>
      </c>
    </row>
    <row r="429" spans="1:29" ht="39.75" customHeight="1">
      <c r="A429" s="927" t="s">
        <v>1910</v>
      </c>
      <c r="B429" s="351" t="s">
        <v>31</v>
      </c>
      <c r="C429" s="928"/>
      <c r="D429" s="353" t="s">
        <v>52</v>
      </c>
      <c r="E429" s="353">
        <v>45768</v>
      </c>
      <c r="F429" s="368" t="s">
        <v>65</v>
      </c>
      <c r="G429" s="351"/>
      <c r="H429" s="355">
        <v>0</v>
      </c>
      <c r="I429" s="1011" t="s">
        <v>38</v>
      </c>
      <c r="J429" s="355" t="s">
        <v>36</v>
      </c>
      <c r="K429" s="928"/>
      <c r="L429" s="359" t="s">
        <v>36</v>
      </c>
      <c r="M429" s="355" t="s">
        <v>256</v>
      </c>
      <c r="N429" s="408">
        <v>0</v>
      </c>
      <c r="O429" s="355" t="s">
        <v>256</v>
      </c>
      <c r="P429" s="929" t="s">
        <v>38</v>
      </c>
      <c r="Q429" s="271" t="s">
        <v>36</v>
      </c>
      <c r="R429" s="366" t="s">
        <v>639</v>
      </c>
      <c r="S429" s="366" t="s">
        <v>639</v>
      </c>
      <c r="T429" s="366" t="s">
        <v>639</v>
      </c>
      <c r="U429" s="271"/>
      <c r="V429" s="366">
        <v>3</v>
      </c>
      <c r="W429" s="366">
        <v>3</v>
      </c>
      <c r="X429" s="357">
        <f t="shared" ref="X429:X430" si="13">SUM(V429-W429)</f>
        <v>0</v>
      </c>
      <c r="Y429" s="376">
        <f>IFERROR($W429/$V429, 0)</f>
        <v>1</v>
      </c>
      <c r="Z429" s="376"/>
      <c r="AA429" s="363">
        <v>45768</v>
      </c>
      <c r="AB429" s="262"/>
    </row>
    <row r="430" spans="1:29" ht="39.75" customHeight="1">
      <c r="A430" s="927" t="s">
        <v>1911</v>
      </c>
      <c r="B430" s="351" t="s">
        <v>31</v>
      </c>
      <c r="C430" s="928"/>
      <c r="D430" s="353" t="s">
        <v>52</v>
      </c>
      <c r="E430" s="353">
        <v>45768</v>
      </c>
      <c r="F430" s="368" t="s">
        <v>65</v>
      </c>
      <c r="G430" s="351"/>
      <c r="H430" s="355">
        <v>0</v>
      </c>
      <c r="I430" s="1011" t="s">
        <v>38</v>
      </c>
      <c r="J430" s="355" t="s">
        <v>36</v>
      </c>
      <c r="K430" s="928"/>
      <c r="L430" s="359" t="s">
        <v>36</v>
      </c>
      <c r="M430" s="355" t="s">
        <v>256</v>
      </c>
      <c r="N430" s="408">
        <v>0</v>
      </c>
      <c r="O430" s="355" t="s">
        <v>256</v>
      </c>
      <c r="P430" s="929" t="s">
        <v>38</v>
      </c>
      <c r="Q430" s="271" t="s">
        <v>36</v>
      </c>
      <c r="R430" s="366" t="s">
        <v>639</v>
      </c>
      <c r="S430" s="366" t="s">
        <v>639</v>
      </c>
      <c r="T430" s="366" t="s">
        <v>639</v>
      </c>
      <c r="U430" s="271"/>
      <c r="V430" s="366">
        <v>3</v>
      </c>
      <c r="W430" s="366">
        <v>3</v>
      </c>
      <c r="X430" s="357">
        <f t="shared" si="13"/>
        <v>0</v>
      </c>
      <c r="Y430" s="376">
        <f>IFERROR($W430/$V430, 0)</f>
        <v>1</v>
      </c>
      <c r="Z430" s="376"/>
      <c r="AA430" s="363">
        <v>45768</v>
      </c>
      <c r="AB430" s="937"/>
    </row>
  </sheetData>
  <dataValidations count="9">
    <dataValidation type="list" allowBlank="1" showInputMessage="1" showErrorMessage="1" sqref="I89:I92 I249:I250 I236:I237 I252 I254 I217 I270 I419 I423 I247 I256 I78:I82 I182 I167:I168 I172 I221 I224 I394:I395 I272 I267:I268 I414 I176:I177 I98 I70:I71 I73:I76 I145 I100:I101 I331 I118 I339 I344:I349 I275 I116 I106:I110 I180 I130:I131 I147:I154 I56 I19 I64:I66 I123:I124 I96 I126:I128 I133:I142 I411 I52 I158:I159 I47 I26:I28 I404:I405 I335 I378:I379 I390:I391 I41:I43 I30:I39 I58:I62 I196:I197 I371:I373 I354 I383:I384 I409 I333 I358:I369" xr:uid="{8EBE9BB6-6BD2-46C1-9207-22004A752DD6}">
      <formula1>"On Track, In Jeopardy, Completed on Track, Completed, Completed -Missed TSD, On Hold Per Tillman"</formula1>
    </dataValidation>
    <dataValidation type="list" allowBlank="1" showInputMessage="1" showErrorMessage="1" sqref="I418 I428 I1 I327" xr:uid="{54C34FE6-5399-45BA-9ADF-D8D523AA2260}">
      <formula1>"N/A, On Track, In Jeopardy, Completed on Track, Completed, Completed -Missed TSD, On Hold Per Tillman"</formula1>
    </dataValidation>
    <dataValidation allowBlank="1" showInputMessage="1" showErrorMessage="1" sqref="E236 S217:S218 S220:S227 K217:K218 S238:S240 E224 W215 S259:S260 E63 D270:E270 E395 K421 E423 K423:K425 D396 S229:S232 D221:E221 S234 K235 S242:S257 E214 K70:K74 E101:E102 E176 E218 K118 K220:K233 E216 D271 S262:S271 D394 D398:D399 L428:L430 Q430:U430 E98 AA295:AA296 K127:K156 E67 K68 D412:D413 E132 K400 S400 Q323:Q324 S418:S425 Q417:U417 D401 AA215:AB215 AA229:AB229 AA265:AB265 AA225:AB225 K418 AA68:AB68 T10:U10 AA158:AB158 AA118:AB118 AA163:AB164 AA273:AB273 AA184:AB185 AA145:AB145 L417 R428:V428 AB291:AB309 T357 K303 S303 S300:S301 AA310:AB310 D331:E331 K120:K124 E113:E116 K113:K116 AA70:AB74 AA147:AB155 E128 E188 S189:S190 K189:K190 AA189:AB190 S273:S276 D56:E56 K300:K301 AA290:AB290 S1:S2 AA398:AB403 K64:K66 AA66:AB66 AA262:AB262 E126 AA123:AB124 E69 AA95:AB99 AA105:AB110 AA127:AB128 T136 K237:K276 K305:K324 S305:S322 AB414 K192:K194 K402:K414 AA412:AB413 K76:K111 AA168:AB176 T82 T80 AA78:AB82 E191 T24 D293:D321 D277:D285 AA12:AB19 T13 T50 T19 AA315:AA320 AA280:AA282 S184:S187 K187 AA187:AB187 E409 D289:D290 T26:T28 S402:S405 AA276:AB279 AA197:AB212 AA284:AA287 AA291 T171:T172 K158:K165 D159:E159 T160 AA160:AB160 AB311:AB321 S286:S288 T378:T379 S291:S297 K290:K297 AB280:AB287 K286:K288 AA288:AB288 T353 AA192:AB195 AA130:AB142 AA10:AB10 T410 T199:T212 T30 K197:K215 S335:S380 T333 S4:S24 T8 K167:K185 T179 AA179:AB179 T336:T351 T382 W57 AA1:AB8 K385:K386 S26:S51 T33:T46 S53:S182 T58:T62 K1:K62 AA22:AB62 K389:K397 AA377:AC377 S192:S215 T197 AA385:AB395 D386:D388 AB384 S327 AA378:AB380 T361:T369 AA373:AC373 AA375:AC375 K335:K380 AA374:AB374 AA376:AB376 S389:S396 AA406:AB410 K382:K383 S382:S383 S385 T387:T393 S409:S414 S329 T355 K327:K333 S331:S333 AA327:AB372" xr:uid="{69BA9396-C6BF-4BF7-ADE5-B0A99637D974}"/>
    <dataValidation type="list" allowBlank="1" showInputMessage="1" showErrorMessage="1" sqref="J258:J259 J429:J430 J419:J425 J256 J50:J54 J65 J67:J99 J345 J13:J14 J16:J18 J370 J48 J44:J46 J40 J31:J32 J261:J321 J350:J353 J20:J25 J380:J414 J63 J101:J179 J56:J57 J2:J11 J181:J254 J361 J355:J357 J348 J374:J377 J328:J329 J331:J333" xr:uid="{FD7C7CD5-6442-444B-AC8D-9E87EABB0D4D}">
      <formula1>"Received, Pending, Not Required"</formula1>
    </dataValidation>
    <dataValidation type="list" allowBlank="1" showInputMessage="1" showErrorMessage="1" sqref="I225:I235 I160:I166 I251 I273:I274 I253 I248 I269 I420:I422 I417 I424:I425 I429:I430 I146 I238:I246 I255 I132 I119:I122 I218:I220 I396:I403 I222:I223 I216 I271 I72 I99 I67:I69 I155:I157 I143:I144 I102:I105 I111:I115 I83:I88 I117 I125 I77 I97 I53:I55 I257:I266 I93:I95 I412:I413 I129 I48:I51 I370 I181 I340:I343 I410 I31:I32 I276:I324 I385:I389 I44:I46 I40 I392:I393 I169:I171 I173:I175 I63 I350:I353 I183:I195 I406:I408 I198:I214 I380:I382 I29 I178:I179 I57 I2:I18 I20:I25 I374:I377 I332 I336:I338 I328:I330 I355:I357 I334" xr:uid="{961FBB26-6236-46B9-BD22-4000D8D733CF}">
      <formula1>"On Track, In Jeopardy, Completed on Track, Completed, Completed -Missed TSD"</formula1>
    </dataValidation>
    <dataValidation type="list" allowBlank="1" showInputMessage="1" showErrorMessage="1" sqref="P429:P430 Q428 R418:R425 P417 R216:R322 R1:R214 R327:R414" xr:uid="{B1810205-C461-4F7B-88E1-14B21E45A974}">
      <formula1>"Not Started, In Process, Completed, Locates Called"</formula1>
    </dataValidation>
    <dataValidation type="list" allowBlank="1" showInputMessage="1" showErrorMessage="1" sqref="I215" xr:uid="{654BAC09-9DA7-4579-8EDE-394F0F525402}">
      <formula1>"On Track, In Jeopardy, Completed on Track, Completed, Completed -Missed TSD, Project Cancelled"</formula1>
    </dataValidation>
    <dataValidation type="list" allowBlank="1" showInputMessage="1" showErrorMessage="1" sqref="R215" xr:uid="{F90EB92D-3B94-4FFE-AA3C-2012E32D36B1}">
      <formula1>"Not Started, In Process, Completed, Locates Called, Project Cancelled"</formula1>
    </dataValidation>
    <dataValidation type="list" allowBlank="1" showInputMessage="1" showErrorMessage="1" sqref="K417 K428:K430" xr:uid="{13C6025F-6F23-4EA7-9362-06D260CDCF0B}">
      <formula1>"Pending Locates,Permits, SOW Pending, NTP Pending, Materials, Reassigned, Door Tags"</formula1>
    </dataValidation>
  </dataValidations>
  <pageMargins left="0.7" right="0.7" top="0.75" bottom="0.75" header="0.3" footer="0.3"/>
  <legacyDrawing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E61D-DF84-4784-A0EB-7F18CAB0918C}">
  <sheetPr codeName="Sheet6"/>
  <dimension ref="A1:R2364"/>
  <sheetViews>
    <sheetView topLeftCell="A2311" workbookViewId="0">
      <selection activeCell="J2345" sqref="J2345"/>
    </sheetView>
  </sheetViews>
  <sheetFormatPr defaultColWidth="8.85546875" defaultRowHeight="15"/>
  <cols>
    <col min="1" max="1" width="31.42578125" bestFit="1" customWidth="1"/>
    <col min="2" max="2" width="17.42578125" bestFit="1" customWidth="1"/>
    <col min="3" max="3" width="11.42578125" customWidth="1"/>
    <col min="4" max="4" width="10.28515625" customWidth="1"/>
    <col min="5" max="6" width="10.28515625" bestFit="1" customWidth="1"/>
    <col min="7" max="8" width="11.42578125" bestFit="1" customWidth="1"/>
    <col min="9" max="9" width="9.140625" bestFit="1" customWidth="1"/>
    <col min="10" max="10" width="31.42578125" bestFit="1" customWidth="1"/>
    <col min="11" max="11" width="17.85546875" bestFit="1" customWidth="1"/>
    <col min="12" max="13" width="10.28515625" bestFit="1" customWidth="1"/>
    <col min="14" max="14" width="31.42578125" bestFit="1" customWidth="1"/>
    <col min="15" max="15" width="20.140625" bestFit="1" customWidth="1"/>
    <col min="16" max="17" width="7.7109375" bestFit="1" customWidth="1"/>
    <col min="18" max="18" width="11.42578125" bestFit="1" customWidth="1"/>
    <col min="19" max="22" width="9.140625" bestFit="1" customWidth="1"/>
    <col min="23" max="38" width="10.28515625" bestFit="1" customWidth="1"/>
    <col min="39" max="45" width="9.140625" bestFit="1" customWidth="1"/>
    <col min="46" max="60" width="10.28515625" bestFit="1" customWidth="1"/>
    <col min="61" max="67" width="9.140625" bestFit="1" customWidth="1"/>
    <col min="68" max="81" width="10.28515625" bestFit="1" customWidth="1"/>
    <col min="82" max="87" width="9.140625" bestFit="1" customWidth="1"/>
    <col min="88" max="102" width="10.28515625" bestFit="1" customWidth="1"/>
    <col min="103" max="109" width="9.140625" bestFit="1" customWidth="1"/>
    <col min="110" max="125" width="10.28515625" bestFit="1" customWidth="1"/>
    <col min="126" max="131" width="9.140625" bestFit="1" customWidth="1"/>
    <col min="132" max="146" width="10.28515625" bestFit="1" customWidth="1"/>
    <col min="147" max="153" width="9.140625" bestFit="1" customWidth="1"/>
    <col min="154" max="175" width="10.28515625" bestFit="1" customWidth="1"/>
    <col min="176" max="191" width="11.28515625" bestFit="1" customWidth="1"/>
    <col min="192" max="196" width="10.28515625" bestFit="1" customWidth="1"/>
    <col min="197" max="211" width="11.28515625" bestFit="1" customWidth="1"/>
    <col min="212" max="218" width="10.28515625" bestFit="1" customWidth="1"/>
    <col min="219" max="234" width="11.28515625" bestFit="1" customWidth="1"/>
    <col min="235" max="235" width="10.28515625" bestFit="1" customWidth="1"/>
    <col min="236" max="242" width="9.140625" bestFit="1" customWidth="1"/>
    <col min="243" max="246" width="10.28515625" bestFit="1" customWidth="1"/>
    <col min="247" max="247" width="11.42578125" bestFit="1" customWidth="1"/>
  </cols>
  <sheetData>
    <row r="1" spans="1:18">
      <c r="J1" s="12" t="s">
        <v>1912</v>
      </c>
      <c r="K1" t="s">
        <v>463</v>
      </c>
    </row>
    <row r="2" spans="1:18">
      <c r="A2" s="12" t="s">
        <v>1913</v>
      </c>
      <c r="B2" s="12" t="s">
        <v>1912</v>
      </c>
    </row>
    <row r="3" spans="1:18">
      <c r="A3" s="12" t="s">
        <v>1914</v>
      </c>
      <c r="B3" s="46">
        <v>45698</v>
      </c>
      <c r="C3" s="46">
        <v>45699</v>
      </c>
      <c r="D3" s="46">
        <v>45700</v>
      </c>
      <c r="E3" s="46">
        <v>45701</v>
      </c>
      <c r="F3" s="46">
        <v>45702</v>
      </c>
      <c r="G3" t="s">
        <v>487</v>
      </c>
      <c r="J3" s="12" t="s">
        <v>1913</v>
      </c>
      <c r="N3" s="12" t="s">
        <v>1913</v>
      </c>
      <c r="O3" s="12" t="s">
        <v>1915</v>
      </c>
    </row>
    <row r="4" spans="1:18">
      <c r="A4" t="s">
        <v>312</v>
      </c>
      <c r="F4">
        <v>1049</v>
      </c>
      <c r="G4">
        <v>1049</v>
      </c>
      <c r="J4" s="12" t="s">
        <v>1916</v>
      </c>
      <c r="K4" t="s">
        <v>49</v>
      </c>
      <c r="N4" s="12" t="s">
        <v>1916</v>
      </c>
      <c r="O4" t="s">
        <v>1917</v>
      </c>
      <c r="P4" t="s">
        <v>1918</v>
      </c>
      <c r="Q4" t="s">
        <v>1919</v>
      </c>
      <c r="R4" t="s">
        <v>487</v>
      </c>
    </row>
    <row r="5" spans="1:18">
      <c r="A5" t="s">
        <v>314</v>
      </c>
      <c r="D5">
        <v>1426</v>
      </c>
      <c r="E5">
        <v>1190</v>
      </c>
      <c r="F5">
        <v>23</v>
      </c>
      <c r="G5">
        <v>2639</v>
      </c>
      <c r="J5" t="s">
        <v>1587</v>
      </c>
      <c r="K5">
        <v>6147</v>
      </c>
      <c r="N5" t="s">
        <v>1587</v>
      </c>
      <c r="O5">
        <v>7120</v>
      </c>
      <c r="P5">
        <v>22896</v>
      </c>
      <c r="Q5">
        <v>12183</v>
      </c>
      <c r="R5">
        <v>42199</v>
      </c>
    </row>
    <row r="6" spans="1:18">
      <c r="A6" t="s">
        <v>320</v>
      </c>
      <c r="C6">
        <v>202</v>
      </c>
      <c r="G6">
        <v>202</v>
      </c>
      <c r="J6" t="s">
        <v>58</v>
      </c>
      <c r="K6">
        <v>22274</v>
      </c>
      <c r="N6" t="s">
        <v>58</v>
      </c>
      <c r="O6">
        <v>24798</v>
      </c>
      <c r="P6">
        <v>53397</v>
      </c>
      <c r="Q6">
        <v>33743</v>
      </c>
      <c r="R6">
        <v>111938</v>
      </c>
    </row>
    <row r="7" spans="1:18">
      <c r="A7" t="s">
        <v>322</v>
      </c>
      <c r="B7">
        <v>2677</v>
      </c>
      <c r="G7">
        <v>2677</v>
      </c>
      <c r="J7" t="s">
        <v>1920</v>
      </c>
      <c r="K7">
        <v>0</v>
      </c>
      <c r="N7" t="s">
        <v>1607</v>
      </c>
      <c r="O7">
        <v>3158</v>
      </c>
      <c r="P7">
        <v>21322</v>
      </c>
      <c r="Q7">
        <v>12406</v>
      </c>
      <c r="R7">
        <v>36886</v>
      </c>
    </row>
    <row r="8" spans="1:18">
      <c r="A8" t="s">
        <v>326</v>
      </c>
      <c r="C8">
        <v>241</v>
      </c>
      <c r="D8">
        <v>366</v>
      </c>
      <c r="E8">
        <v>202</v>
      </c>
      <c r="F8">
        <v>120</v>
      </c>
      <c r="G8">
        <v>929</v>
      </c>
      <c r="J8" t="s">
        <v>1607</v>
      </c>
      <c r="K8">
        <v>3629</v>
      </c>
      <c r="N8" t="s">
        <v>70</v>
      </c>
      <c r="P8">
        <v>4135</v>
      </c>
      <c r="Q8">
        <v>7641</v>
      </c>
      <c r="R8">
        <v>11776</v>
      </c>
    </row>
    <row r="9" spans="1:18">
      <c r="A9" t="s">
        <v>195</v>
      </c>
      <c r="E9">
        <v>106</v>
      </c>
      <c r="G9">
        <v>106</v>
      </c>
      <c r="J9" t="s">
        <v>70</v>
      </c>
      <c r="K9">
        <v>0</v>
      </c>
      <c r="N9" t="s">
        <v>1921</v>
      </c>
      <c r="O9">
        <v>7188</v>
      </c>
      <c r="P9">
        <v>23895</v>
      </c>
      <c r="Q9">
        <v>13411</v>
      </c>
      <c r="R9">
        <v>44494</v>
      </c>
    </row>
    <row r="10" spans="1:18">
      <c r="A10" t="s">
        <v>199</v>
      </c>
      <c r="C10">
        <v>534</v>
      </c>
      <c r="D10">
        <v>460</v>
      </c>
      <c r="E10">
        <v>886</v>
      </c>
      <c r="F10">
        <v>202</v>
      </c>
      <c r="G10">
        <v>2082</v>
      </c>
      <c r="J10" t="s">
        <v>1921</v>
      </c>
      <c r="K10">
        <v>4129</v>
      </c>
      <c r="N10" t="s">
        <v>1347</v>
      </c>
      <c r="O10">
        <v>6561</v>
      </c>
      <c r="P10">
        <v>14625</v>
      </c>
      <c r="Q10">
        <v>17060</v>
      </c>
      <c r="R10">
        <v>38246</v>
      </c>
    </row>
    <row r="11" spans="1:18">
      <c r="A11" t="s">
        <v>445</v>
      </c>
      <c r="C11">
        <v>1990</v>
      </c>
      <c r="D11">
        <v>1045</v>
      </c>
      <c r="G11">
        <v>3035</v>
      </c>
      <c r="J11" t="s">
        <v>1347</v>
      </c>
      <c r="K11">
        <v>7128</v>
      </c>
      <c r="N11" t="s">
        <v>1208</v>
      </c>
      <c r="P11">
        <v>5968</v>
      </c>
      <c r="Q11">
        <v>20002</v>
      </c>
      <c r="R11">
        <v>25970</v>
      </c>
    </row>
    <row r="12" spans="1:18">
      <c r="A12" t="s">
        <v>487</v>
      </c>
      <c r="B12">
        <v>2677</v>
      </c>
      <c r="C12">
        <v>2967</v>
      </c>
      <c r="D12">
        <v>3297</v>
      </c>
      <c r="E12">
        <v>2384</v>
      </c>
      <c r="F12">
        <v>1394</v>
      </c>
      <c r="G12">
        <v>12719</v>
      </c>
      <c r="J12" t="s">
        <v>1922</v>
      </c>
      <c r="K12">
        <v>2298</v>
      </c>
      <c r="N12" t="s">
        <v>1596</v>
      </c>
      <c r="O12">
        <v>2073</v>
      </c>
      <c r="P12">
        <v>6882</v>
      </c>
      <c r="Q12">
        <v>7027</v>
      </c>
      <c r="R12">
        <v>15982</v>
      </c>
    </row>
    <row r="13" spans="1:18">
      <c r="J13" t="s">
        <v>1208</v>
      </c>
      <c r="K13">
        <v>13034</v>
      </c>
      <c r="N13" t="s">
        <v>487</v>
      </c>
      <c r="O13">
        <v>50898</v>
      </c>
      <c r="P13">
        <v>153120</v>
      </c>
      <c r="Q13">
        <v>123473</v>
      </c>
      <c r="R13">
        <v>327491</v>
      </c>
    </row>
    <row r="14" spans="1:18">
      <c r="J14" t="s">
        <v>68</v>
      </c>
      <c r="K14">
        <v>4828</v>
      </c>
    </row>
    <row r="15" spans="1:18">
      <c r="A15" s="12" t="s">
        <v>1913</v>
      </c>
      <c r="B15" s="12" t="s">
        <v>1912</v>
      </c>
      <c r="J15" t="s">
        <v>1596</v>
      </c>
      <c r="K15">
        <v>6718</v>
      </c>
    </row>
    <row r="16" spans="1:18">
      <c r="A16" s="12" t="s">
        <v>1914</v>
      </c>
      <c r="B16" s="46">
        <v>45705</v>
      </c>
      <c r="C16" s="46">
        <v>45706</v>
      </c>
      <c r="D16" s="46">
        <v>45707</v>
      </c>
      <c r="E16" s="46">
        <v>45708</v>
      </c>
      <c r="F16" s="46">
        <v>45709</v>
      </c>
      <c r="G16" t="s">
        <v>487</v>
      </c>
      <c r="J16" t="s">
        <v>1183</v>
      </c>
    </row>
    <row r="17" spans="1:11">
      <c r="A17" t="s">
        <v>312</v>
      </c>
      <c r="E17">
        <v>547</v>
      </c>
      <c r="F17">
        <v>792</v>
      </c>
      <c r="G17">
        <v>1339</v>
      </c>
      <c r="J17" t="s">
        <v>1923</v>
      </c>
      <c r="K17">
        <v>933</v>
      </c>
    </row>
    <row r="18" spans="1:11">
      <c r="A18" t="s">
        <v>314</v>
      </c>
      <c r="F18">
        <v>823</v>
      </c>
      <c r="G18">
        <v>823</v>
      </c>
      <c r="J18" t="s">
        <v>487</v>
      </c>
      <c r="K18">
        <v>71118</v>
      </c>
    </row>
    <row r="19" spans="1:11">
      <c r="A19" t="s">
        <v>320</v>
      </c>
      <c r="E19">
        <v>23</v>
      </c>
      <c r="F19">
        <v>24</v>
      </c>
      <c r="G19">
        <v>47</v>
      </c>
    </row>
    <row r="20" spans="1:11">
      <c r="A20" t="s">
        <v>322</v>
      </c>
      <c r="D20">
        <v>1319</v>
      </c>
      <c r="G20">
        <v>1319</v>
      </c>
    </row>
    <row r="21" spans="1:11">
      <c r="A21" t="s">
        <v>326</v>
      </c>
      <c r="B21">
        <v>283</v>
      </c>
      <c r="D21">
        <v>732</v>
      </c>
      <c r="E21">
        <v>309</v>
      </c>
      <c r="G21">
        <v>1324</v>
      </c>
    </row>
    <row r="22" spans="1:11">
      <c r="A22" t="s">
        <v>335</v>
      </c>
      <c r="C22">
        <v>1240</v>
      </c>
      <c r="D22">
        <v>1978</v>
      </c>
      <c r="E22">
        <v>851</v>
      </c>
      <c r="G22">
        <v>4069</v>
      </c>
    </row>
    <row r="23" spans="1:11">
      <c r="A23" t="s">
        <v>365</v>
      </c>
    </row>
    <row r="24" spans="1:11">
      <c r="A24" t="s">
        <v>379</v>
      </c>
      <c r="D24">
        <v>1606</v>
      </c>
      <c r="E24">
        <v>1334</v>
      </c>
      <c r="G24">
        <v>2940</v>
      </c>
    </row>
    <row r="25" spans="1:11">
      <c r="A25" t="s">
        <v>386</v>
      </c>
      <c r="C25">
        <v>300</v>
      </c>
      <c r="D25">
        <v>696</v>
      </c>
      <c r="E25">
        <v>227</v>
      </c>
      <c r="F25">
        <v>333</v>
      </c>
      <c r="G25">
        <v>1556</v>
      </c>
    </row>
    <row r="26" spans="1:11">
      <c r="A26" t="s">
        <v>195</v>
      </c>
      <c r="F26">
        <v>21</v>
      </c>
      <c r="G26">
        <v>21</v>
      </c>
    </row>
    <row r="27" spans="1:11">
      <c r="A27" t="s">
        <v>199</v>
      </c>
      <c r="B27">
        <v>383</v>
      </c>
      <c r="C27">
        <v>1017</v>
      </c>
      <c r="D27">
        <v>242</v>
      </c>
      <c r="E27">
        <v>424</v>
      </c>
      <c r="F27">
        <v>19</v>
      </c>
      <c r="G27">
        <v>2085</v>
      </c>
    </row>
    <row r="28" spans="1:11">
      <c r="A28" t="s">
        <v>213</v>
      </c>
      <c r="C28">
        <v>1050</v>
      </c>
      <c r="G28">
        <v>1050</v>
      </c>
    </row>
    <row r="29" spans="1:11">
      <c r="A29" t="s">
        <v>309</v>
      </c>
      <c r="E29">
        <v>1400</v>
      </c>
      <c r="F29">
        <v>1462</v>
      </c>
      <c r="G29">
        <v>2862</v>
      </c>
    </row>
    <row r="30" spans="1:11">
      <c r="A30" t="s">
        <v>310</v>
      </c>
      <c r="E30">
        <v>1806</v>
      </c>
      <c r="F30">
        <v>345</v>
      </c>
      <c r="G30">
        <v>2151</v>
      </c>
    </row>
    <row r="31" spans="1:11">
      <c r="A31" t="s">
        <v>181</v>
      </c>
      <c r="E31">
        <v>47</v>
      </c>
      <c r="F31">
        <v>1494</v>
      </c>
      <c r="G31">
        <v>1541</v>
      </c>
    </row>
    <row r="32" spans="1:11">
      <c r="A32" t="s">
        <v>400</v>
      </c>
    </row>
    <row r="33" spans="1:7">
      <c r="A33" t="s">
        <v>305</v>
      </c>
      <c r="F33">
        <v>1095</v>
      </c>
      <c r="G33">
        <v>1095</v>
      </c>
    </row>
    <row r="34" spans="1:7">
      <c r="A34" t="s">
        <v>307</v>
      </c>
      <c r="F34">
        <v>2989</v>
      </c>
      <c r="G34">
        <v>2989</v>
      </c>
    </row>
    <row r="35" spans="1:7">
      <c r="A35" t="s">
        <v>487</v>
      </c>
      <c r="B35">
        <v>666</v>
      </c>
      <c r="C35">
        <v>3607</v>
      </c>
      <c r="D35">
        <v>6573</v>
      </c>
      <c r="E35">
        <v>6968</v>
      </c>
      <c r="F35">
        <v>9397</v>
      </c>
      <c r="G35">
        <v>27211</v>
      </c>
    </row>
    <row r="38" spans="1:7">
      <c r="A38" s="12" t="s">
        <v>1913</v>
      </c>
      <c r="B38" s="12" t="s">
        <v>1912</v>
      </c>
    </row>
    <row r="39" spans="1:7">
      <c r="A39" s="12" t="s">
        <v>1914</v>
      </c>
      <c r="B39" s="46">
        <v>45712</v>
      </c>
      <c r="C39" s="46">
        <v>45713</v>
      </c>
      <c r="D39" s="46">
        <v>45714</v>
      </c>
      <c r="E39" s="46">
        <v>45715</v>
      </c>
      <c r="F39" s="46">
        <v>45716</v>
      </c>
      <c r="G39" t="s">
        <v>487</v>
      </c>
    </row>
    <row r="40" spans="1:7">
      <c r="A40" t="s">
        <v>312</v>
      </c>
      <c r="C40">
        <v>1277</v>
      </c>
      <c r="D40">
        <v>1721</v>
      </c>
      <c r="E40">
        <v>670</v>
      </c>
      <c r="F40">
        <v>0</v>
      </c>
      <c r="G40">
        <v>3668</v>
      </c>
    </row>
    <row r="41" spans="1:7">
      <c r="A41" t="s">
        <v>314</v>
      </c>
      <c r="E41">
        <v>1422</v>
      </c>
      <c r="F41">
        <v>946</v>
      </c>
      <c r="G41">
        <v>2368</v>
      </c>
    </row>
    <row r="42" spans="1:7">
      <c r="A42" t="s">
        <v>320</v>
      </c>
      <c r="F42">
        <v>9</v>
      </c>
      <c r="G42">
        <v>9</v>
      </c>
    </row>
    <row r="43" spans="1:7">
      <c r="A43" t="s">
        <v>322</v>
      </c>
      <c r="F43">
        <v>0</v>
      </c>
      <c r="G43">
        <v>0</v>
      </c>
    </row>
    <row r="44" spans="1:7">
      <c r="A44" t="s">
        <v>326</v>
      </c>
      <c r="B44">
        <v>73</v>
      </c>
      <c r="D44">
        <v>25</v>
      </c>
      <c r="G44">
        <v>98</v>
      </c>
    </row>
    <row r="45" spans="1:7">
      <c r="A45" t="s">
        <v>335</v>
      </c>
      <c r="F45">
        <v>54</v>
      </c>
      <c r="G45">
        <v>54</v>
      </c>
    </row>
    <row r="46" spans="1:7">
      <c r="A46" t="s">
        <v>365</v>
      </c>
      <c r="E46">
        <v>437</v>
      </c>
      <c r="F46">
        <v>0</v>
      </c>
      <c r="G46">
        <v>437</v>
      </c>
    </row>
    <row r="47" spans="1:7">
      <c r="A47" t="s">
        <v>379</v>
      </c>
      <c r="D47">
        <v>992</v>
      </c>
      <c r="E47">
        <v>513</v>
      </c>
      <c r="F47">
        <v>0</v>
      </c>
      <c r="G47">
        <v>1505</v>
      </c>
    </row>
    <row r="48" spans="1:7">
      <c r="A48" t="s">
        <v>386</v>
      </c>
      <c r="C48">
        <v>800</v>
      </c>
      <c r="D48">
        <v>208</v>
      </c>
      <c r="E48">
        <v>529</v>
      </c>
      <c r="F48">
        <v>327</v>
      </c>
      <c r="G48">
        <v>1864</v>
      </c>
    </row>
    <row r="49" spans="1:7">
      <c r="A49" t="s">
        <v>195</v>
      </c>
      <c r="F49">
        <v>3</v>
      </c>
      <c r="G49">
        <v>3</v>
      </c>
    </row>
    <row r="50" spans="1:7">
      <c r="A50" t="s">
        <v>199</v>
      </c>
      <c r="C50">
        <v>236</v>
      </c>
      <c r="F50">
        <v>0</v>
      </c>
      <c r="G50">
        <v>236</v>
      </c>
    </row>
    <row r="51" spans="1:7">
      <c r="A51" t="s">
        <v>213</v>
      </c>
      <c r="F51">
        <v>0</v>
      </c>
      <c r="G51">
        <v>0</v>
      </c>
    </row>
    <row r="52" spans="1:7">
      <c r="A52" t="s">
        <v>445</v>
      </c>
      <c r="C52">
        <v>74</v>
      </c>
      <c r="D52">
        <v>671</v>
      </c>
      <c r="F52">
        <v>0</v>
      </c>
      <c r="G52">
        <v>745</v>
      </c>
    </row>
    <row r="53" spans="1:7">
      <c r="A53" t="s">
        <v>309</v>
      </c>
      <c r="F53">
        <v>886</v>
      </c>
      <c r="G53">
        <v>886</v>
      </c>
    </row>
    <row r="54" spans="1:7">
      <c r="A54" t="s">
        <v>310</v>
      </c>
      <c r="D54">
        <v>400</v>
      </c>
      <c r="F54">
        <v>384</v>
      </c>
      <c r="G54">
        <v>784</v>
      </c>
    </row>
    <row r="55" spans="1:7">
      <c r="A55" t="s">
        <v>181</v>
      </c>
      <c r="B55">
        <v>2087</v>
      </c>
      <c r="F55">
        <v>0</v>
      </c>
      <c r="G55">
        <v>2087</v>
      </c>
    </row>
    <row r="56" spans="1:7">
      <c r="A56" t="s">
        <v>400</v>
      </c>
      <c r="F56">
        <v>0</v>
      </c>
      <c r="G56">
        <v>0</v>
      </c>
    </row>
    <row r="57" spans="1:7">
      <c r="A57" t="s">
        <v>305</v>
      </c>
      <c r="C57">
        <v>860</v>
      </c>
      <c r="D57">
        <v>1540</v>
      </c>
      <c r="E57">
        <v>1360</v>
      </c>
      <c r="F57">
        <v>0</v>
      </c>
      <c r="G57">
        <v>3760</v>
      </c>
    </row>
    <row r="58" spans="1:7">
      <c r="A58" t="s">
        <v>307</v>
      </c>
      <c r="C58">
        <v>967</v>
      </c>
      <c r="D58">
        <v>1708</v>
      </c>
      <c r="F58">
        <v>229</v>
      </c>
      <c r="G58">
        <v>2904</v>
      </c>
    </row>
    <row r="59" spans="1:7">
      <c r="A59" t="s">
        <v>375</v>
      </c>
      <c r="B59">
        <v>555</v>
      </c>
      <c r="E59">
        <v>577</v>
      </c>
      <c r="F59">
        <v>239</v>
      </c>
      <c r="G59">
        <v>1371</v>
      </c>
    </row>
    <row r="60" spans="1:7">
      <c r="A60" t="s">
        <v>1534</v>
      </c>
      <c r="F60">
        <v>0</v>
      </c>
      <c r="G60">
        <v>0</v>
      </c>
    </row>
    <row r="61" spans="1:7">
      <c r="A61" t="s">
        <v>193</v>
      </c>
      <c r="F61">
        <v>0</v>
      </c>
      <c r="G61">
        <v>0</v>
      </c>
    </row>
    <row r="62" spans="1:7">
      <c r="A62" t="s">
        <v>197</v>
      </c>
      <c r="F62">
        <v>0</v>
      </c>
      <c r="G62">
        <v>0</v>
      </c>
    </row>
    <row r="63" spans="1:7">
      <c r="A63" t="s">
        <v>201</v>
      </c>
      <c r="F63">
        <v>0</v>
      </c>
      <c r="G63">
        <v>0</v>
      </c>
    </row>
    <row r="64" spans="1:7">
      <c r="A64" t="s">
        <v>243</v>
      </c>
      <c r="C64">
        <v>214</v>
      </c>
      <c r="F64">
        <v>0</v>
      </c>
      <c r="G64">
        <v>214</v>
      </c>
    </row>
    <row r="65" spans="1:7">
      <c r="A65" t="s">
        <v>303</v>
      </c>
      <c r="C65">
        <v>956</v>
      </c>
      <c r="E65">
        <v>1168</v>
      </c>
      <c r="F65">
        <v>0</v>
      </c>
      <c r="G65">
        <v>2124</v>
      </c>
    </row>
    <row r="66" spans="1:7">
      <c r="A66" t="s">
        <v>442</v>
      </c>
      <c r="F66">
        <v>0</v>
      </c>
      <c r="G66">
        <v>0</v>
      </c>
    </row>
    <row r="67" spans="1:7">
      <c r="A67" t="s">
        <v>316</v>
      </c>
      <c r="D67">
        <v>1090</v>
      </c>
      <c r="E67">
        <v>840</v>
      </c>
      <c r="F67">
        <v>530</v>
      </c>
      <c r="G67">
        <v>2460</v>
      </c>
    </row>
    <row r="68" spans="1:7">
      <c r="A68" t="s">
        <v>1924</v>
      </c>
      <c r="D68">
        <v>120</v>
      </c>
      <c r="G68">
        <v>120</v>
      </c>
    </row>
    <row r="69" spans="1:7">
      <c r="A69" t="s">
        <v>369</v>
      </c>
      <c r="D69">
        <v>399</v>
      </c>
      <c r="E69">
        <v>335</v>
      </c>
      <c r="F69">
        <v>1339</v>
      </c>
      <c r="G69">
        <v>2073</v>
      </c>
    </row>
    <row r="70" spans="1:7">
      <c r="A70" t="s">
        <v>422</v>
      </c>
      <c r="D70">
        <v>891</v>
      </c>
      <c r="E70">
        <v>1213</v>
      </c>
      <c r="F70">
        <v>1054</v>
      </c>
      <c r="G70">
        <v>3158</v>
      </c>
    </row>
    <row r="71" spans="1:7">
      <c r="A71" t="s">
        <v>255</v>
      </c>
      <c r="F71">
        <v>0</v>
      </c>
      <c r="G71">
        <v>0</v>
      </c>
    </row>
    <row r="72" spans="1:7">
      <c r="A72" t="s">
        <v>487</v>
      </c>
      <c r="B72">
        <v>2715</v>
      </c>
      <c r="C72">
        <v>5384</v>
      </c>
      <c r="D72">
        <v>9765</v>
      </c>
      <c r="E72">
        <v>9064</v>
      </c>
      <c r="F72">
        <v>6000</v>
      </c>
      <c r="G72">
        <v>32928</v>
      </c>
    </row>
    <row r="74" spans="1:7">
      <c r="A74" s="12" t="s">
        <v>1913</v>
      </c>
      <c r="B74" s="12" t="s">
        <v>1912</v>
      </c>
    </row>
    <row r="75" spans="1:7">
      <c r="A75" s="12" t="s">
        <v>1914</v>
      </c>
      <c r="B75" s="46">
        <v>45719</v>
      </c>
      <c r="C75" s="46">
        <v>45720</v>
      </c>
      <c r="D75" s="46">
        <v>45721</v>
      </c>
      <c r="E75" s="46">
        <v>45722</v>
      </c>
      <c r="F75" s="46">
        <v>45723</v>
      </c>
      <c r="G75" t="s">
        <v>487</v>
      </c>
    </row>
    <row r="76" spans="1:7">
      <c r="A76" t="s">
        <v>312</v>
      </c>
      <c r="B76">
        <v>0</v>
      </c>
      <c r="D76">
        <v>0</v>
      </c>
      <c r="E76">
        <v>0</v>
      </c>
      <c r="F76">
        <v>0</v>
      </c>
      <c r="G76">
        <v>0</v>
      </c>
    </row>
    <row r="77" spans="1:7">
      <c r="A77" t="s">
        <v>314</v>
      </c>
      <c r="B77">
        <v>0</v>
      </c>
      <c r="D77">
        <v>0</v>
      </c>
      <c r="E77">
        <v>0</v>
      </c>
      <c r="F77">
        <v>0</v>
      </c>
      <c r="G77">
        <v>0</v>
      </c>
    </row>
    <row r="78" spans="1:7">
      <c r="A78" t="s">
        <v>320</v>
      </c>
      <c r="B78">
        <v>0</v>
      </c>
      <c r="C78">
        <v>0</v>
      </c>
      <c r="D78">
        <v>0</v>
      </c>
      <c r="E78">
        <v>0</v>
      </c>
      <c r="F78">
        <v>0</v>
      </c>
      <c r="G78">
        <v>0</v>
      </c>
    </row>
    <row r="79" spans="1:7">
      <c r="A79" t="s">
        <v>322</v>
      </c>
      <c r="B79">
        <v>0</v>
      </c>
      <c r="D79">
        <v>0</v>
      </c>
      <c r="E79">
        <v>0</v>
      </c>
      <c r="F79">
        <v>0</v>
      </c>
      <c r="G79">
        <v>0</v>
      </c>
    </row>
    <row r="80" spans="1:7">
      <c r="A80" t="s">
        <v>326</v>
      </c>
      <c r="B80">
        <v>0</v>
      </c>
      <c r="C80">
        <v>414</v>
      </c>
      <c r="D80">
        <v>367</v>
      </c>
      <c r="E80">
        <v>245</v>
      </c>
      <c r="F80">
        <v>0</v>
      </c>
      <c r="G80">
        <v>1026</v>
      </c>
    </row>
    <row r="81" spans="1:7">
      <c r="A81" t="s">
        <v>335</v>
      </c>
      <c r="B81">
        <v>0</v>
      </c>
      <c r="D81">
        <v>0</v>
      </c>
      <c r="E81">
        <v>0</v>
      </c>
      <c r="F81">
        <v>0</v>
      </c>
      <c r="G81">
        <v>0</v>
      </c>
    </row>
    <row r="82" spans="1:7">
      <c r="A82" t="s">
        <v>365</v>
      </c>
      <c r="B82">
        <v>0</v>
      </c>
      <c r="D82">
        <v>0</v>
      </c>
      <c r="E82">
        <v>0</v>
      </c>
      <c r="F82">
        <v>0</v>
      </c>
      <c r="G82">
        <v>0</v>
      </c>
    </row>
    <row r="83" spans="1:7">
      <c r="A83" t="s">
        <v>379</v>
      </c>
      <c r="B83">
        <v>0</v>
      </c>
      <c r="D83">
        <v>0</v>
      </c>
      <c r="E83">
        <v>0</v>
      </c>
      <c r="F83">
        <v>201</v>
      </c>
      <c r="G83">
        <v>201</v>
      </c>
    </row>
    <row r="84" spans="1:7">
      <c r="A84" t="s">
        <v>386</v>
      </c>
      <c r="B84">
        <v>286</v>
      </c>
      <c r="C84">
        <v>358</v>
      </c>
      <c r="D84">
        <v>0</v>
      </c>
      <c r="E84">
        <v>32</v>
      </c>
      <c r="F84">
        <v>9</v>
      </c>
      <c r="G84">
        <v>685</v>
      </c>
    </row>
    <row r="85" spans="1:7">
      <c r="A85" t="s">
        <v>195</v>
      </c>
      <c r="B85">
        <v>0</v>
      </c>
      <c r="D85">
        <v>0</v>
      </c>
      <c r="E85">
        <v>0</v>
      </c>
      <c r="F85">
        <v>0</v>
      </c>
      <c r="G85">
        <v>0</v>
      </c>
    </row>
    <row r="86" spans="1:7">
      <c r="A86" t="s">
        <v>199</v>
      </c>
      <c r="B86">
        <v>0</v>
      </c>
      <c r="D86">
        <v>0</v>
      </c>
      <c r="E86">
        <v>0</v>
      </c>
      <c r="F86">
        <v>0</v>
      </c>
      <c r="G86">
        <v>0</v>
      </c>
    </row>
    <row r="87" spans="1:7">
      <c r="A87" t="s">
        <v>213</v>
      </c>
      <c r="B87">
        <v>0</v>
      </c>
      <c r="D87">
        <v>0</v>
      </c>
      <c r="E87">
        <v>0</v>
      </c>
      <c r="F87">
        <v>0</v>
      </c>
      <c r="G87">
        <v>0</v>
      </c>
    </row>
    <row r="88" spans="1:7">
      <c r="A88" t="s">
        <v>445</v>
      </c>
      <c r="B88">
        <v>363</v>
      </c>
      <c r="C88">
        <v>171</v>
      </c>
      <c r="D88">
        <v>0</v>
      </c>
      <c r="E88">
        <v>397</v>
      </c>
      <c r="F88">
        <v>88</v>
      </c>
      <c r="G88">
        <v>1019</v>
      </c>
    </row>
    <row r="89" spans="1:7">
      <c r="A89" t="s">
        <v>309</v>
      </c>
      <c r="B89">
        <v>134</v>
      </c>
      <c r="C89">
        <v>408</v>
      </c>
      <c r="D89">
        <v>452</v>
      </c>
      <c r="E89">
        <v>0</v>
      </c>
      <c r="F89">
        <v>875</v>
      </c>
      <c r="G89">
        <v>1869</v>
      </c>
    </row>
    <row r="90" spans="1:7">
      <c r="A90" t="s">
        <v>310</v>
      </c>
      <c r="C90">
        <v>840</v>
      </c>
      <c r="D90">
        <v>0</v>
      </c>
      <c r="E90">
        <v>0</v>
      </c>
      <c r="F90">
        <v>0</v>
      </c>
      <c r="G90">
        <v>840</v>
      </c>
    </row>
    <row r="91" spans="1:7">
      <c r="A91" t="s">
        <v>181</v>
      </c>
      <c r="B91">
        <v>0</v>
      </c>
      <c r="D91">
        <v>0</v>
      </c>
      <c r="E91">
        <v>0</v>
      </c>
      <c r="F91">
        <v>0</v>
      </c>
      <c r="G91">
        <v>0</v>
      </c>
    </row>
    <row r="92" spans="1:7">
      <c r="A92" t="s">
        <v>400</v>
      </c>
      <c r="B92">
        <v>0</v>
      </c>
      <c r="D92">
        <v>0</v>
      </c>
      <c r="E92">
        <v>0</v>
      </c>
      <c r="F92">
        <v>0</v>
      </c>
      <c r="G92">
        <v>0</v>
      </c>
    </row>
    <row r="93" spans="1:7">
      <c r="A93" t="s">
        <v>305</v>
      </c>
      <c r="B93">
        <v>1460</v>
      </c>
      <c r="C93">
        <v>970</v>
      </c>
      <c r="D93">
        <v>430</v>
      </c>
      <c r="E93">
        <v>0</v>
      </c>
      <c r="F93">
        <v>0</v>
      </c>
      <c r="G93">
        <v>2860</v>
      </c>
    </row>
    <row r="94" spans="1:7">
      <c r="A94" t="s">
        <v>307</v>
      </c>
      <c r="B94">
        <v>182</v>
      </c>
      <c r="D94">
        <v>0</v>
      </c>
      <c r="E94">
        <v>0</v>
      </c>
      <c r="F94">
        <v>0</v>
      </c>
      <c r="G94">
        <v>182</v>
      </c>
    </row>
    <row r="95" spans="1:7">
      <c r="A95" t="s">
        <v>375</v>
      </c>
      <c r="B95">
        <v>0</v>
      </c>
      <c r="D95">
        <v>0</v>
      </c>
      <c r="E95">
        <v>0</v>
      </c>
      <c r="F95">
        <v>0</v>
      </c>
      <c r="G95">
        <v>0</v>
      </c>
    </row>
    <row r="96" spans="1:7">
      <c r="A96" t="s">
        <v>1534</v>
      </c>
      <c r="B96">
        <v>0</v>
      </c>
      <c r="D96">
        <v>0</v>
      </c>
      <c r="F96">
        <v>0</v>
      </c>
      <c r="G96">
        <v>0</v>
      </c>
    </row>
    <row r="97" spans="1:7">
      <c r="A97" t="s">
        <v>193</v>
      </c>
      <c r="B97">
        <v>0</v>
      </c>
      <c r="D97">
        <v>0</v>
      </c>
      <c r="E97">
        <v>0</v>
      </c>
      <c r="F97">
        <v>0</v>
      </c>
      <c r="G97">
        <v>0</v>
      </c>
    </row>
    <row r="98" spans="1:7">
      <c r="A98" t="s">
        <v>197</v>
      </c>
      <c r="B98">
        <v>0</v>
      </c>
      <c r="D98">
        <v>0</v>
      </c>
      <c r="E98">
        <v>35</v>
      </c>
      <c r="F98">
        <v>0</v>
      </c>
      <c r="G98">
        <v>35</v>
      </c>
    </row>
    <row r="99" spans="1:7">
      <c r="A99" t="s">
        <v>201</v>
      </c>
      <c r="B99">
        <v>0</v>
      </c>
      <c r="D99">
        <v>0</v>
      </c>
      <c r="E99">
        <v>0</v>
      </c>
      <c r="F99">
        <v>0</v>
      </c>
      <c r="G99">
        <v>0</v>
      </c>
    </row>
    <row r="100" spans="1:7">
      <c r="A100" t="s">
        <v>243</v>
      </c>
      <c r="B100">
        <v>0</v>
      </c>
      <c r="D100">
        <v>32</v>
      </c>
      <c r="E100">
        <v>85</v>
      </c>
      <c r="F100">
        <v>0</v>
      </c>
      <c r="G100">
        <v>117</v>
      </c>
    </row>
    <row r="101" spans="1:7">
      <c r="A101" t="s">
        <v>303</v>
      </c>
      <c r="B101">
        <v>0</v>
      </c>
      <c r="D101">
        <v>0</v>
      </c>
      <c r="E101">
        <v>0</v>
      </c>
      <c r="F101">
        <v>0</v>
      </c>
      <c r="G101">
        <v>0</v>
      </c>
    </row>
    <row r="102" spans="1:7">
      <c r="A102" t="s">
        <v>442</v>
      </c>
      <c r="B102">
        <v>0</v>
      </c>
      <c r="D102">
        <v>0</v>
      </c>
      <c r="E102">
        <v>0</v>
      </c>
      <c r="F102">
        <v>0</v>
      </c>
      <c r="G102">
        <v>0</v>
      </c>
    </row>
    <row r="103" spans="1:7">
      <c r="A103" t="s">
        <v>316</v>
      </c>
      <c r="B103">
        <v>0</v>
      </c>
      <c r="D103">
        <v>372</v>
      </c>
      <c r="E103">
        <v>0</v>
      </c>
      <c r="F103">
        <v>0</v>
      </c>
      <c r="G103">
        <v>372</v>
      </c>
    </row>
    <row r="104" spans="1:7">
      <c r="A104" t="s">
        <v>1924</v>
      </c>
      <c r="B104">
        <v>0</v>
      </c>
      <c r="D104">
        <v>0</v>
      </c>
      <c r="E104">
        <v>0</v>
      </c>
      <c r="F104">
        <v>0</v>
      </c>
      <c r="G104">
        <v>0</v>
      </c>
    </row>
    <row r="105" spans="1:7">
      <c r="A105" t="s">
        <v>369</v>
      </c>
      <c r="B105">
        <v>1292</v>
      </c>
      <c r="C105">
        <v>1022</v>
      </c>
      <c r="D105">
        <v>1246</v>
      </c>
      <c r="E105">
        <v>0</v>
      </c>
      <c r="F105">
        <v>288</v>
      </c>
      <c r="G105">
        <v>3848</v>
      </c>
    </row>
    <row r="106" spans="1:7">
      <c r="A106" t="s">
        <v>422</v>
      </c>
      <c r="B106">
        <v>0</v>
      </c>
      <c r="C106">
        <v>0</v>
      </c>
      <c r="D106">
        <v>0</v>
      </c>
      <c r="E106">
        <v>0</v>
      </c>
      <c r="F106">
        <v>0</v>
      </c>
      <c r="G106">
        <v>0</v>
      </c>
    </row>
    <row r="107" spans="1:7">
      <c r="A107" t="s">
        <v>420</v>
      </c>
      <c r="B107">
        <v>0</v>
      </c>
      <c r="C107">
        <v>1570</v>
      </c>
      <c r="D107">
        <v>461</v>
      </c>
      <c r="E107">
        <v>1109</v>
      </c>
      <c r="F107">
        <v>980</v>
      </c>
      <c r="G107">
        <v>4120</v>
      </c>
    </row>
    <row r="108" spans="1:7">
      <c r="A108" t="s">
        <v>185</v>
      </c>
      <c r="B108">
        <v>1454</v>
      </c>
      <c r="C108">
        <v>1360</v>
      </c>
      <c r="D108">
        <v>1263</v>
      </c>
      <c r="E108">
        <v>0</v>
      </c>
      <c r="F108">
        <v>0</v>
      </c>
      <c r="G108">
        <v>4077</v>
      </c>
    </row>
    <row r="109" spans="1:7">
      <c r="A109" t="s">
        <v>416</v>
      </c>
      <c r="B109">
        <v>2215</v>
      </c>
      <c r="C109">
        <v>0</v>
      </c>
      <c r="D109">
        <v>0</v>
      </c>
      <c r="E109">
        <v>0</v>
      </c>
      <c r="F109">
        <v>0</v>
      </c>
      <c r="G109">
        <v>2215</v>
      </c>
    </row>
    <row r="110" spans="1:7">
      <c r="A110" t="s">
        <v>1925</v>
      </c>
      <c r="C110">
        <v>285</v>
      </c>
      <c r="G110">
        <v>285</v>
      </c>
    </row>
    <row r="111" spans="1:7">
      <c r="A111" t="s">
        <v>163</v>
      </c>
      <c r="D111">
        <v>617</v>
      </c>
      <c r="E111">
        <v>286</v>
      </c>
      <c r="F111">
        <v>0</v>
      </c>
      <c r="G111">
        <v>903</v>
      </c>
    </row>
    <row r="112" spans="1:7">
      <c r="A112" t="s">
        <v>426</v>
      </c>
      <c r="D112">
        <v>700</v>
      </c>
      <c r="E112">
        <v>1590</v>
      </c>
      <c r="F112">
        <v>1370</v>
      </c>
      <c r="G112">
        <v>3660</v>
      </c>
    </row>
    <row r="113" spans="1:7">
      <c r="A113" t="s">
        <v>259</v>
      </c>
      <c r="D113">
        <v>200</v>
      </c>
      <c r="E113">
        <v>489</v>
      </c>
      <c r="F113">
        <v>0</v>
      </c>
      <c r="G113">
        <v>689</v>
      </c>
    </row>
    <row r="114" spans="1:7">
      <c r="A114" t="s">
        <v>382</v>
      </c>
      <c r="E114">
        <v>884</v>
      </c>
      <c r="F114">
        <v>738</v>
      </c>
      <c r="G114">
        <v>1622</v>
      </c>
    </row>
    <row r="115" spans="1:7">
      <c r="A115" t="s">
        <v>183</v>
      </c>
      <c r="E115">
        <v>1357</v>
      </c>
      <c r="F115">
        <v>0</v>
      </c>
      <c r="G115">
        <v>1357</v>
      </c>
    </row>
    <row r="116" spans="1:7">
      <c r="A116" t="s">
        <v>337</v>
      </c>
      <c r="E116">
        <v>874</v>
      </c>
      <c r="F116">
        <v>1602</v>
      </c>
      <c r="G116">
        <v>2476</v>
      </c>
    </row>
    <row r="117" spans="1:7">
      <c r="A117" t="s">
        <v>274</v>
      </c>
      <c r="F117">
        <v>20</v>
      </c>
      <c r="G117">
        <v>20</v>
      </c>
    </row>
    <row r="118" spans="1:7">
      <c r="A118" t="s">
        <v>203</v>
      </c>
      <c r="E118">
        <v>0</v>
      </c>
      <c r="G118">
        <v>0</v>
      </c>
    </row>
    <row r="119" spans="1:7">
      <c r="A119" t="s">
        <v>487</v>
      </c>
      <c r="B119">
        <v>7386</v>
      </c>
      <c r="C119">
        <v>7398</v>
      </c>
      <c r="D119">
        <v>6140</v>
      </c>
      <c r="E119">
        <v>7383</v>
      </c>
      <c r="F119">
        <v>6171</v>
      </c>
      <c r="G119">
        <v>34478</v>
      </c>
    </row>
    <row r="121" spans="1:7">
      <c r="A121" s="12" t="s">
        <v>1913</v>
      </c>
      <c r="B121" s="12" t="s">
        <v>1912</v>
      </c>
    </row>
    <row r="122" spans="1:7">
      <c r="A122" s="12" t="s">
        <v>1914</v>
      </c>
      <c r="B122" s="46">
        <v>45726</v>
      </c>
      <c r="C122" s="46">
        <v>45727</v>
      </c>
      <c r="D122" s="46">
        <v>45728</v>
      </c>
      <c r="E122" s="46">
        <v>45729</v>
      </c>
      <c r="F122" s="46">
        <v>45730</v>
      </c>
      <c r="G122" t="s">
        <v>487</v>
      </c>
    </row>
    <row r="123" spans="1:7">
      <c r="A123" t="s">
        <v>312</v>
      </c>
      <c r="B123">
        <v>0</v>
      </c>
      <c r="C123">
        <v>0</v>
      </c>
      <c r="D123">
        <v>0</v>
      </c>
      <c r="G123">
        <v>0</v>
      </c>
    </row>
    <row r="124" spans="1:7">
      <c r="A124" t="s">
        <v>314</v>
      </c>
      <c r="B124">
        <v>0</v>
      </c>
      <c r="C124">
        <v>0</v>
      </c>
      <c r="D124">
        <v>0</v>
      </c>
      <c r="G124">
        <v>0</v>
      </c>
    </row>
    <row r="125" spans="1:7">
      <c r="A125" t="s">
        <v>320</v>
      </c>
      <c r="B125">
        <v>0</v>
      </c>
      <c r="C125">
        <v>3</v>
      </c>
      <c r="G125">
        <v>3</v>
      </c>
    </row>
    <row r="126" spans="1:7">
      <c r="A126" t="s">
        <v>322</v>
      </c>
      <c r="B126">
        <v>0</v>
      </c>
      <c r="C126">
        <v>0</v>
      </c>
      <c r="G126">
        <v>0</v>
      </c>
    </row>
    <row r="127" spans="1:7">
      <c r="A127" t="s">
        <v>326</v>
      </c>
      <c r="B127">
        <v>0</v>
      </c>
      <c r="C127">
        <v>0</v>
      </c>
      <c r="G127">
        <v>0</v>
      </c>
    </row>
    <row r="128" spans="1:7">
      <c r="A128" t="s">
        <v>335</v>
      </c>
      <c r="B128">
        <v>0</v>
      </c>
      <c r="C128">
        <v>0</v>
      </c>
      <c r="D128">
        <v>0</v>
      </c>
      <c r="E128">
        <v>0</v>
      </c>
      <c r="G128">
        <v>0</v>
      </c>
    </row>
    <row r="129" spans="1:7">
      <c r="A129" t="s">
        <v>365</v>
      </c>
      <c r="B129">
        <v>0</v>
      </c>
      <c r="C129">
        <v>0</v>
      </c>
      <c r="D129">
        <v>0</v>
      </c>
      <c r="G129">
        <v>0</v>
      </c>
    </row>
    <row r="130" spans="1:7">
      <c r="A130" t="s">
        <v>379</v>
      </c>
      <c r="B130">
        <v>0</v>
      </c>
      <c r="C130">
        <v>0</v>
      </c>
      <c r="D130">
        <v>0</v>
      </c>
      <c r="E130">
        <v>0</v>
      </c>
      <c r="G130">
        <v>0</v>
      </c>
    </row>
    <row r="131" spans="1:7">
      <c r="A131" t="s">
        <v>386</v>
      </c>
      <c r="B131">
        <v>0</v>
      </c>
      <c r="C131">
        <v>12</v>
      </c>
      <c r="D131">
        <v>9</v>
      </c>
      <c r="G131">
        <v>21</v>
      </c>
    </row>
    <row r="132" spans="1:7">
      <c r="A132" t="s">
        <v>195</v>
      </c>
      <c r="B132">
        <v>0</v>
      </c>
      <c r="C132">
        <v>0</v>
      </c>
      <c r="D132">
        <v>0</v>
      </c>
      <c r="G132">
        <v>0</v>
      </c>
    </row>
    <row r="133" spans="1:7">
      <c r="A133" t="s">
        <v>199</v>
      </c>
      <c r="B133">
        <v>0</v>
      </c>
      <c r="C133">
        <v>0</v>
      </c>
      <c r="D133">
        <v>0</v>
      </c>
      <c r="G133">
        <v>0</v>
      </c>
    </row>
    <row r="134" spans="1:7">
      <c r="A134" t="s">
        <v>213</v>
      </c>
      <c r="B134">
        <v>0</v>
      </c>
      <c r="C134">
        <v>0</v>
      </c>
      <c r="D134">
        <v>0</v>
      </c>
      <c r="E134">
        <v>0</v>
      </c>
      <c r="G134">
        <v>0</v>
      </c>
    </row>
    <row r="135" spans="1:7">
      <c r="A135" t="s">
        <v>445</v>
      </c>
      <c r="B135">
        <v>0</v>
      </c>
      <c r="C135">
        <v>0</v>
      </c>
      <c r="D135">
        <v>0</v>
      </c>
      <c r="G135">
        <v>0</v>
      </c>
    </row>
    <row r="136" spans="1:7">
      <c r="A136" t="s">
        <v>309</v>
      </c>
      <c r="B136">
        <v>0</v>
      </c>
      <c r="C136">
        <v>199</v>
      </c>
      <c r="D136">
        <v>0</v>
      </c>
      <c r="E136">
        <v>0</v>
      </c>
      <c r="G136">
        <v>199</v>
      </c>
    </row>
    <row r="137" spans="1:7">
      <c r="A137" t="s">
        <v>310</v>
      </c>
      <c r="B137">
        <v>0</v>
      </c>
      <c r="C137">
        <v>0</v>
      </c>
      <c r="D137">
        <v>0</v>
      </c>
      <c r="E137">
        <v>0</v>
      </c>
      <c r="G137">
        <v>0</v>
      </c>
    </row>
    <row r="138" spans="1:7">
      <c r="A138" t="s">
        <v>181</v>
      </c>
      <c r="B138">
        <v>0</v>
      </c>
      <c r="C138">
        <v>0</v>
      </c>
      <c r="D138">
        <v>0</v>
      </c>
      <c r="E138">
        <v>0</v>
      </c>
      <c r="G138">
        <v>0</v>
      </c>
    </row>
    <row r="139" spans="1:7">
      <c r="A139" t="s">
        <v>400</v>
      </c>
      <c r="B139">
        <v>0</v>
      </c>
      <c r="C139">
        <v>0</v>
      </c>
      <c r="D139">
        <v>0</v>
      </c>
      <c r="G139">
        <v>0</v>
      </c>
    </row>
    <row r="140" spans="1:7">
      <c r="A140" t="s">
        <v>305</v>
      </c>
      <c r="B140">
        <v>0</v>
      </c>
      <c r="C140">
        <v>0</v>
      </c>
      <c r="D140">
        <v>0</v>
      </c>
      <c r="E140">
        <v>0</v>
      </c>
      <c r="F140">
        <v>0</v>
      </c>
      <c r="G140">
        <v>0</v>
      </c>
    </row>
    <row r="141" spans="1:7">
      <c r="A141" t="s">
        <v>307</v>
      </c>
      <c r="B141">
        <v>0</v>
      </c>
      <c r="C141">
        <v>0</v>
      </c>
      <c r="D141">
        <v>0</v>
      </c>
      <c r="E141">
        <v>0</v>
      </c>
      <c r="F141">
        <v>0</v>
      </c>
      <c r="G141">
        <v>0</v>
      </c>
    </row>
    <row r="142" spans="1:7">
      <c r="A142" t="s">
        <v>375</v>
      </c>
      <c r="B142">
        <v>0</v>
      </c>
      <c r="C142">
        <v>0</v>
      </c>
      <c r="D142">
        <v>0</v>
      </c>
      <c r="E142">
        <v>0</v>
      </c>
      <c r="F142">
        <v>0</v>
      </c>
      <c r="G142">
        <v>0</v>
      </c>
    </row>
    <row r="143" spans="1:7">
      <c r="A143" t="s">
        <v>1534</v>
      </c>
      <c r="B143">
        <v>0</v>
      </c>
      <c r="C143">
        <v>0</v>
      </c>
      <c r="D143">
        <v>0</v>
      </c>
      <c r="G143">
        <v>0</v>
      </c>
    </row>
    <row r="144" spans="1:7">
      <c r="A144" t="s">
        <v>193</v>
      </c>
      <c r="B144">
        <v>0</v>
      </c>
      <c r="C144">
        <v>0</v>
      </c>
      <c r="D144">
        <v>0</v>
      </c>
      <c r="G144">
        <v>0</v>
      </c>
    </row>
    <row r="145" spans="1:7">
      <c r="A145" t="s">
        <v>197</v>
      </c>
      <c r="B145">
        <v>0</v>
      </c>
      <c r="C145">
        <v>0</v>
      </c>
      <c r="D145">
        <v>0</v>
      </c>
      <c r="G145">
        <v>0</v>
      </c>
    </row>
    <row r="146" spans="1:7">
      <c r="A146" t="s">
        <v>201</v>
      </c>
      <c r="B146">
        <v>0</v>
      </c>
      <c r="C146">
        <v>0</v>
      </c>
      <c r="D146">
        <v>0</v>
      </c>
      <c r="G146">
        <v>0</v>
      </c>
    </row>
    <row r="147" spans="1:7">
      <c r="A147" t="s">
        <v>243</v>
      </c>
      <c r="B147">
        <v>0</v>
      </c>
      <c r="C147">
        <v>0</v>
      </c>
      <c r="D147">
        <v>0</v>
      </c>
      <c r="G147">
        <v>0</v>
      </c>
    </row>
    <row r="148" spans="1:7">
      <c r="A148" t="s">
        <v>303</v>
      </c>
      <c r="B148">
        <v>0</v>
      </c>
      <c r="C148">
        <v>0</v>
      </c>
      <c r="D148">
        <v>201</v>
      </c>
      <c r="E148">
        <v>1207</v>
      </c>
      <c r="F148">
        <v>220</v>
      </c>
      <c r="G148">
        <v>1628</v>
      </c>
    </row>
    <row r="149" spans="1:7">
      <c r="A149" t="s">
        <v>442</v>
      </c>
      <c r="B149">
        <v>0</v>
      </c>
      <c r="C149">
        <v>106</v>
      </c>
      <c r="D149">
        <v>0</v>
      </c>
      <c r="E149">
        <v>0</v>
      </c>
      <c r="F149">
        <v>0</v>
      </c>
      <c r="G149">
        <v>106</v>
      </c>
    </row>
    <row r="150" spans="1:7">
      <c r="A150" t="s">
        <v>316</v>
      </c>
      <c r="B150">
        <v>649</v>
      </c>
      <c r="C150">
        <v>528</v>
      </c>
      <c r="D150">
        <v>489</v>
      </c>
      <c r="E150">
        <v>534</v>
      </c>
      <c r="G150">
        <v>2200</v>
      </c>
    </row>
    <row r="151" spans="1:7">
      <c r="A151" t="s">
        <v>1924</v>
      </c>
      <c r="B151">
        <v>0</v>
      </c>
      <c r="C151">
        <v>0</v>
      </c>
      <c r="D151">
        <v>0</v>
      </c>
      <c r="G151">
        <v>0</v>
      </c>
    </row>
    <row r="152" spans="1:7">
      <c r="A152" t="s">
        <v>369</v>
      </c>
      <c r="B152">
        <v>0</v>
      </c>
      <c r="C152">
        <v>0</v>
      </c>
      <c r="D152">
        <v>0</v>
      </c>
      <c r="E152">
        <v>0</v>
      </c>
      <c r="F152">
        <v>0</v>
      </c>
      <c r="G152">
        <v>0</v>
      </c>
    </row>
    <row r="153" spans="1:7">
      <c r="A153" t="s">
        <v>422</v>
      </c>
      <c r="B153">
        <v>0</v>
      </c>
      <c r="C153">
        <v>0</v>
      </c>
      <c r="D153">
        <v>0</v>
      </c>
      <c r="E153">
        <v>0</v>
      </c>
      <c r="F153">
        <v>0</v>
      </c>
      <c r="G153">
        <v>0</v>
      </c>
    </row>
    <row r="154" spans="1:7">
      <c r="A154" t="s">
        <v>255</v>
      </c>
      <c r="E154">
        <v>0</v>
      </c>
      <c r="F154">
        <v>0</v>
      </c>
      <c r="G154">
        <v>0</v>
      </c>
    </row>
    <row r="155" spans="1:7">
      <c r="A155" t="s">
        <v>420</v>
      </c>
      <c r="B155">
        <v>0</v>
      </c>
      <c r="C155">
        <v>0</v>
      </c>
      <c r="D155">
        <v>0</v>
      </c>
      <c r="E155">
        <v>0</v>
      </c>
      <c r="F155">
        <v>0</v>
      </c>
      <c r="G155">
        <v>0</v>
      </c>
    </row>
    <row r="156" spans="1:7">
      <c r="A156" t="s">
        <v>185</v>
      </c>
      <c r="B156">
        <v>0</v>
      </c>
      <c r="C156">
        <v>0</v>
      </c>
      <c r="D156">
        <v>0</v>
      </c>
      <c r="E156">
        <v>0</v>
      </c>
      <c r="F156">
        <v>0</v>
      </c>
      <c r="G156">
        <v>0</v>
      </c>
    </row>
    <row r="157" spans="1:7">
      <c r="A157" t="s">
        <v>416</v>
      </c>
      <c r="B157">
        <v>0</v>
      </c>
      <c r="C157">
        <v>0</v>
      </c>
      <c r="D157">
        <v>0</v>
      </c>
      <c r="E157">
        <v>0</v>
      </c>
      <c r="F157">
        <v>0</v>
      </c>
      <c r="G157">
        <v>0</v>
      </c>
    </row>
    <row r="158" spans="1:7">
      <c r="A158" t="s">
        <v>163</v>
      </c>
      <c r="B158">
        <v>0</v>
      </c>
      <c r="C158">
        <v>491</v>
      </c>
      <c r="D158">
        <v>291</v>
      </c>
      <c r="E158">
        <v>571</v>
      </c>
      <c r="F158">
        <v>0</v>
      </c>
      <c r="G158">
        <v>1353</v>
      </c>
    </row>
    <row r="159" spans="1:7">
      <c r="A159" t="s">
        <v>426</v>
      </c>
      <c r="B159">
        <v>0</v>
      </c>
      <c r="C159">
        <v>0</v>
      </c>
      <c r="D159">
        <v>0</v>
      </c>
      <c r="E159">
        <v>1170</v>
      </c>
      <c r="F159">
        <v>0</v>
      </c>
      <c r="G159">
        <v>1170</v>
      </c>
    </row>
    <row r="160" spans="1:7">
      <c r="A160" t="s">
        <v>259</v>
      </c>
      <c r="B160">
        <v>921</v>
      </c>
      <c r="C160">
        <v>614</v>
      </c>
      <c r="D160">
        <v>1004</v>
      </c>
      <c r="E160">
        <v>0</v>
      </c>
      <c r="G160">
        <v>2539</v>
      </c>
    </row>
    <row r="161" spans="1:7">
      <c r="A161" t="s">
        <v>382</v>
      </c>
      <c r="B161">
        <v>0</v>
      </c>
      <c r="C161">
        <v>0</v>
      </c>
      <c r="D161">
        <v>961</v>
      </c>
      <c r="E161">
        <v>914</v>
      </c>
      <c r="F161">
        <v>1903</v>
      </c>
      <c r="G161">
        <v>3778</v>
      </c>
    </row>
    <row r="162" spans="1:7">
      <c r="A162" t="s">
        <v>183</v>
      </c>
      <c r="B162">
        <v>1288</v>
      </c>
      <c r="C162">
        <v>685</v>
      </c>
      <c r="D162">
        <v>0</v>
      </c>
      <c r="E162">
        <v>0</v>
      </c>
      <c r="F162">
        <v>0</v>
      </c>
      <c r="G162">
        <v>1973</v>
      </c>
    </row>
    <row r="163" spans="1:7">
      <c r="A163" t="s">
        <v>337</v>
      </c>
      <c r="B163">
        <v>834</v>
      </c>
      <c r="C163">
        <v>1081</v>
      </c>
      <c r="D163">
        <v>688</v>
      </c>
      <c r="E163">
        <v>0</v>
      </c>
      <c r="F163">
        <v>0</v>
      </c>
      <c r="G163">
        <v>2603</v>
      </c>
    </row>
    <row r="164" spans="1:7">
      <c r="A164" t="s">
        <v>274</v>
      </c>
      <c r="B164">
        <v>0</v>
      </c>
      <c r="C164">
        <v>0</v>
      </c>
      <c r="D164">
        <v>0</v>
      </c>
      <c r="E164">
        <v>0</v>
      </c>
      <c r="F164">
        <v>0</v>
      </c>
      <c r="G164">
        <v>0</v>
      </c>
    </row>
    <row r="165" spans="1:7">
      <c r="A165" t="s">
        <v>209</v>
      </c>
      <c r="C165">
        <v>1710</v>
      </c>
      <c r="D165">
        <v>1700</v>
      </c>
      <c r="E165">
        <v>0</v>
      </c>
      <c r="F165">
        <v>0</v>
      </c>
      <c r="G165">
        <v>3410</v>
      </c>
    </row>
    <row r="166" spans="1:7">
      <c r="A166" t="s">
        <v>438</v>
      </c>
      <c r="C166">
        <v>304</v>
      </c>
      <c r="D166">
        <v>205</v>
      </c>
      <c r="E166">
        <v>451</v>
      </c>
      <c r="F166">
        <v>0</v>
      </c>
      <c r="G166">
        <v>960</v>
      </c>
    </row>
    <row r="167" spans="1:7">
      <c r="A167" t="s">
        <v>1926</v>
      </c>
      <c r="C167">
        <v>1617</v>
      </c>
      <c r="D167">
        <v>0</v>
      </c>
      <c r="E167">
        <v>101</v>
      </c>
      <c r="F167">
        <v>0</v>
      </c>
      <c r="G167">
        <v>1718</v>
      </c>
    </row>
    <row r="168" spans="1:7">
      <c r="A168" t="s">
        <v>424</v>
      </c>
      <c r="C168">
        <v>228</v>
      </c>
      <c r="D168">
        <v>0</v>
      </c>
      <c r="E168">
        <v>0</v>
      </c>
      <c r="F168">
        <v>0</v>
      </c>
      <c r="G168">
        <v>228</v>
      </c>
    </row>
    <row r="169" spans="1:7">
      <c r="A169" t="s">
        <v>390</v>
      </c>
      <c r="C169">
        <v>1257</v>
      </c>
      <c r="D169">
        <v>2121</v>
      </c>
      <c r="E169">
        <v>2742</v>
      </c>
      <c r="F169">
        <v>75</v>
      </c>
      <c r="G169">
        <v>6195</v>
      </c>
    </row>
    <row r="170" spans="1:7">
      <c r="A170" t="s">
        <v>367</v>
      </c>
      <c r="D170">
        <v>984</v>
      </c>
      <c r="E170">
        <v>1078</v>
      </c>
      <c r="F170">
        <v>2048</v>
      </c>
      <c r="G170">
        <v>4110</v>
      </c>
    </row>
    <row r="171" spans="1:7">
      <c r="A171" t="s">
        <v>447</v>
      </c>
      <c r="D171">
        <v>2760</v>
      </c>
      <c r="E171">
        <v>945</v>
      </c>
      <c r="F171">
        <v>1073</v>
      </c>
      <c r="G171">
        <v>4778</v>
      </c>
    </row>
    <row r="172" spans="1:7">
      <c r="A172" t="s">
        <v>373</v>
      </c>
      <c r="D172">
        <v>1246</v>
      </c>
      <c r="E172">
        <v>664</v>
      </c>
      <c r="F172">
        <v>834</v>
      </c>
      <c r="G172">
        <v>2744</v>
      </c>
    </row>
    <row r="173" spans="1:7">
      <c r="A173" t="s">
        <v>203</v>
      </c>
      <c r="D173">
        <v>1353</v>
      </c>
      <c r="E173">
        <v>1123</v>
      </c>
      <c r="F173">
        <v>0</v>
      </c>
      <c r="G173">
        <v>2476</v>
      </c>
    </row>
    <row r="174" spans="1:7">
      <c r="A174" t="s">
        <v>318</v>
      </c>
      <c r="E174">
        <v>338</v>
      </c>
      <c r="F174">
        <v>0</v>
      </c>
      <c r="G174">
        <v>338</v>
      </c>
    </row>
    <row r="175" spans="1:7">
      <c r="A175" t="s">
        <v>487</v>
      </c>
      <c r="B175">
        <v>3692</v>
      </c>
      <c r="C175">
        <v>8835</v>
      </c>
      <c r="D175">
        <v>14012</v>
      </c>
      <c r="E175">
        <v>11838</v>
      </c>
      <c r="F175">
        <v>6153</v>
      </c>
      <c r="G175">
        <v>44530</v>
      </c>
    </row>
    <row r="177" spans="1:7">
      <c r="A177" s="12" t="s">
        <v>1913</v>
      </c>
      <c r="B177" s="12" t="s">
        <v>1912</v>
      </c>
    </row>
    <row r="178" spans="1:7">
      <c r="A178" s="12" t="s">
        <v>1914</v>
      </c>
      <c r="B178" s="46">
        <v>45733</v>
      </c>
      <c r="C178" s="46">
        <v>45734</v>
      </c>
      <c r="D178" s="46">
        <v>45735</v>
      </c>
      <c r="E178" s="46">
        <v>45736</v>
      </c>
      <c r="F178" s="46">
        <v>45737</v>
      </c>
      <c r="G178" t="s">
        <v>487</v>
      </c>
    </row>
    <row r="179" spans="1:7">
      <c r="A179" t="s">
        <v>314</v>
      </c>
    </row>
    <row r="180" spans="1:7">
      <c r="A180" t="s">
        <v>320</v>
      </c>
    </row>
    <row r="181" spans="1:7">
      <c r="A181" t="s">
        <v>326</v>
      </c>
    </row>
    <row r="182" spans="1:7">
      <c r="A182" t="s">
        <v>335</v>
      </c>
    </row>
    <row r="183" spans="1:7">
      <c r="A183" t="s">
        <v>379</v>
      </c>
    </row>
    <row r="184" spans="1:7">
      <c r="A184" t="s">
        <v>386</v>
      </c>
    </row>
    <row r="185" spans="1:7">
      <c r="A185" t="s">
        <v>445</v>
      </c>
    </row>
    <row r="186" spans="1:7">
      <c r="A186" t="s">
        <v>309</v>
      </c>
    </row>
    <row r="187" spans="1:7">
      <c r="A187" t="s">
        <v>181</v>
      </c>
    </row>
    <row r="188" spans="1:7">
      <c r="A188" t="s">
        <v>400</v>
      </c>
    </row>
    <row r="189" spans="1:7">
      <c r="A189" t="s">
        <v>243</v>
      </c>
    </row>
    <row r="190" spans="1:7">
      <c r="A190" t="s">
        <v>303</v>
      </c>
      <c r="B190">
        <v>195</v>
      </c>
      <c r="D190">
        <v>187</v>
      </c>
      <c r="E190">
        <v>340</v>
      </c>
      <c r="F190">
        <v>270</v>
      </c>
      <c r="G190">
        <v>992</v>
      </c>
    </row>
    <row r="191" spans="1:7">
      <c r="A191" t="s">
        <v>442</v>
      </c>
    </row>
    <row r="192" spans="1:7">
      <c r="A192" t="s">
        <v>422</v>
      </c>
      <c r="D192">
        <v>1409</v>
      </c>
      <c r="E192">
        <v>1016</v>
      </c>
      <c r="G192">
        <v>2425</v>
      </c>
    </row>
    <row r="193" spans="1:7">
      <c r="A193" t="s">
        <v>255</v>
      </c>
    </row>
    <row r="194" spans="1:7">
      <c r="A194" t="s">
        <v>420</v>
      </c>
      <c r="C194">
        <v>1342</v>
      </c>
      <c r="G194">
        <v>1342</v>
      </c>
    </row>
    <row r="195" spans="1:7">
      <c r="A195" t="s">
        <v>185</v>
      </c>
    </row>
    <row r="196" spans="1:7">
      <c r="A196" t="s">
        <v>416</v>
      </c>
    </row>
    <row r="197" spans="1:7">
      <c r="A197" t="s">
        <v>163</v>
      </c>
      <c r="B197">
        <v>436</v>
      </c>
      <c r="E197">
        <v>6275</v>
      </c>
      <c r="G197">
        <v>6711</v>
      </c>
    </row>
    <row r="198" spans="1:7">
      <c r="A198" t="s">
        <v>426</v>
      </c>
      <c r="C198">
        <v>315</v>
      </c>
      <c r="G198">
        <v>315</v>
      </c>
    </row>
    <row r="199" spans="1:7">
      <c r="A199" t="s">
        <v>259</v>
      </c>
      <c r="C199">
        <v>1230</v>
      </c>
      <c r="D199">
        <v>200</v>
      </c>
      <c r="G199">
        <v>1430</v>
      </c>
    </row>
    <row r="200" spans="1:7">
      <c r="A200" t="s">
        <v>183</v>
      </c>
    </row>
    <row r="201" spans="1:7">
      <c r="A201" t="s">
        <v>337</v>
      </c>
      <c r="B201">
        <v>15</v>
      </c>
      <c r="G201">
        <v>15</v>
      </c>
    </row>
    <row r="202" spans="1:7">
      <c r="A202" t="s">
        <v>274</v>
      </c>
    </row>
    <row r="203" spans="1:7">
      <c r="A203" t="s">
        <v>209</v>
      </c>
    </row>
    <row r="204" spans="1:7">
      <c r="A204" t="s">
        <v>438</v>
      </c>
    </row>
    <row r="205" spans="1:7">
      <c r="A205" t="s">
        <v>1926</v>
      </c>
    </row>
    <row r="206" spans="1:7">
      <c r="A206" t="s">
        <v>424</v>
      </c>
      <c r="D206">
        <v>1460</v>
      </c>
      <c r="E206">
        <v>0</v>
      </c>
      <c r="F206">
        <v>420</v>
      </c>
      <c r="G206">
        <v>1880</v>
      </c>
    </row>
    <row r="207" spans="1:7">
      <c r="A207" t="s">
        <v>367</v>
      </c>
      <c r="B207">
        <v>919</v>
      </c>
      <c r="E207">
        <v>1672</v>
      </c>
      <c r="F207">
        <v>0</v>
      </c>
      <c r="G207">
        <v>2591</v>
      </c>
    </row>
    <row r="208" spans="1:7">
      <c r="A208" t="s">
        <v>447</v>
      </c>
      <c r="B208">
        <v>2387</v>
      </c>
      <c r="C208">
        <v>841</v>
      </c>
      <c r="D208">
        <v>18</v>
      </c>
      <c r="E208">
        <v>0</v>
      </c>
      <c r="G208">
        <v>3246</v>
      </c>
    </row>
    <row r="209" spans="1:7">
      <c r="A209" t="s">
        <v>373</v>
      </c>
      <c r="B209">
        <v>1095</v>
      </c>
      <c r="C209">
        <v>65</v>
      </c>
      <c r="G209">
        <v>1160</v>
      </c>
    </row>
    <row r="210" spans="1:7">
      <c r="A210" t="s">
        <v>203</v>
      </c>
      <c r="B210">
        <v>1105</v>
      </c>
      <c r="G210">
        <v>1105</v>
      </c>
    </row>
    <row r="211" spans="1:7">
      <c r="A211" t="s">
        <v>318</v>
      </c>
      <c r="F211">
        <v>360</v>
      </c>
      <c r="G211">
        <v>360</v>
      </c>
    </row>
    <row r="212" spans="1:7">
      <c r="A212" t="s">
        <v>173</v>
      </c>
      <c r="B212">
        <v>920</v>
      </c>
      <c r="G212">
        <v>920</v>
      </c>
    </row>
    <row r="213" spans="1:7">
      <c r="A213" t="s">
        <v>297</v>
      </c>
      <c r="B213">
        <v>656</v>
      </c>
      <c r="D213">
        <v>728</v>
      </c>
      <c r="E213">
        <v>1400</v>
      </c>
      <c r="F213">
        <v>709</v>
      </c>
      <c r="G213">
        <v>3493</v>
      </c>
    </row>
    <row r="214" spans="1:7">
      <c r="A214" t="s">
        <v>293</v>
      </c>
      <c r="C214">
        <v>977</v>
      </c>
      <c r="D214">
        <v>953</v>
      </c>
      <c r="E214">
        <v>2472</v>
      </c>
      <c r="F214">
        <v>399</v>
      </c>
      <c r="G214">
        <v>4801</v>
      </c>
    </row>
    <row r="215" spans="1:7">
      <c r="A215" t="s">
        <v>436</v>
      </c>
      <c r="C215">
        <v>803</v>
      </c>
      <c r="D215">
        <v>551</v>
      </c>
      <c r="E215">
        <v>0</v>
      </c>
      <c r="G215">
        <v>1354</v>
      </c>
    </row>
    <row r="216" spans="1:7">
      <c r="A216" t="s">
        <v>1927</v>
      </c>
    </row>
    <row r="217" spans="1:7">
      <c r="A217" t="s">
        <v>384</v>
      </c>
      <c r="D217">
        <v>1373</v>
      </c>
      <c r="E217">
        <v>3928</v>
      </c>
      <c r="F217">
        <v>1528</v>
      </c>
      <c r="G217">
        <v>6829</v>
      </c>
    </row>
    <row r="218" spans="1:7">
      <c r="A218" t="s">
        <v>1928</v>
      </c>
      <c r="E218">
        <v>1016</v>
      </c>
      <c r="G218">
        <v>1016</v>
      </c>
    </row>
    <row r="219" spans="1:7">
      <c r="A219" t="s">
        <v>453</v>
      </c>
      <c r="E219">
        <v>706</v>
      </c>
      <c r="G219">
        <v>706</v>
      </c>
    </row>
    <row r="220" spans="1:7">
      <c r="A220" t="s">
        <v>1929</v>
      </c>
      <c r="F220">
        <v>583</v>
      </c>
      <c r="G220">
        <v>583</v>
      </c>
    </row>
    <row r="221" spans="1:7">
      <c r="A221" t="s">
        <v>487</v>
      </c>
      <c r="B221">
        <v>7728</v>
      </c>
      <c r="C221">
        <v>5573</v>
      </c>
      <c r="D221">
        <v>6879</v>
      </c>
      <c r="E221">
        <v>18825</v>
      </c>
      <c r="F221">
        <v>4269</v>
      </c>
      <c r="G221">
        <v>43274</v>
      </c>
    </row>
    <row r="224" spans="1:7">
      <c r="A224" s="12" t="s">
        <v>1913</v>
      </c>
      <c r="B224" s="12" t="s">
        <v>1912</v>
      </c>
    </row>
    <row r="225" spans="1:7">
      <c r="A225" s="12" t="s">
        <v>1914</v>
      </c>
      <c r="B225" s="46">
        <v>45740</v>
      </c>
      <c r="C225" s="46">
        <v>45741</v>
      </c>
      <c r="D225" s="46">
        <v>45742</v>
      </c>
      <c r="E225" s="46">
        <v>45743</v>
      </c>
      <c r="F225" s="46">
        <v>45744</v>
      </c>
      <c r="G225" t="s">
        <v>487</v>
      </c>
    </row>
    <row r="226" spans="1:7">
      <c r="A226" t="s">
        <v>312</v>
      </c>
    </row>
    <row r="227" spans="1:7">
      <c r="A227" t="s">
        <v>326</v>
      </c>
    </row>
    <row r="228" spans="1:7">
      <c r="A228" t="s">
        <v>386</v>
      </c>
    </row>
    <row r="229" spans="1:7">
      <c r="A229" t="s">
        <v>445</v>
      </c>
      <c r="B229">
        <v>762</v>
      </c>
      <c r="C229">
        <v>0</v>
      </c>
      <c r="D229">
        <v>0</v>
      </c>
      <c r="E229">
        <v>76</v>
      </c>
      <c r="G229">
        <v>838</v>
      </c>
    </row>
    <row r="230" spans="1:7">
      <c r="A230" t="s">
        <v>309</v>
      </c>
    </row>
    <row r="231" spans="1:7">
      <c r="A231" t="s">
        <v>310</v>
      </c>
    </row>
    <row r="232" spans="1:7">
      <c r="A232" t="s">
        <v>303</v>
      </c>
      <c r="B232">
        <v>58</v>
      </c>
      <c r="C232">
        <v>574</v>
      </c>
      <c r="D232">
        <v>704</v>
      </c>
      <c r="E232">
        <v>1009</v>
      </c>
      <c r="F232">
        <v>200</v>
      </c>
      <c r="G232">
        <v>2545</v>
      </c>
    </row>
    <row r="233" spans="1:7">
      <c r="A233" t="s">
        <v>163</v>
      </c>
      <c r="C233">
        <v>380</v>
      </c>
      <c r="D233">
        <v>300</v>
      </c>
      <c r="E233">
        <v>150</v>
      </c>
      <c r="G233">
        <v>830</v>
      </c>
    </row>
    <row r="234" spans="1:7">
      <c r="A234" t="s">
        <v>382</v>
      </c>
    </row>
    <row r="235" spans="1:7">
      <c r="A235" t="s">
        <v>337</v>
      </c>
      <c r="C235">
        <v>0</v>
      </c>
      <c r="D235">
        <v>0</v>
      </c>
      <c r="E235">
        <v>137</v>
      </c>
      <c r="G235">
        <v>137</v>
      </c>
    </row>
    <row r="236" spans="1:7">
      <c r="A236" t="s">
        <v>438</v>
      </c>
      <c r="E236">
        <v>310</v>
      </c>
      <c r="G236">
        <v>310</v>
      </c>
    </row>
    <row r="237" spans="1:7">
      <c r="A237" t="s">
        <v>424</v>
      </c>
      <c r="B237">
        <v>982</v>
      </c>
      <c r="C237">
        <v>749</v>
      </c>
      <c r="D237">
        <v>713</v>
      </c>
      <c r="G237">
        <v>2444</v>
      </c>
    </row>
    <row r="238" spans="1:7">
      <c r="A238" t="s">
        <v>447</v>
      </c>
      <c r="C238">
        <v>0</v>
      </c>
      <c r="D238">
        <v>0</v>
      </c>
      <c r="E238">
        <v>0</v>
      </c>
      <c r="G238">
        <v>0</v>
      </c>
    </row>
    <row r="239" spans="1:7">
      <c r="A239" t="s">
        <v>297</v>
      </c>
      <c r="B239">
        <v>905</v>
      </c>
      <c r="C239">
        <v>630</v>
      </c>
      <c r="D239">
        <v>894</v>
      </c>
      <c r="G239">
        <v>2429</v>
      </c>
    </row>
    <row r="240" spans="1:7">
      <c r="A240" t="s">
        <v>1930</v>
      </c>
    </row>
    <row r="241" spans="1:7">
      <c r="A241" t="s">
        <v>287</v>
      </c>
      <c r="B241">
        <v>691</v>
      </c>
      <c r="G241">
        <v>691</v>
      </c>
    </row>
    <row r="242" spans="1:7">
      <c r="A242" t="s">
        <v>291</v>
      </c>
      <c r="B242">
        <v>1430</v>
      </c>
      <c r="C242">
        <v>1383</v>
      </c>
      <c r="D242">
        <v>1334</v>
      </c>
      <c r="E242">
        <v>1548</v>
      </c>
      <c r="G242">
        <v>5695</v>
      </c>
    </row>
    <row r="243" spans="1:7">
      <c r="A243" t="s">
        <v>301</v>
      </c>
      <c r="B243">
        <v>1460</v>
      </c>
      <c r="C243">
        <v>1350</v>
      </c>
      <c r="D243">
        <v>1507</v>
      </c>
      <c r="F243">
        <v>2287</v>
      </c>
      <c r="G243">
        <v>6604</v>
      </c>
    </row>
    <row r="244" spans="1:7">
      <c r="A244" t="s">
        <v>1931</v>
      </c>
    </row>
    <row r="245" spans="1:7">
      <c r="A245" t="s">
        <v>1932</v>
      </c>
    </row>
    <row r="246" spans="1:7">
      <c r="A246" t="s">
        <v>434</v>
      </c>
      <c r="C246">
        <v>575</v>
      </c>
      <c r="G246">
        <v>575</v>
      </c>
    </row>
    <row r="247" spans="1:7">
      <c r="A247" t="s">
        <v>295</v>
      </c>
      <c r="C247">
        <v>1065</v>
      </c>
      <c r="D247">
        <v>825</v>
      </c>
      <c r="E247">
        <v>705</v>
      </c>
      <c r="G247">
        <v>2595</v>
      </c>
    </row>
    <row r="248" spans="1:7">
      <c r="A248" t="s">
        <v>440</v>
      </c>
    </row>
    <row r="249" spans="1:7">
      <c r="A249" t="s">
        <v>285</v>
      </c>
      <c r="C249">
        <v>442</v>
      </c>
      <c r="D249">
        <v>854</v>
      </c>
      <c r="E249">
        <v>290</v>
      </c>
      <c r="F249">
        <v>673</v>
      </c>
      <c r="G249">
        <v>2259</v>
      </c>
    </row>
    <row r="250" spans="1:7">
      <c r="A250" t="s">
        <v>152</v>
      </c>
      <c r="C250">
        <v>1740</v>
      </c>
      <c r="D250">
        <v>2934</v>
      </c>
      <c r="F250">
        <v>161</v>
      </c>
      <c r="G250">
        <v>4835</v>
      </c>
    </row>
    <row r="251" spans="1:7">
      <c r="A251" t="s">
        <v>147</v>
      </c>
      <c r="C251">
        <v>483</v>
      </c>
      <c r="D251">
        <v>1799</v>
      </c>
      <c r="F251">
        <v>0</v>
      </c>
      <c r="G251">
        <v>2282</v>
      </c>
    </row>
    <row r="252" spans="1:7">
      <c r="A252" t="s">
        <v>135</v>
      </c>
      <c r="C252">
        <v>1333</v>
      </c>
      <c r="D252">
        <v>1701</v>
      </c>
      <c r="F252">
        <v>546</v>
      </c>
      <c r="G252">
        <v>3580</v>
      </c>
    </row>
    <row r="253" spans="1:7">
      <c r="A253" t="s">
        <v>371</v>
      </c>
      <c r="D253">
        <v>1972</v>
      </c>
      <c r="E253">
        <v>178</v>
      </c>
      <c r="F253">
        <v>266</v>
      </c>
      <c r="G253">
        <v>2416</v>
      </c>
    </row>
    <row r="254" spans="1:7">
      <c r="A254" t="s">
        <v>1933</v>
      </c>
      <c r="E254">
        <v>0</v>
      </c>
      <c r="G254">
        <v>0</v>
      </c>
    </row>
    <row r="255" spans="1:7">
      <c r="A255" t="s">
        <v>165</v>
      </c>
      <c r="E255">
        <v>195</v>
      </c>
      <c r="G255">
        <v>195</v>
      </c>
    </row>
    <row r="256" spans="1:7">
      <c r="A256" t="s">
        <v>283</v>
      </c>
      <c r="F256">
        <v>0</v>
      </c>
      <c r="G256">
        <v>0</v>
      </c>
    </row>
    <row r="257" spans="1:7">
      <c r="A257" t="s">
        <v>1934</v>
      </c>
    </row>
    <row r="258" spans="1:7">
      <c r="A258" t="s">
        <v>487</v>
      </c>
      <c r="B258">
        <v>6288</v>
      </c>
      <c r="C258">
        <v>10704</v>
      </c>
      <c r="D258">
        <v>15537</v>
      </c>
      <c r="E258">
        <v>4598</v>
      </c>
      <c r="F258">
        <v>4133</v>
      </c>
      <c r="G258">
        <v>41260</v>
      </c>
    </row>
    <row r="261" spans="1:7">
      <c r="A261" s="12" t="s">
        <v>1913</v>
      </c>
      <c r="B261" s="12" t="s">
        <v>1912</v>
      </c>
    </row>
    <row r="262" spans="1:7">
      <c r="A262" s="12" t="s">
        <v>1914</v>
      </c>
      <c r="B262" s="46">
        <v>45747</v>
      </c>
      <c r="C262" s="46">
        <v>45748</v>
      </c>
      <c r="D262" s="46">
        <v>45749</v>
      </c>
      <c r="E262" s="46">
        <v>45750</v>
      </c>
      <c r="F262" s="46">
        <v>45751</v>
      </c>
      <c r="G262" t="s">
        <v>487</v>
      </c>
    </row>
    <row r="263" spans="1:7">
      <c r="A263" t="s">
        <v>445</v>
      </c>
      <c r="B263">
        <v>644</v>
      </c>
      <c r="G263">
        <v>644</v>
      </c>
    </row>
    <row r="264" spans="1:7">
      <c r="A264" t="s">
        <v>310</v>
      </c>
      <c r="B264">
        <v>0</v>
      </c>
      <c r="G264">
        <v>0</v>
      </c>
    </row>
    <row r="265" spans="1:7">
      <c r="A265" t="s">
        <v>305</v>
      </c>
      <c r="B265">
        <v>745</v>
      </c>
      <c r="G265">
        <v>745</v>
      </c>
    </row>
    <row r="266" spans="1:7">
      <c r="A266" t="s">
        <v>303</v>
      </c>
      <c r="B266">
        <v>265</v>
      </c>
      <c r="C266">
        <v>0</v>
      </c>
      <c r="D266">
        <v>0</v>
      </c>
      <c r="F266">
        <v>635</v>
      </c>
      <c r="G266">
        <v>900</v>
      </c>
    </row>
    <row r="267" spans="1:7">
      <c r="A267" t="s">
        <v>163</v>
      </c>
    </row>
    <row r="268" spans="1:7">
      <c r="A268" t="s">
        <v>382</v>
      </c>
      <c r="D268">
        <v>0</v>
      </c>
      <c r="G268">
        <v>0</v>
      </c>
    </row>
    <row r="269" spans="1:7">
      <c r="A269" t="s">
        <v>367</v>
      </c>
      <c r="B269">
        <v>0</v>
      </c>
      <c r="G269">
        <v>0</v>
      </c>
    </row>
    <row r="270" spans="1:7">
      <c r="A270" t="s">
        <v>318</v>
      </c>
    </row>
    <row r="271" spans="1:7">
      <c r="A271" t="s">
        <v>297</v>
      </c>
    </row>
    <row r="272" spans="1:7">
      <c r="A272" t="s">
        <v>293</v>
      </c>
      <c r="D272">
        <v>0</v>
      </c>
      <c r="G272">
        <v>0</v>
      </c>
    </row>
    <row r="273" spans="1:7">
      <c r="A273" t="s">
        <v>436</v>
      </c>
      <c r="E273">
        <v>192</v>
      </c>
      <c r="G273">
        <v>192</v>
      </c>
    </row>
    <row r="274" spans="1:7">
      <c r="A274" t="s">
        <v>287</v>
      </c>
      <c r="E274">
        <v>3867</v>
      </c>
      <c r="F274">
        <v>594</v>
      </c>
      <c r="G274">
        <v>4461</v>
      </c>
    </row>
    <row r="275" spans="1:7">
      <c r="A275" t="s">
        <v>301</v>
      </c>
      <c r="B275">
        <v>695</v>
      </c>
      <c r="G275">
        <v>695</v>
      </c>
    </row>
    <row r="276" spans="1:7">
      <c r="A276" t="s">
        <v>152</v>
      </c>
      <c r="B276">
        <v>418</v>
      </c>
      <c r="C276">
        <v>0</v>
      </c>
      <c r="D276">
        <v>0</v>
      </c>
      <c r="G276">
        <v>418</v>
      </c>
    </row>
    <row r="277" spans="1:7">
      <c r="A277" t="s">
        <v>147</v>
      </c>
      <c r="B277">
        <v>499</v>
      </c>
      <c r="C277">
        <v>0</v>
      </c>
      <c r="D277">
        <v>0</v>
      </c>
      <c r="G277">
        <v>499</v>
      </c>
    </row>
    <row r="278" spans="1:7">
      <c r="A278" t="s">
        <v>371</v>
      </c>
      <c r="B278">
        <v>1089</v>
      </c>
      <c r="C278">
        <v>0</v>
      </c>
      <c r="D278">
        <v>0</v>
      </c>
      <c r="G278">
        <v>1089</v>
      </c>
    </row>
    <row r="279" spans="1:7">
      <c r="A279" t="s">
        <v>165</v>
      </c>
      <c r="B279">
        <v>453</v>
      </c>
      <c r="C279">
        <v>166</v>
      </c>
      <c r="D279">
        <v>166</v>
      </c>
      <c r="E279">
        <v>302</v>
      </c>
      <c r="G279">
        <v>1087</v>
      </c>
    </row>
    <row r="280" spans="1:7">
      <c r="A280" t="s">
        <v>283</v>
      </c>
      <c r="B280">
        <v>1880</v>
      </c>
      <c r="C280">
        <v>0</v>
      </c>
      <c r="D280">
        <v>0</v>
      </c>
      <c r="G280">
        <v>1880</v>
      </c>
    </row>
    <row r="281" spans="1:7">
      <c r="A281" t="s">
        <v>538</v>
      </c>
      <c r="B281">
        <v>349</v>
      </c>
      <c r="C281">
        <v>952</v>
      </c>
      <c r="D281">
        <v>952</v>
      </c>
      <c r="E281">
        <v>1328</v>
      </c>
      <c r="F281">
        <v>397</v>
      </c>
      <c r="G281">
        <v>3978</v>
      </c>
    </row>
    <row r="282" spans="1:7">
      <c r="A282" t="s">
        <v>506</v>
      </c>
      <c r="B282">
        <v>1413</v>
      </c>
      <c r="C282">
        <v>0</v>
      </c>
      <c r="D282">
        <v>1394</v>
      </c>
      <c r="G282">
        <v>2807</v>
      </c>
    </row>
    <row r="283" spans="1:7">
      <c r="A283" t="s">
        <v>155</v>
      </c>
      <c r="B283">
        <v>1355</v>
      </c>
      <c r="D283">
        <v>0</v>
      </c>
      <c r="G283">
        <v>1355</v>
      </c>
    </row>
    <row r="284" spans="1:7">
      <c r="A284" t="s">
        <v>133</v>
      </c>
      <c r="B284">
        <v>2227</v>
      </c>
      <c r="G284">
        <v>2227</v>
      </c>
    </row>
    <row r="285" spans="1:7">
      <c r="A285" t="s">
        <v>324</v>
      </c>
      <c r="C285">
        <v>0</v>
      </c>
      <c r="D285">
        <v>0</v>
      </c>
      <c r="E285">
        <v>344</v>
      </c>
      <c r="G285">
        <v>344</v>
      </c>
    </row>
    <row r="286" spans="1:7">
      <c r="A286" t="s">
        <v>129</v>
      </c>
      <c r="C286">
        <v>1149</v>
      </c>
      <c r="D286">
        <v>1149</v>
      </c>
      <c r="G286">
        <v>2298</v>
      </c>
    </row>
    <row r="287" spans="1:7">
      <c r="A287" t="s">
        <v>430</v>
      </c>
      <c r="E287">
        <v>313</v>
      </c>
      <c r="G287">
        <v>313</v>
      </c>
    </row>
    <row r="288" spans="1:7">
      <c r="A288" t="s">
        <v>396</v>
      </c>
      <c r="E288">
        <v>1265</v>
      </c>
      <c r="G288">
        <v>1265</v>
      </c>
    </row>
    <row r="289" spans="1:7">
      <c r="A289" t="s">
        <v>211</v>
      </c>
      <c r="E289">
        <v>1334</v>
      </c>
      <c r="G289">
        <v>1334</v>
      </c>
    </row>
    <row r="290" spans="1:7">
      <c r="A290" t="s">
        <v>205</v>
      </c>
      <c r="E290">
        <v>1970</v>
      </c>
      <c r="G290">
        <v>1970</v>
      </c>
    </row>
    <row r="291" spans="1:7">
      <c r="A291" t="s">
        <v>146</v>
      </c>
    </row>
    <row r="292" spans="1:7">
      <c r="A292" t="s">
        <v>394</v>
      </c>
      <c r="F292">
        <v>2144</v>
      </c>
      <c r="G292">
        <v>2144</v>
      </c>
    </row>
    <row r="293" spans="1:7">
      <c r="A293" t="s">
        <v>487</v>
      </c>
      <c r="B293">
        <v>12032</v>
      </c>
      <c r="C293">
        <v>2267</v>
      </c>
      <c r="D293">
        <v>3661</v>
      </c>
      <c r="E293">
        <v>10915</v>
      </c>
      <c r="F293">
        <v>3770</v>
      </c>
      <c r="G293">
        <v>32645</v>
      </c>
    </row>
    <row r="296" spans="1:7">
      <c r="A296" s="12" t="s">
        <v>1913</v>
      </c>
      <c r="B296" s="12" t="s">
        <v>1912</v>
      </c>
    </row>
    <row r="297" spans="1:7">
      <c r="A297" s="12" t="s">
        <v>1914</v>
      </c>
      <c r="B297" s="46">
        <v>45754</v>
      </c>
      <c r="C297" s="46">
        <v>45755</v>
      </c>
      <c r="D297" s="46">
        <v>45756</v>
      </c>
      <c r="E297" s="46">
        <v>45757</v>
      </c>
      <c r="F297" s="46">
        <v>45758</v>
      </c>
      <c r="G297" t="s">
        <v>487</v>
      </c>
    </row>
    <row r="298" spans="1:7">
      <c r="A298" t="s">
        <v>445</v>
      </c>
      <c r="B298">
        <v>550</v>
      </c>
      <c r="E298">
        <v>426</v>
      </c>
      <c r="G298">
        <v>976</v>
      </c>
    </row>
    <row r="299" spans="1:7">
      <c r="A299" t="s">
        <v>163</v>
      </c>
      <c r="C299">
        <v>45</v>
      </c>
      <c r="G299">
        <v>45</v>
      </c>
    </row>
    <row r="300" spans="1:7">
      <c r="A300" t="s">
        <v>259</v>
      </c>
      <c r="C300">
        <v>150</v>
      </c>
      <c r="D300">
        <v>295</v>
      </c>
      <c r="E300">
        <v>504</v>
      </c>
      <c r="G300">
        <v>949</v>
      </c>
    </row>
    <row r="301" spans="1:7">
      <c r="A301" t="s">
        <v>424</v>
      </c>
    </row>
    <row r="302" spans="1:7">
      <c r="A302" t="s">
        <v>447</v>
      </c>
    </row>
    <row r="303" spans="1:7">
      <c r="A303" t="s">
        <v>297</v>
      </c>
      <c r="B303">
        <v>132</v>
      </c>
      <c r="G303">
        <v>132</v>
      </c>
    </row>
    <row r="304" spans="1:7">
      <c r="A304" t="s">
        <v>287</v>
      </c>
      <c r="B304">
        <v>367</v>
      </c>
      <c r="G304">
        <v>367</v>
      </c>
    </row>
    <row r="305" spans="1:7">
      <c r="A305" t="s">
        <v>285</v>
      </c>
      <c r="F305">
        <v>314</v>
      </c>
      <c r="G305">
        <v>314</v>
      </c>
    </row>
    <row r="306" spans="1:7">
      <c r="A306" t="s">
        <v>152</v>
      </c>
    </row>
    <row r="307" spans="1:7">
      <c r="A307" t="s">
        <v>165</v>
      </c>
      <c r="B307">
        <v>43</v>
      </c>
      <c r="G307">
        <v>43</v>
      </c>
    </row>
    <row r="308" spans="1:7">
      <c r="A308" t="s">
        <v>155</v>
      </c>
    </row>
    <row r="309" spans="1:7">
      <c r="A309" t="s">
        <v>324</v>
      </c>
    </row>
    <row r="310" spans="1:7">
      <c r="A310" t="s">
        <v>129</v>
      </c>
    </row>
    <row r="311" spans="1:7">
      <c r="A311" t="s">
        <v>396</v>
      </c>
    </row>
    <row r="312" spans="1:7">
      <c r="A312" t="s">
        <v>211</v>
      </c>
      <c r="B312">
        <v>618</v>
      </c>
      <c r="C312">
        <v>700</v>
      </c>
      <c r="G312">
        <v>1318</v>
      </c>
    </row>
    <row r="313" spans="1:7">
      <c r="A313" t="s">
        <v>205</v>
      </c>
    </row>
    <row r="314" spans="1:7">
      <c r="A314" t="s">
        <v>146</v>
      </c>
    </row>
    <row r="315" spans="1:7">
      <c r="A315" t="s">
        <v>394</v>
      </c>
      <c r="B315">
        <v>990</v>
      </c>
      <c r="C315">
        <v>1871</v>
      </c>
      <c r="D315">
        <v>1307</v>
      </c>
      <c r="G315">
        <v>4168</v>
      </c>
    </row>
    <row r="316" spans="1:7">
      <c r="A316" t="s">
        <v>410</v>
      </c>
      <c r="B316">
        <v>590</v>
      </c>
      <c r="C316">
        <v>343</v>
      </c>
      <c r="G316">
        <v>933</v>
      </c>
    </row>
    <row r="317" spans="1:7">
      <c r="A317" t="s">
        <v>282</v>
      </c>
      <c r="B317">
        <v>198</v>
      </c>
      <c r="G317">
        <v>198</v>
      </c>
    </row>
    <row r="318" spans="1:7">
      <c r="A318" t="s">
        <v>207</v>
      </c>
      <c r="B318">
        <v>1840</v>
      </c>
      <c r="C318">
        <v>1520</v>
      </c>
      <c r="D318">
        <v>2060</v>
      </c>
      <c r="E318">
        <v>1330</v>
      </c>
      <c r="G318">
        <v>6750</v>
      </c>
    </row>
    <row r="319" spans="1:7">
      <c r="A319" t="s">
        <v>339</v>
      </c>
      <c r="D319">
        <v>1376</v>
      </c>
      <c r="E319">
        <v>875</v>
      </c>
      <c r="F319">
        <v>1301</v>
      </c>
      <c r="G319">
        <v>3552</v>
      </c>
    </row>
    <row r="320" spans="1:7">
      <c r="A320" t="s">
        <v>332</v>
      </c>
      <c r="D320">
        <v>617</v>
      </c>
      <c r="E320">
        <v>627</v>
      </c>
      <c r="F320">
        <v>431</v>
      </c>
      <c r="G320">
        <v>1675</v>
      </c>
    </row>
    <row r="321" spans="1:7">
      <c r="A321" t="s">
        <v>361</v>
      </c>
      <c r="E321">
        <v>711</v>
      </c>
      <c r="F321">
        <v>695</v>
      </c>
      <c r="G321">
        <v>1406</v>
      </c>
    </row>
    <row r="322" spans="1:7">
      <c r="A322" t="s">
        <v>487</v>
      </c>
      <c r="B322">
        <v>5328</v>
      </c>
      <c r="C322">
        <v>4629</v>
      </c>
      <c r="D322">
        <v>5655</v>
      </c>
      <c r="E322">
        <v>4473</v>
      </c>
      <c r="F322">
        <v>2741</v>
      </c>
      <c r="G322">
        <v>22826</v>
      </c>
    </row>
    <row r="325" spans="1:7">
      <c r="A325" s="12" t="s">
        <v>1913</v>
      </c>
      <c r="B325" s="12" t="s">
        <v>1912</v>
      </c>
    </row>
    <row r="326" spans="1:7">
      <c r="A326" s="12" t="s">
        <v>1914</v>
      </c>
      <c r="B326" s="46">
        <v>45761</v>
      </c>
      <c r="C326" s="46">
        <v>45762</v>
      </c>
      <c r="D326" s="46">
        <v>45763</v>
      </c>
      <c r="E326" s="46">
        <v>45764</v>
      </c>
      <c r="F326" s="46">
        <v>45765</v>
      </c>
      <c r="G326" t="s">
        <v>487</v>
      </c>
    </row>
    <row r="327" spans="1:7">
      <c r="A327" t="s">
        <v>320</v>
      </c>
    </row>
    <row r="328" spans="1:7">
      <c r="A328" t="s">
        <v>379</v>
      </c>
    </row>
    <row r="329" spans="1:7">
      <c r="A329" t="s">
        <v>445</v>
      </c>
      <c r="C329">
        <v>561</v>
      </c>
      <c r="D329">
        <v>260</v>
      </c>
      <c r="E329">
        <v>40</v>
      </c>
      <c r="F329">
        <v>408</v>
      </c>
      <c r="G329">
        <v>1269</v>
      </c>
    </row>
    <row r="330" spans="1:7">
      <c r="A330" t="s">
        <v>163</v>
      </c>
      <c r="C330">
        <v>37</v>
      </c>
      <c r="D330">
        <v>115</v>
      </c>
      <c r="G330">
        <v>152</v>
      </c>
    </row>
    <row r="331" spans="1:7">
      <c r="A331" t="s">
        <v>424</v>
      </c>
    </row>
    <row r="332" spans="1:7">
      <c r="A332" t="s">
        <v>367</v>
      </c>
    </row>
    <row r="333" spans="1:7">
      <c r="A333" t="s">
        <v>373</v>
      </c>
    </row>
    <row r="334" spans="1:7">
      <c r="A334" t="s">
        <v>384</v>
      </c>
      <c r="D334">
        <v>173</v>
      </c>
      <c r="G334">
        <v>173</v>
      </c>
    </row>
    <row r="335" spans="1:7">
      <c r="A335" t="s">
        <v>287</v>
      </c>
    </row>
    <row r="336" spans="1:7">
      <c r="A336" t="s">
        <v>1931</v>
      </c>
      <c r="E336">
        <v>96</v>
      </c>
      <c r="G336">
        <v>96</v>
      </c>
    </row>
    <row r="337" spans="1:7">
      <c r="A337" t="s">
        <v>371</v>
      </c>
      <c r="E337">
        <v>433</v>
      </c>
      <c r="G337">
        <v>433</v>
      </c>
    </row>
    <row r="338" spans="1:7">
      <c r="A338" t="s">
        <v>165</v>
      </c>
    </row>
    <row r="339" spans="1:7">
      <c r="A339" t="s">
        <v>339</v>
      </c>
      <c r="C339">
        <v>1018</v>
      </c>
      <c r="E339">
        <v>569</v>
      </c>
      <c r="G339">
        <v>1587</v>
      </c>
    </row>
    <row r="340" spans="1:7">
      <c r="A340" t="s">
        <v>332</v>
      </c>
      <c r="B340">
        <v>276</v>
      </c>
      <c r="C340">
        <v>779</v>
      </c>
      <c r="D340">
        <v>868</v>
      </c>
      <c r="E340">
        <v>338</v>
      </c>
      <c r="F340">
        <v>26</v>
      </c>
      <c r="G340">
        <v>2287</v>
      </c>
    </row>
    <row r="341" spans="1:7">
      <c r="A341" t="s">
        <v>361</v>
      </c>
      <c r="B341">
        <v>796</v>
      </c>
      <c r="C341">
        <v>1929</v>
      </c>
      <c r="D341">
        <v>876</v>
      </c>
      <c r="E341">
        <v>651</v>
      </c>
      <c r="G341">
        <v>4252</v>
      </c>
    </row>
    <row r="342" spans="1:7">
      <c r="A342" t="s">
        <v>343</v>
      </c>
      <c r="B342">
        <v>1335</v>
      </c>
      <c r="C342">
        <v>1133</v>
      </c>
      <c r="D342">
        <v>1624</v>
      </c>
      <c r="F342">
        <v>350</v>
      </c>
      <c r="G342">
        <v>4442</v>
      </c>
    </row>
    <row r="343" spans="1:7">
      <c r="A343" t="s">
        <v>359</v>
      </c>
      <c r="C343">
        <v>1526</v>
      </c>
      <c r="D343">
        <v>1503</v>
      </c>
      <c r="E343">
        <v>1590</v>
      </c>
      <c r="F343">
        <v>370</v>
      </c>
      <c r="G343">
        <v>4989</v>
      </c>
    </row>
    <row r="344" spans="1:7">
      <c r="A344" t="s">
        <v>363</v>
      </c>
      <c r="B344">
        <v>547</v>
      </c>
      <c r="C344">
        <v>845</v>
      </c>
      <c r="D344">
        <v>400</v>
      </c>
      <c r="E344">
        <v>906</v>
      </c>
      <c r="F344">
        <v>198</v>
      </c>
      <c r="G344">
        <v>2896</v>
      </c>
    </row>
    <row r="345" spans="1:7">
      <c r="A345" t="s">
        <v>189</v>
      </c>
      <c r="B345">
        <v>259</v>
      </c>
      <c r="C345">
        <v>243</v>
      </c>
      <c r="E345">
        <v>193</v>
      </c>
      <c r="G345">
        <v>695</v>
      </c>
    </row>
    <row r="346" spans="1:7">
      <c r="A346" t="s">
        <v>328</v>
      </c>
      <c r="C346">
        <v>1538</v>
      </c>
      <c r="D346">
        <v>2713</v>
      </c>
      <c r="E346">
        <v>862</v>
      </c>
      <c r="F346">
        <v>1507</v>
      </c>
      <c r="G346">
        <v>6620</v>
      </c>
    </row>
    <row r="347" spans="1:7">
      <c r="A347" t="s">
        <v>191</v>
      </c>
      <c r="E347">
        <v>647</v>
      </c>
      <c r="G347">
        <v>647</v>
      </c>
    </row>
    <row r="348" spans="1:7">
      <c r="A348" t="s">
        <v>341</v>
      </c>
      <c r="F348">
        <v>706</v>
      </c>
      <c r="G348">
        <v>706</v>
      </c>
    </row>
    <row r="349" spans="1:7">
      <c r="A349" t="s">
        <v>276</v>
      </c>
    </row>
    <row r="350" spans="1:7">
      <c r="A350" t="s">
        <v>487</v>
      </c>
      <c r="B350">
        <v>3213</v>
      </c>
      <c r="C350">
        <v>9609</v>
      </c>
      <c r="D350">
        <v>8532</v>
      </c>
      <c r="E350">
        <v>6325</v>
      </c>
      <c r="F350">
        <v>3565</v>
      </c>
      <c r="G350">
        <v>31244</v>
      </c>
    </row>
    <row r="353" spans="1:7">
      <c r="A353" s="12" t="s">
        <v>1913</v>
      </c>
      <c r="B353" s="12" t="s">
        <v>1912</v>
      </c>
    </row>
    <row r="354" spans="1:7">
      <c r="A354" s="12" t="s">
        <v>1914</v>
      </c>
      <c r="B354" s="46">
        <v>45768</v>
      </c>
      <c r="C354" s="46">
        <v>45769</v>
      </c>
      <c r="D354" s="46">
        <v>45770</v>
      </c>
      <c r="E354" s="46">
        <v>45771</v>
      </c>
      <c r="F354" s="46">
        <v>45772</v>
      </c>
      <c r="G354" t="s">
        <v>487</v>
      </c>
    </row>
    <row r="355" spans="1:7">
      <c r="A355" t="s">
        <v>445</v>
      </c>
      <c r="C355">
        <v>205</v>
      </c>
      <c r="D355">
        <v>190</v>
      </c>
      <c r="E355">
        <v>48</v>
      </c>
      <c r="F355">
        <v>150</v>
      </c>
      <c r="G355">
        <v>593</v>
      </c>
    </row>
    <row r="356" spans="1:7">
      <c r="A356" t="s">
        <v>305</v>
      </c>
    </row>
    <row r="357" spans="1:7">
      <c r="A357" t="s">
        <v>163</v>
      </c>
    </row>
    <row r="358" spans="1:7">
      <c r="A358" t="s">
        <v>424</v>
      </c>
    </row>
    <row r="359" spans="1:7">
      <c r="A359" t="s">
        <v>367</v>
      </c>
    </row>
    <row r="360" spans="1:7">
      <c r="A360" t="s">
        <v>318</v>
      </c>
      <c r="D360">
        <v>113</v>
      </c>
      <c r="G360">
        <v>113</v>
      </c>
    </row>
    <row r="361" spans="1:7">
      <c r="A361" t="s">
        <v>384</v>
      </c>
    </row>
    <row r="362" spans="1:7">
      <c r="A362" t="s">
        <v>440</v>
      </c>
    </row>
    <row r="363" spans="1:7">
      <c r="A363" t="s">
        <v>332</v>
      </c>
    </row>
    <row r="364" spans="1:7">
      <c r="A364" t="s">
        <v>361</v>
      </c>
    </row>
    <row r="365" spans="1:7">
      <c r="A365" t="s">
        <v>343</v>
      </c>
      <c r="B365">
        <v>1050</v>
      </c>
      <c r="G365">
        <v>1050</v>
      </c>
    </row>
    <row r="366" spans="1:7">
      <c r="A366" t="s">
        <v>359</v>
      </c>
    </row>
    <row r="367" spans="1:7">
      <c r="A367" t="s">
        <v>363</v>
      </c>
      <c r="E367">
        <v>64</v>
      </c>
      <c r="F367">
        <v>21</v>
      </c>
      <c r="G367">
        <v>85</v>
      </c>
    </row>
    <row r="368" spans="1:7">
      <c r="A368" t="s">
        <v>189</v>
      </c>
      <c r="C368">
        <v>510</v>
      </c>
      <c r="D368">
        <v>275</v>
      </c>
      <c r="G368">
        <v>785</v>
      </c>
    </row>
    <row r="369" spans="1:7">
      <c r="A369" t="s">
        <v>191</v>
      </c>
      <c r="C369">
        <v>932</v>
      </c>
      <c r="D369">
        <v>1190</v>
      </c>
      <c r="E369">
        <v>909</v>
      </c>
      <c r="G369">
        <v>3031</v>
      </c>
    </row>
    <row r="370" spans="1:7">
      <c r="A370" t="s">
        <v>341</v>
      </c>
      <c r="C370">
        <v>1701</v>
      </c>
      <c r="D370">
        <v>314</v>
      </c>
      <c r="E370">
        <v>662</v>
      </c>
      <c r="F370">
        <v>728</v>
      </c>
      <c r="G370">
        <v>3405</v>
      </c>
    </row>
    <row r="371" spans="1:7">
      <c r="A371" t="s">
        <v>276</v>
      </c>
      <c r="C371">
        <v>23</v>
      </c>
      <c r="G371">
        <v>23</v>
      </c>
    </row>
    <row r="372" spans="1:7">
      <c r="A372" t="s">
        <v>330</v>
      </c>
      <c r="D372">
        <v>2348</v>
      </c>
      <c r="E372">
        <v>1378</v>
      </c>
      <c r="F372">
        <v>726</v>
      </c>
      <c r="G372">
        <v>4452</v>
      </c>
    </row>
    <row r="373" spans="1:7">
      <c r="A373" t="s">
        <v>353</v>
      </c>
      <c r="B373">
        <v>621</v>
      </c>
      <c r="C373">
        <v>464</v>
      </c>
      <c r="G373">
        <v>1085</v>
      </c>
    </row>
    <row r="374" spans="1:7">
      <c r="A374" t="s">
        <v>355</v>
      </c>
      <c r="B374">
        <v>1285</v>
      </c>
      <c r="C374">
        <v>951</v>
      </c>
      <c r="D374">
        <v>1598</v>
      </c>
      <c r="E374">
        <v>1671</v>
      </c>
      <c r="G374">
        <v>5505</v>
      </c>
    </row>
    <row r="375" spans="1:7">
      <c r="A375" t="s">
        <v>357</v>
      </c>
      <c r="C375">
        <v>1864</v>
      </c>
      <c r="D375">
        <v>1514</v>
      </c>
      <c r="E375">
        <v>1095</v>
      </c>
      <c r="G375">
        <v>4473</v>
      </c>
    </row>
    <row r="376" spans="1:7">
      <c r="A376" t="s">
        <v>347</v>
      </c>
      <c r="E376">
        <v>988</v>
      </c>
      <c r="G376">
        <v>988</v>
      </c>
    </row>
    <row r="377" spans="1:7">
      <c r="A377" t="s">
        <v>351</v>
      </c>
      <c r="E377">
        <v>588</v>
      </c>
      <c r="F377">
        <v>431</v>
      </c>
      <c r="G377">
        <v>1019</v>
      </c>
    </row>
    <row r="378" spans="1:7">
      <c r="A378" t="s">
        <v>345</v>
      </c>
      <c r="F378">
        <v>1108</v>
      </c>
      <c r="G378">
        <v>1108</v>
      </c>
    </row>
    <row r="379" spans="1:7">
      <c r="A379" t="s">
        <v>349</v>
      </c>
      <c r="F379">
        <v>385</v>
      </c>
      <c r="G379">
        <v>385</v>
      </c>
    </row>
    <row r="380" spans="1:7">
      <c r="A380" t="s">
        <v>487</v>
      </c>
      <c r="B380">
        <v>2956</v>
      </c>
      <c r="C380">
        <v>6650</v>
      </c>
      <c r="D380">
        <v>7542</v>
      </c>
      <c r="E380">
        <v>7403</v>
      </c>
      <c r="F380">
        <v>3549</v>
      </c>
      <c r="G380">
        <v>28100</v>
      </c>
    </row>
    <row r="383" spans="1:7">
      <c r="A383" s="12" t="s">
        <v>1913</v>
      </c>
      <c r="B383" s="12" t="s">
        <v>1912</v>
      </c>
    </row>
    <row r="384" spans="1:7">
      <c r="A384" s="12" t="s">
        <v>1914</v>
      </c>
      <c r="B384" s="46">
        <v>45775</v>
      </c>
      <c r="C384" s="46">
        <v>45776</v>
      </c>
      <c r="D384" s="46">
        <v>45777</v>
      </c>
      <c r="E384" s="46">
        <v>45778</v>
      </c>
      <c r="F384" s="46">
        <v>45779</v>
      </c>
      <c r="G384" t="s">
        <v>487</v>
      </c>
    </row>
    <row r="385" spans="1:7">
      <c r="A385" t="s">
        <v>445</v>
      </c>
      <c r="B385">
        <v>423</v>
      </c>
      <c r="G385">
        <v>423</v>
      </c>
    </row>
    <row r="386" spans="1:7">
      <c r="A386" t="s">
        <v>163</v>
      </c>
    </row>
    <row r="387" spans="1:7">
      <c r="A387" t="s">
        <v>430</v>
      </c>
      <c r="F387">
        <v>1367</v>
      </c>
      <c r="G387">
        <v>1367</v>
      </c>
    </row>
    <row r="388" spans="1:7">
      <c r="A388" t="s">
        <v>339</v>
      </c>
    </row>
    <row r="389" spans="1:7">
      <c r="A389" t="s">
        <v>363</v>
      </c>
    </row>
    <row r="390" spans="1:7">
      <c r="A390" t="s">
        <v>189</v>
      </c>
      <c r="C390">
        <v>242</v>
      </c>
      <c r="D390">
        <v>310</v>
      </c>
      <c r="E390">
        <v>302</v>
      </c>
      <c r="G390">
        <v>854</v>
      </c>
    </row>
    <row r="391" spans="1:7">
      <c r="A391" t="s">
        <v>191</v>
      </c>
      <c r="C391">
        <v>470</v>
      </c>
      <c r="G391">
        <v>470</v>
      </c>
    </row>
    <row r="392" spans="1:7">
      <c r="A392" t="s">
        <v>341</v>
      </c>
      <c r="B392">
        <v>961</v>
      </c>
      <c r="C392">
        <v>370</v>
      </c>
      <c r="G392">
        <v>1331</v>
      </c>
    </row>
    <row r="393" spans="1:7">
      <c r="A393" t="s">
        <v>330</v>
      </c>
      <c r="B393">
        <v>1602</v>
      </c>
      <c r="G393">
        <v>1602</v>
      </c>
    </row>
    <row r="394" spans="1:7">
      <c r="A394" t="s">
        <v>357</v>
      </c>
      <c r="D394">
        <v>594</v>
      </c>
      <c r="G394">
        <v>594</v>
      </c>
    </row>
    <row r="395" spans="1:7">
      <c r="A395" t="s">
        <v>347</v>
      </c>
      <c r="C395">
        <v>608</v>
      </c>
      <c r="D395">
        <v>609</v>
      </c>
      <c r="E395">
        <v>614</v>
      </c>
      <c r="G395">
        <v>1831</v>
      </c>
    </row>
    <row r="396" spans="1:7">
      <c r="A396" t="s">
        <v>351</v>
      </c>
      <c r="B396">
        <v>1936</v>
      </c>
      <c r="C396">
        <v>2103</v>
      </c>
      <c r="D396">
        <v>1498</v>
      </c>
      <c r="E396">
        <v>229</v>
      </c>
      <c r="G396">
        <v>5766</v>
      </c>
    </row>
    <row r="397" spans="1:7">
      <c r="A397" t="s">
        <v>345</v>
      </c>
      <c r="C397">
        <v>440</v>
      </c>
      <c r="D397">
        <v>1175</v>
      </c>
      <c r="E397">
        <v>822</v>
      </c>
      <c r="F397">
        <v>1020</v>
      </c>
      <c r="G397">
        <v>3457</v>
      </c>
    </row>
    <row r="398" spans="1:7">
      <c r="A398" t="s">
        <v>349</v>
      </c>
      <c r="B398">
        <v>813</v>
      </c>
      <c r="C398">
        <v>1597</v>
      </c>
      <c r="D398">
        <v>1632</v>
      </c>
      <c r="E398">
        <v>692</v>
      </c>
      <c r="G398">
        <v>4734</v>
      </c>
    </row>
    <row r="399" spans="1:7">
      <c r="A399" t="s">
        <v>1935</v>
      </c>
      <c r="B399">
        <v>1216</v>
      </c>
      <c r="G399">
        <v>1216</v>
      </c>
    </row>
    <row r="400" spans="1:7">
      <c r="A400" t="s">
        <v>187</v>
      </c>
      <c r="C400">
        <v>1520</v>
      </c>
      <c r="D400">
        <v>1216</v>
      </c>
      <c r="E400">
        <v>1098</v>
      </c>
      <c r="G400">
        <v>3834</v>
      </c>
    </row>
    <row r="401" spans="1:7">
      <c r="A401" t="s">
        <v>236</v>
      </c>
      <c r="C401">
        <v>1190</v>
      </c>
      <c r="D401">
        <v>1033</v>
      </c>
      <c r="E401">
        <v>1031</v>
      </c>
      <c r="G401">
        <v>3254</v>
      </c>
    </row>
    <row r="402" spans="1:7">
      <c r="A402" t="s">
        <v>487</v>
      </c>
      <c r="B402">
        <v>6951</v>
      </c>
      <c r="C402">
        <v>8540</v>
      </c>
      <c r="D402">
        <v>8067</v>
      </c>
      <c r="E402">
        <v>4788</v>
      </c>
      <c r="F402">
        <v>2387</v>
      </c>
      <c r="G402">
        <v>30733</v>
      </c>
    </row>
    <row r="405" spans="1:7">
      <c r="A405" s="12" t="s">
        <v>1913</v>
      </c>
      <c r="B405" s="12" t="s">
        <v>1912</v>
      </c>
    </row>
    <row r="406" spans="1:7">
      <c r="A406" s="12" t="s">
        <v>1914</v>
      </c>
      <c r="B406" s="46">
        <v>45782</v>
      </c>
      <c r="C406" s="46">
        <v>45783</v>
      </c>
      <c r="D406" s="46">
        <v>45784</v>
      </c>
      <c r="E406" s="46">
        <v>45785</v>
      </c>
      <c r="F406" s="46">
        <v>45786</v>
      </c>
      <c r="G406" t="s">
        <v>487</v>
      </c>
    </row>
    <row r="407" spans="1:7">
      <c r="A407" t="s">
        <v>445</v>
      </c>
      <c r="C407">
        <v>320</v>
      </c>
      <c r="G407">
        <v>320</v>
      </c>
    </row>
    <row r="408" spans="1:7">
      <c r="A408" t="s">
        <v>303</v>
      </c>
      <c r="D408">
        <v>131</v>
      </c>
      <c r="G408">
        <v>131</v>
      </c>
    </row>
    <row r="409" spans="1:7">
      <c r="A409" t="s">
        <v>436</v>
      </c>
    </row>
    <row r="410" spans="1:7">
      <c r="A410" t="s">
        <v>430</v>
      </c>
      <c r="C410">
        <v>424</v>
      </c>
      <c r="G410">
        <v>424</v>
      </c>
    </row>
    <row r="411" spans="1:7">
      <c r="A411" t="s">
        <v>410</v>
      </c>
      <c r="E411">
        <v>468</v>
      </c>
      <c r="F411">
        <v>940</v>
      </c>
      <c r="G411">
        <v>1408</v>
      </c>
    </row>
    <row r="412" spans="1:7">
      <c r="A412" t="s">
        <v>339</v>
      </c>
    </row>
    <row r="413" spans="1:7">
      <c r="A413" t="s">
        <v>343</v>
      </c>
    </row>
    <row r="414" spans="1:7">
      <c r="A414" t="s">
        <v>189</v>
      </c>
      <c r="B414">
        <v>610</v>
      </c>
      <c r="C414">
        <v>451</v>
      </c>
      <c r="D414">
        <v>802</v>
      </c>
      <c r="E414">
        <v>75</v>
      </c>
      <c r="G414">
        <v>1938</v>
      </c>
    </row>
    <row r="415" spans="1:7">
      <c r="A415" t="s">
        <v>191</v>
      </c>
    </row>
    <row r="416" spans="1:7">
      <c r="A416" t="s">
        <v>330</v>
      </c>
    </row>
    <row r="417" spans="1:7">
      <c r="A417" t="s">
        <v>347</v>
      </c>
      <c r="B417">
        <v>404</v>
      </c>
      <c r="C417">
        <v>158</v>
      </c>
      <c r="D417">
        <v>353</v>
      </c>
      <c r="E417">
        <v>40</v>
      </c>
      <c r="F417">
        <v>153</v>
      </c>
      <c r="G417">
        <v>1108</v>
      </c>
    </row>
    <row r="418" spans="1:7">
      <c r="A418" t="s">
        <v>351</v>
      </c>
    </row>
    <row r="419" spans="1:7">
      <c r="A419" t="s">
        <v>236</v>
      </c>
      <c r="B419">
        <v>1053</v>
      </c>
      <c r="C419">
        <v>812</v>
      </c>
      <c r="G419">
        <v>1865</v>
      </c>
    </row>
    <row r="420" spans="1:7">
      <c r="A420" t="s">
        <v>428</v>
      </c>
      <c r="B420">
        <v>640</v>
      </c>
      <c r="C420">
        <v>490</v>
      </c>
      <c r="D420">
        <v>127</v>
      </c>
      <c r="G420">
        <v>1257</v>
      </c>
    </row>
    <row r="421" spans="1:7">
      <c r="A421" t="s">
        <v>537</v>
      </c>
    </row>
    <row r="422" spans="1:7">
      <c r="A422" t="s">
        <v>238</v>
      </c>
      <c r="B422">
        <v>575</v>
      </c>
      <c r="C422">
        <v>1847</v>
      </c>
      <c r="D422">
        <v>1052</v>
      </c>
      <c r="E422">
        <v>1846</v>
      </c>
      <c r="G422">
        <v>5320</v>
      </c>
    </row>
    <row r="423" spans="1:7">
      <c r="A423" t="s">
        <v>234</v>
      </c>
      <c r="C423">
        <v>565</v>
      </c>
      <c r="D423">
        <v>1935</v>
      </c>
      <c r="E423">
        <v>1483</v>
      </c>
      <c r="G423">
        <v>3983</v>
      </c>
    </row>
    <row r="424" spans="1:7">
      <c r="A424" t="s">
        <v>404</v>
      </c>
      <c r="D424">
        <v>592</v>
      </c>
      <c r="E424">
        <v>592</v>
      </c>
      <c r="F424">
        <v>730</v>
      </c>
      <c r="G424">
        <v>1914</v>
      </c>
    </row>
    <row r="425" spans="1:7">
      <c r="A425" t="s">
        <v>414</v>
      </c>
      <c r="D425">
        <v>645</v>
      </c>
      <c r="E425">
        <v>853</v>
      </c>
      <c r="G425">
        <v>1498</v>
      </c>
    </row>
    <row r="426" spans="1:7">
      <c r="A426" t="s">
        <v>402</v>
      </c>
      <c r="E426">
        <v>616</v>
      </c>
      <c r="F426">
        <v>900</v>
      </c>
      <c r="G426">
        <v>1516</v>
      </c>
    </row>
    <row r="427" spans="1:7">
      <c r="A427" t="s">
        <v>455</v>
      </c>
      <c r="E427">
        <v>225</v>
      </c>
      <c r="G427">
        <v>225</v>
      </c>
    </row>
    <row r="428" spans="1:7">
      <c r="A428" t="s">
        <v>487</v>
      </c>
      <c r="B428">
        <v>3282</v>
      </c>
      <c r="C428">
        <v>5067</v>
      </c>
      <c r="D428">
        <v>5637</v>
      </c>
      <c r="E428">
        <v>6198</v>
      </c>
      <c r="F428">
        <v>2723</v>
      </c>
      <c r="G428">
        <v>22907</v>
      </c>
    </row>
    <row r="431" spans="1:7">
      <c r="A431" s="12" t="s">
        <v>1913</v>
      </c>
      <c r="B431" s="12" t="s">
        <v>1912</v>
      </c>
    </row>
    <row r="432" spans="1:7">
      <c r="A432" s="12" t="s">
        <v>1914</v>
      </c>
      <c r="B432" s="46">
        <v>45789</v>
      </c>
      <c r="C432" s="46">
        <v>45790</v>
      </c>
      <c r="D432" s="46">
        <v>45791</v>
      </c>
      <c r="E432" s="46">
        <v>45792</v>
      </c>
      <c r="F432" s="46">
        <v>45793</v>
      </c>
      <c r="G432" t="s">
        <v>487</v>
      </c>
    </row>
    <row r="433" spans="1:7">
      <c r="A433" t="s">
        <v>445</v>
      </c>
    </row>
    <row r="434" spans="1:7">
      <c r="A434" t="s">
        <v>470</v>
      </c>
    </row>
    <row r="435" spans="1:7">
      <c r="A435" t="s">
        <v>303</v>
      </c>
      <c r="C435">
        <v>55</v>
      </c>
      <c r="G435">
        <v>55</v>
      </c>
    </row>
    <row r="436" spans="1:7">
      <c r="A436" t="s">
        <v>259</v>
      </c>
      <c r="D436">
        <v>1190</v>
      </c>
      <c r="G436">
        <v>1190</v>
      </c>
    </row>
    <row r="437" spans="1:7">
      <c r="A437" t="s">
        <v>1931</v>
      </c>
      <c r="C437">
        <v>30</v>
      </c>
      <c r="G437">
        <v>30</v>
      </c>
    </row>
    <row r="438" spans="1:7">
      <c r="A438" t="s">
        <v>295</v>
      </c>
      <c r="F438">
        <v>887</v>
      </c>
      <c r="G438">
        <v>887</v>
      </c>
    </row>
    <row r="439" spans="1:7">
      <c r="A439" t="s">
        <v>155</v>
      </c>
      <c r="C439">
        <v>385</v>
      </c>
      <c r="D439">
        <v>678</v>
      </c>
      <c r="E439">
        <v>381</v>
      </c>
      <c r="G439">
        <v>1444</v>
      </c>
    </row>
    <row r="440" spans="1:7">
      <c r="A440" t="s">
        <v>189</v>
      </c>
      <c r="C440">
        <v>251</v>
      </c>
      <c r="D440">
        <v>424</v>
      </c>
      <c r="E440">
        <v>497</v>
      </c>
      <c r="G440">
        <v>1172</v>
      </c>
    </row>
    <row r="441" spans="1:7">
      <c r="A441" t="s">
        <v>353</v>
      </c>
      <c r="E441">
        <v>1342</v>
      </c>
      <c r="F441">
        <v>1484</v>
      </c>
      <c r="G441">
        <v>2826</v>
      </c>
    </row>
    <row r="442" spans="1:7">
      <c r="A442" t="s">
        <v>357</v>
      </c>
      <c r="E442">
        <v>85</v>
      </c>
      <c r="G442">
        <v>85</v>
      </c>
    </row>
    <row r="443" spans="1:7">
      <c r="A443" t="s">
        <v>234</v>
      </c>
      <c r="C443">
        <v>933</v>
      </c>
      <c r="G443">
        <v>933</v>
      </c>
    </row>
    <row r="444" spans="1:7">
      <c r="A444" t="s">
        <v>414</v>
      </c>
    </row>
    <row r="445" spans="1:7">
      <c r="A445" t="s">
        <v>402</v>
      </c>
      <c r="C445">
        <v>212</v>
      </c>
      <c r="E445">
        <v>1316</v>
      </c>
      <c r="F445">
        <v>1232</v>
      </c>
      <c r="G445">
        <v>2760</v>
      </c>
    </row>
    <row r="446" spans="1:7">
      <c r="A446" t="s">
        <v>451</v>
      </c>
      <c r="D446">
        <v>153</v>
      </c>
      <c r="G446">
        <v>153</v>
      </c>
    </row>
    <row r="447" spans="1:7">
      <c r="A447" t="s">
        <v>1936</v>
      </c>
    </row>
    <row r="448" spans="1:7">
      <c r="A448" t="s">
        <v>1937</v>
      </c>
    </row>
    <row r="449" spans="1:7">
      <c r="A449" t="s">
        <v>418</v>
      </c>
      <c r="E449">
        <v>201</v>
      </c>
      <c r="F449">
        <v>30</v>
      </c>
      <c r="G449">
        <v>231</v>
      </c>
    </row>
    <row r="450" spans="1:7">
      <c r="A450" t="s">
        <v>171</v>
      </c>
      <c r="E450">
        <v>1580</v>
      </c>
      <c r="G450">
        <v>1580</v>
      </c>
    </row>
    <row r="451" spans="1:7">
      <c r="A451" t="s">
        <v>1938</v>
      </c>
      <c r="F451">
        <v>151</v>
      </c>
      <c r="G451">
        <v>151</v>
      </c>
    </row>
    <row r="452" spans="1:7">
      <c r="A452" t="s">
        <v>487</v>
      </c>
      <c r="C452">
        <v>1866</v>
      </c>
      <c r="D452">
        <v>2445</v>
      </c>
      <c r="E452">
        <v>5402</v>
      </c>
      <c r="F452">
        <v>3784</v>
      </c>
      <c r="G452">
        <v>13497</v>
      </c>
    </row>
    <row r="455" spans="1:7">
      <c r="A455" s="12" t="s">
        <v>1913</v>
      </c>
      <c r="B455" s="12" t="s">
        <v>1912</v>
      </c>
    </row>
    <row r="456" spans="1:7">
      <c r="A456" s="12" t="s">
        <v>1914</v>
      </c>
      <c r="B456" s="46">
        <v>45796</v>
      </c>
      <c r="C456" s="46">
        <v>45797</v>
      </c>
      <c r="D456" s="46">
        <v>45798</v>
      </c>
      <c r="E456" s="46">
        <v>45799</v>
      </c>
      <c r="F456" s="46">
        <v>45800</v>
      </c>
      <c r="G456" t="s">
        <v>487</v>
      </c>
    </row>
    <row r="457" spans="1:7">
      <c r="A457" t="s">
        <v>305</v>
      </c>
      <c r="B457">
        <v>301</v>
      </c>
      <c r="C457">
        <v>191</v>
      </c>
      <c r="G457">
        <v>492</v>
      </c>
    </row>
    <row r="458" spans="1:7">
      <c r="A458" t="s">
        <v>303</v>
      </c>
      <c r="F458">
        <v>175</v>
      </c>
      <c r="G458">
        <v>175</v>
      </c>
    </row>
    <row r="459" spans="1:7">
      <c r="A459" t="s">
        <v>416</v>
      </c>
      <c r="B459">
        <v>54</v>
      </c>
      <c r="C459">
        <v>101</v>
      </c>
      <c r="G459">
        <v>155</v>
      </c>
    </row>
    <row r="460" spans="1:7">
      <c r="A460" t="s">
        <v>259</v>
      </c>
      <c r="D460">
        <v>678</v>
      </c>
      <c r="G460">
        <v>678</v>
      </c>
    </row>
    <row r="461" spans="1:7">
      <c r="A461" t="s">
        <v>295</v>
      </c>
      <c r="F461">
        <v>236</v>
      </c>
      <c r="G461">
        <v>236</v>
      </c>
    </row>
    <row r="462" spans="1:7">
      <c r="A462" t="s">
        <v>285</v>
      </c>
      <c r="D462">
        <v>999</v>
      </c>
      <c r="F462">
        <v>719</v>
      </c>
      <c r="G462">
        <v>1718</v>
      </c>
    </row>
    <row r="463" spans="1:7">
      <c r="A463" t="s">
        <v>155</v>
      </c>
      <c r="B463">
        <v>605</v>
      </c>
      <c r="D463">
        <v>600</v>
      </c>
      <c r="E463">
        <v>772</v>
      </c>
      <c r="G463">
        <v>1977</v>
      </c>
    </row>
    <row r="464" spans="1:7">
      <c r="A464" t="s">
        <v>189</v>
      </c>
      <c r="B464">
        <v>286</v>
      </c>
      <c r="C464">
        <v>226</v>
      </c>
      <c r="G464">
        <v>512</v>
      </c>
    </row>
    <row r="465" spans="1:7">
      <c r="A465" t="s">
        <v>353</v>
      </c>
      <c r="B465">
        <v>1280</v>
      </c>
      <c r="C465">
        <v>1029</v>
      </c>
      <c r="G465">
        <v>2309</v>
      </c>
    </row>
    <row r="466" spans="1:7">
      <c r="A466" t="s">
        <v>357</v>
      </c>
      <c r="D466">
        <v>181</v>
      </c>
      <c r="G466">
        <v>181</v>
      </c>
    </row>
    <row r="467" spans="1:7">
      <c r="A467" t="s">
        <v>349</v>
      </c>
    </row>
    <row r="468" spans="1:7">
      <c r="A468" t="s">
        <v>402</v>
      </c>
      <c r="B468">
        <v>1156</v>
      </c>
      <c r="C468">
        <v>947</v>
      </c>
      <c r="G468">
        <v>2103</v>
      </c>
    </row>
    <row r="469" spans="1:7">
      <c r="A469" t="s">
        <v>171</v>
      </c>
      <c r="B469">
        <v>270</v>
      </c>
      <c r="E469">
        <v>948</v>
      </c>
      <c r="G469">
        <v>1218</v>
      </c>
    </row>
    <row r="470" spans="1:7">
      <c r="A470" t="s">
        <v>264</v>
      </c>
      <c r="B470">
        <v>644</v>
      </c>
      <c r="C470">
        <v>1430</v>
      </c>
      <c r="D470">
        <v>970</v>
      </c>
      <c r="G470">
        <v>3044</v>
      </c>
    </row>
    <row r="471" spans="1:7">
      <c r="A471" t="s">
        <v>140</v>
      </c>
      <c r="F471">
        <v>285</v>
      </c>
      <c r="G471">
        <v>285</v>
      </c>
    </row>
    <row r="472" spans="1:7">
      <c r="A472" t="s">
        <v>1939</v>
      </c>
      <c r="E472">
        <v>260</v>
      </c>
      <c r="F472">
        <v>129</v>
      </c>
      <c r="G472">
        <v>389</v>
      </c>
    </row>
    <row r="473" spans="1:7">
      <c r="A473" t="s">
        <v>1940</v>
      </c>
    </row>
    <row r="474" spans="1:7">
      <c r="A474" t="s">
        <v>487</v>
      </c>
      <c r="B474">
        <v>4596</v>
      </c>
      <c r="C474">
        <v>3924</v>
      </c>
      <c r="D474">
        <v>3428</v>
      </c>
      <c r="E474">
        <v>1980</v>
      </c>
      <c r="F474">
        <v>1544</v>
      </c>
      <c r="G474">
        <v>15472</v>
      </c>
    </row>
    <row r="477" spans="1:7">
      <c r="A477" s="12" t="s">
        <v>1913</v>
      </c>
      <c r="B477" s="12" t="s">
        <v>1912</v>
      </c>
    </row>
    <row r="478" spans="1:7">
      <c r="A478" s="12" t="s">
        <v>1914</v>
      </c>
      <c r="B478" s="46">
        <v>45804</v>
      </c>
      <c r="C478" s="46">
        <v>45805</v>
      </c>
      <c r="D478" s="46">
        <v>45806</v>
      </c>
      <c r="E478" s="46">
        <v>45807</v>
      </c>
      <c r="F478" t="s">
        <v>487</v>
      </c>
    </row>
    <row r="479" spans="1:7">
      <c r="A479" t="s">
        <v>445</v>
      </c>
      <c r="B479">
        <v>100</v>
      </c>
      <c r="F479">
        <v>100</v>
      </c>
    </row>
    <row r="480" spans="1:7">
      <c r="A480" t="s">
        <v>295</v>
      </c>
      <c r="B480">
        <v>224</v>
      </c>
      <c r="C480">
        <v>200</v>
      </c>
      <c r="F480">
        <v>424</v>
      </c>
    </row>
    <row r="481" spans="1:7">
      <c r="A481" t="s">
        <v>155</v>
      </c>
      <c r="B481">
        <v>757</v>
      </c>
      <c r="C481">
        <v>610</v>
      </c>
      <c r="D481">
        <v>959</v>
      </c>
      <c r="E481">
        <v>493</v>
      </c>
      <c r="F481">
        <v>2819</v>
      </c>
    </row>
    <row r="482" spans="1:7">
      <c r="A482" t="s">
        <v>430</v>
      </c>
      <c r="E482">
        <v>218</v>
      </c>
      <c r="F482">
        <v>218</v>
      </c>
    </row>
    <row r="483" spans="1:7">
      <c r="A483" t="s">
        <v>189</v>
      </c>
    </row>
    <row r="484" spans="1:7">
      <c r="A484" t="s">
        <v>171</v>
      </c>
      <c r="B484">
        <v>954</v>
      </c>
      <c r="C484">
        <v>2783</v>
      </c>
      <c r="D484">
        <v>2248</v>
      </c>
      <c r="F484">
        <v>5985</v>
      </c>
    </row>
    <row r="485" spans="1:7">
      <c r="A485" t="s">
        <v>264</v>
      </c>
      <c r="B485">
        <v>948</v>
      </c>
      <c r="D485">
        <v>736</v>
      </c>
      <c r="F485">
        <v>1684</v>
      </c>
    </row>
    <row r="486" spans="1:7">
      <c r="A486" t="s">
        <v>179</v>
      </c>
    </row>
    <row r="487" spans="1:7">
      <c r="A487" t="s">
        <v>1941</v>
      </c>
    </row>
    <row r="488" spans="1:7">
      <c r="A488" t="s">
        <v>1942</v>
      </c>
    </row>
    <row r="489" spans="1:7">
      <c r="A489" t="s">
        <v>1943</v>
      </c>
    </row>
    <row r="490" spans="1:7">
      <c r="A490" t="s">
        <v>1944</v>
      </c>
    </row>
    <row r="491" spans="1:7">
      <c r="A491" t="s">
        <v>1945</v>
      </c>
    </row>
    <row r="492" spans="1:7">
      <c r="A492" t="s">
        <v>487</v>
      </c>
      <c r="B492">
        <v>2983</v>
      </c>
      <c r="C492">
        <v>3593</v>
      </c>
      <c r="D492">
        <v>3943</v>
      </c>
      <c r="E492">
        <v>711</v>
      </c>
      <c r="F492">
        <v>11230</v>
      </c>
    </row>
    <row r="495" spans="1:7">
      <c r="A495" s="12" t="s">
        <v>1913</v>
      </c>
      <c r="B495" s="12" t="s">
        <v>1912</v>
      </c>
    </row>
    <row r="496" spans="1:7">
      <c r="A496" s="12" t="s">
        <v>1914</v>
      </c>
      <c r="B496" s="46">
        <v>45810</v>
      </c>
      <c r="C496" s="46">
        <v>45811</v>
      </c>
      <c r="D496" s="46">
        <v>45812</v>
      </c>
      <c r="E496" s="46">
        <v>45813</v>
      </c>
      <c r="F496" s="46">
        <v>45814</v>
      </c>
      <c r="G496" t="s">
        <v>487</v>
      </c>
    </row>
    <row r="497" spans="1:7">
      <c r="A497" t="s">
        <v>259</v>
      </c>
    </row>
    <row r="498" spans="1:7">
      <c r="A498" t="s">
        <v>203</v>
      </c>
    </row>
    <row r="499" spans="1:7">
      <c r="A499" t="s">
        <v>285</v>
      </c>
      <c r="C499">
        <v>1483</v>
      </c>
      <c r="D499">
        <v>83</v>
      </c>
      <c r="G499">
        <v>1566</v>
      </c>
    </row>
    <row r="500" spans="1:7">
      <c r="A500" t="s">
        <v>155</v>
      </c>
      <c r="B500">
        <v>720</v>
      </c>
      <c r="C500">
        <v>948</v>
      </c>
      <c r="E500">
        <v>1101</v>
      </c>
      <c r="F500">
        <v>437</v>
      </c>
      <c r="G500">
        <v>3206</v>
      </c>
    </row>
    <row r="501" spans="1:7">
      <c r="A501" t="s">
        <v>410</v>
      </c>
      <c r="E501">
        <v>341</v>
      </c>
      <c r="G501">
        <v>341</v>
      </c>
    </row>
    <row r="502" spans="1:7">
      <c r="A502" t="s">
        <v>1938</v>
      </c>
    </row>
    <row r="503" spans="1:7">
      <c r="A503" t="s">
        <v>264</v>
      </c>
      <c r="B503">
        <v>1957</v>
      </c>
      <c r="G503">
        <v>1957</v>
      </c>
    </row>
    <row r="504" spans="1:7">
      <c r="A504" t="s">
        <v>179</v>
      </c>
      <c r="B504">
        <v>275</v>
      </c>
      <c r="C504">
        <v>280</v>
      </c>
      <c r="D504">
        <v>310</v>
      </c>
      <c r="G504">
        <v>865</v>
      </c>
    </row>
    <row r="505" spans="1:7">
      <c r="A505" t="s">
        <v>169</v>
      </c>
      <c r="B505">
        <v>800</v>
      </c>
      <c r="C505">
        <v>631</v>
      </c>
      <c r="D505">
        <v>1401</v>
      </c>
      <c r="G505">
        <v>2832</v>
      </c>
    </row>
    <row r="506" spans="1:7">
      <c r="A506" t="s">
        <v>1946</v>
      </c>
      <c r="B506">
        <v>6</v>
      </c>
      <c r="G506">
        <v>6</v>
      </c>
    </row>
    <row r="507" spans="1:7">
      <c r="A507" t="s">
        <v>1947</v>
      </c>
    </row>
    <row r="508" spans="1:7">
      <c r="A508" t="s">
        <v>532</v>
      </c>
    </row>
    <row r="509" spans="1:7">
      <c r="A509" t="s">
        <v>241</v>
      </c>
      <c r="D509">
        <v>610</v>
      </c>
      <c r="E509">
        <v>2523</v>
      </c>
      <c r="G509">
        <v>3133</v>
      </c>
    </row>
    <row r="510" spans="1:7">
      <c r="A510" t="s">
        <v>1948</v>
      </c>
    </row>
    <row r="511" spans="1:7">
      <c r="A511" t="s">
        <v>487</v>
      </c>
      <c r="B511">
        <v>3758</v>
      </c>
      <c r="C511">
        <v>3342</v>
      </c>
      <c r="D511">
        <v>2404</v>
      </c>
      <c r="E511">
        <v>3965</v>
      </c>
      <c r="F511">
        <v>437</v>
      </c>
      <c r="G511">
        <v>13906</v>
      </c>
    </row>
    <row r="514" spans="1:7">
      <c r="A514" s="12" t="s">
        <v>1913</v>
      </c>
      <c r="B514" s="12" t="s">
        <v>1912</v>
      </c>
    </row>
    <row r="515" spans="1:7">
      <c r="A515" s="12" t="s">
        <v>1914</v>
      </c>
      <c r="B515" s="46">
        <v>45817</v>
      </c>
      <c r="C515" s="46">
        <v>45818</v>
      </c>
      <c r="D515" s="46">
        <v>45819</v>
      </c>
      <c r="E515" s="46">
        <v>45820</v>
      </c>
      <c r="F515" s="46">
        <v>45821</v>
      </c>
      <c r="G515" t="s">
        <v>487</v>
      </c>
    </row>
    <row r="516" spans="1:7">
      <c r="A516" t="s">
        <v>259</v>
      </c>
    </row>
    <row r="517" spans="1:7">
      <c r="A517" t="s">
        <v>155</v>
      </c>
      <c r="B517">
        <v>730</v>
      </c>
      <c r="C517">
        <v>583</v>
      </c>
      <c r="G517">
        <v>1313</v>
      </c>
    </row>
    <row r="518" spans="1:7">
      <c r="A518" t="s">
        <v>276</v>
      </c>
      <c r="B518">
        <v>115</v>
      </c>
      <c r="G518">
        <v>115</v>
      </c>
    </row>
    <row r="519" spans="1:7">
      <c r="A519" t="s">
        <v>171</v>
      </c>
      <c r="D519">
        <v>370</v>
      </c>
      <c r="G519">
        <v>370</v>
      </c>
    </row>
    <row r="520" spans="1:7">
      <c r="A520" t="s">
        <v>179</v>
      </c>
      <c r="B520">
        <v>263</v>
      </c>
      <c r="C520">
        <v>270</v>
      </c>
      <c r="E520">
        <v>395</v>
      </c>
      <c r="G520">
        <v>928</v>
      </c>
    </row>
    <row r="521" spans="1:7">
      <c r="A521" t="s">
        <v>169</v>
      </c>
      <c r="B521">
        <v>1100</v>
      </c>
      <c r="D521">
        <v>1975</v>
      </c>
      <c r="E521">
        <v>1395</v>
      </c>
      <c r="G521">
        <v>4470</v>
      </c>
    </row>
    <row r="522" spans="1:7">
      <c r="A522" t="s">
        <v>241</v>
      </c>
      <c r="C522">
        <v>1293</v>
      </c>
      <c r="G522">
        <v>1293</v>
      </c>
    </row>
    <row r="523" spans="1:7">
      <c r="A523" t="s">
        <v>1949</v>
      </c>
      <c r="B523">
        <v>155</v>
      </c>
      <c r="G523">
        <v>155</v>
      </c>
    </row>
    <row r="524" spans="1:7">
      <c r="A524" t="s">
        <v>1950</v>
      </c>
    </row>
    <row r="525" spans="1:7">
      <c r="A525" t="s">
        <v>487</v>
      </c>
      <c r="B525">
        <v>2363</v>
      </c>
      <c r="C525">
        <v>2146</v>
      </c>
      <c r="D525">
        <v>2345</v>
      </c>
      <c r="E525">
        <v>1790</v>
      </c>
      <c r="G525">
        <v>8644</v>
      </c>
    </row>
    <row r="528" spans="1:7">
      <c r="A528" s="12" t="s">
        <v>1913</v>
      </c>
      <c r="B528" s="12" t="s">
        <v>1912</v>
      </c>
    </row>
    <row r="529" spans="1:7">
      <c r="A529" s="12" t="s">
        <v>1914</v>
      </c>
      <c r="B529" s="46">
        <v>45824</v>
      </c>
      <c r="C529" s="46">
        <v>45825</v>
      </c>
      <c r="D529" s="46">
        <v>45826</v>
      </c>
      <c r="E529" s="46">
        <v>45827</v>
      </c>
      <c r="F529" s="46">
        <v>45828</v>
      </c>
      <c r="G529" t="s">
        <v>487</v>
      </c>
    </row>
    <row r="530" spans="1:7">
      <c r="A530" t="s">
        <v>305</v>
      </c>
    </row>
    <row r="531" spans="1:7">
      <c r="A531" t="s">
        <v>371</v>
      </c>
    </row>
    <row r="532" spans="1:7">
      <c r="A532" t="s">
        <v>283</v>
      </c>
      <c r="B532">
        <v>1394</v>
      </c>
      <c r="C532">
        <v>1756</v>
      </c>
      <c r="D532">
        <v>846</v>
      </c>
      <c r="G532">
        <v>3996</v>
      </c>
    </row>
    <row r="533" spans="1:7">
      <c r="A533" t="s">
        <v>155</v>
      </c>
      <c r="B533">
        <v>465</v>
      </c>
      <c r="C533">
        <v>218</v>
      </c>
      <c r="D533">
        <v>729</v>
      </c>
      <c r="E533">
        <v>464</v>
      </c>
      <c r="G533">
        <v>1876</v>
      </c>
    </row>
    <row r="534" spans="1:7">
      <c r="A534" t="s">
        <v>129</v>
      </c>
      <c r="E534">
        <v>977</v>
      </c>
      <c r="G534">
        <v>977</v>
      </c>
    </row>
    <row r="535" spans="1:7">
      <c r="A535" t="s">
        <v>418</v>
      </c>
      <c r="D535">
        <v>81</v>
      </c>
      <c r="F535">
        <v>114</v>
      </c>
      <c r="G535">
        <v>195</v>
      </c>
    </row>
    <row r="536" spans="1:7">
      <c r="A536" t="s">
        <v>171</v>
      </c>
    </row>
    <row r="537" spans="1:7">
      <c r="A537" t="s">
        <v>264</v>
      </c>
    </row>
    <row r="538" spans="1:7">
      <c r="A538" t="s">
        <v>179</v>
      </c>
      <c r="B538">
        <v>280</v>
      </c>
      <c r="C538">
        <v>70</v>
      </c>
      <c r="D538">
        <v>594</v>
      </c>
      <c r="F538">
        <v>52</v>
      </c>
      <c r="G538">
        <v>996</v>
      </c>
    </row>
    <row r="539" spans="1:7">
      <c r="A539" t="s">
        <v>169</v>
      </c>
      <c r="B539">
        <v>450</v>
      </c>
      <c r="C539">
        <v>1246</v>
      </c>
      <c r="G539">
        <v>1696</v>
      </c>
    </row>
    <row r="540" spans="1:7">
      <c r="A540" t="s">
        <v>167</v>
      </c>
      <c r="C540">
        <v>1465</v>
      </c>
      <c r="D540">
        <v>1380</v>
      </c>
      <c r="G540">
        <v>2845</v>
      </c>
    </row>
    <row r="541" spans="1:7">
      <c r="A541" t="s">
        <v>487</v>
      </c>
      <c r="B541">
        <v>2589</v>
      </c>
      <c r="C541">
        <v>4755</v>
      </c>
      <c r="D541">
        <v>3630</v>
      </c>
      <c r="E541">
        <v>1441</v>
      </c>
      <c r="F541">
        <v>166</v>
      </c>
      <c r="G541">
        <v>12581</v>
      </c>
    </row>
    <row r="544" spans="1:7">
      <c r="A544" s="12" t="s">
        <v>1913</v>
      </c>
      <c r="B544" s="12" t="s">
        <v>1912</v>
      </c>
    </row>
    <row r="545" spans="1:7">
      <c r="A545" s="12" t="s">
        <v>1914</v>
      </c>
      <c r="B545" s="46">
        <v>45831</v>
      </c>
      <c r="C545" s="46">
        <v>45832</v>
      </c>
      <c r="D545" s="46">
        <v>45833</v>
      </c>
      <c r="E545" s="46">
        <v>45834</v>
      </c>
      <c r="F545" s="46">
        <v>45835</v>
      </c>
      <c r="G545" t="s">
        <v>487</v>
      </c>
    </row>
    <row r="546" spans="1:7">
      <c r="A546" t="s">
        <v>285</v>
      </c>
    </row>
    <row r="547" spans="1:7">
      <c r="A547" t="s">
        <v>283</v>
      </c>
      <c r="C547">
        <v>1946</v>
      </c>
      <c r="G547">
        <v>1946</v>
      </c>
    </row>
    <row r="548" spans="1:7">
      <c r="A548" t="s">
        <v>155</v>
      </c>
      <c r="E548">
        <v>112</v>
      </c>
      <c r="G548">
        <v>112</v>
      </c>
    </row>
    <row r="549" spans="1:7">
      <c r="A549" t="s">
        <v>129</v>
      </c>
      <c r="E549">
        <v>676</v>
      </c>
      <c r="F549">
        <v>430</v>
      </c>
      <c r="G549">
        <v>1106</v>
      </c>
    </row>
    <row r="550" spans="1:7">
      <c r="A550" t="s">
        <v>410</v>
      </c>
      <c r="D550">
        <v>649</v>
      </c>
      <c r="G550">
        <v>649</v>
      </c>
    </row>
    <row r="551" spans="1:7">
      <c r="A551" t="s">
        <v>418</v>
      </c>
      <c r="B551">
        <v>237</v>
      </c>
      <c r="C551">
        <v>322</v>
      </c>
      <c r="D551">
        <v>245</v>
      </c>
      <c r="E551">
        <v>1091</v>
      </c>
      <c r="F551">
        <v>303</v>
      </c>
      <c r="G551">
        <v>2198</v>
      </c>
    </row>
    <row r="552" spans="1:7">
      <c r="A552" t="s">
        <v>179</v>
      </c>
      <c r="B552">
        <v>68</v>
      </c>
      <c r="C552">
        <v>50</v>
      </c>
      <c r="G552">
        <v>118</v>
      </c>
    </row>
    <row r="553" spans="1:7">
      <c r="A553" t="s">
        <v>167</v>
      </c>
      <c r="B553">
        <v>1269</v>
      </c>
      <c r="C553">
        <v>1141</v>
      </c>
      <c r="D553">
        <v>1308</v>
      </c>
      <c r="E553">
        <v>1296</v>
      </c>
      <c r="G553">
        <v>5014</v>
      </c>
    </row>
    <row r="554" spans="1:7">
      <c r="A554" t="s">
        <v>443</v>
      </c>
      <c r="B554">
        <v>65</v>
      </c>
      <c r="G554">
        <v>65</v>
      </c>
    </row>
    <row r="555" spans="1:7">
      <c r="A555" t="s">
        <v>252</v>
      </c>
      <c r="B555">
        <v>924</v>
      </c>
      <c r="G555">
        <v>924</v>
      </c>
    </row>
    <row r="556" spans="1:7">
      <c r="A556" t="s">
        <v>215</v>
      </c>
      <c r="C556">
        <v>1044</v>
      </c>
      <c r="D556">
        <v>1100</v>
      </c>
      <c r="E556">
        <v>1050</v>
      </c>
      <c r="G556">
        <v>3194</v>
      </c>
    </row>
    <row r="557" spans="1:7">
      <c r="A557" t="s">
        <v>250</v>
      </c>
      <c r="D557">
        <v>335</v>
      </c>
      <c r="E557">
        <v>200</v>
      </c>
      <c r="G557">
        <v>535</v>
      </c>
    </row>
    <row r="558" spans="1:7">
      <c r="A558" t="s">
        <v>487</v>
      </c>
      <c r="B558">
        <v>2563</v>
      </c>
      <c r="C558">
        <v>4503</v>
      </c>
      <c r="D558">
        <v>3637</v>
      </c>
      <c r="E558">
        <v>4425</v>
      </c>
      <c r="F558">
        <v>733</v>
      </c>
      <c r="G558">
        <v>15861</v>
      </c>
    </row>
    <row r="561" spans="1:7">
      <c r="A561" s="12" t="s">
        <v>1913</v>
      </c>
      <c r="B561" s="12" t="s">
        <v>1912</v>
      </c>
    </row>
    <row r="562" spans="1:7">
      <c r="A562" s="12" t="s">
        <v>1914</v>
      </c>
      <c r="B562" s="46">
        <v>45838</v>
      </c>
      <c r="C562" s="46">
        <v>45839</v>
      </c>
      <c r="D562" s="46">
        <v>45840</v>
      </c>
      <c r="E562" s="46">
        <v>45841</v>
      </c>
      <c r="F562" s="46">
        <v>45842</v>
      </c>
      <c r="G562" t="s">
        <v>487</v>
      </c>
    </row>
    <row r="563" spans="1:7">
      <c r="A563" t="s">
        <v>470</v>
      </c>
      <c r="F563">
        <v>0</v>
      </c>
      <c r="G563">
        <v>0</v>
      </c>
    </row>
    <row r="564" spans="1:7">
      <c r="A564" t="s">
        <v>155</v>
      </c>
      <c r="C564">
        <v>282</v>
      </c>
      <c r="G564">
        <v>282</v>
      </c>
    </row>
    <row r="565" spans="1:7">
      <c r="A565" t="s">
        <v>129</v>
      </c>
      <c r="B565">
        <v>885</v>
      </c>
      <c r="C565">
        <v>478</v>
      </c>
      <c r="D565">
        <v>490</v>
      </c>
      <c r="E565">
        <v>372</v>
      </c>
      <c r="G565">
        <v>2225</v>
      </c>
    </row>
    <row r="566" spans="1:7">
      <c r="A566" t="s">
        <v>428</v>
      </c>
    </row>
    <row r="567" spans="1:7">
      <c r="A567" t="s">
        <v>418</v>
      </c>
      <c r="B567">
        <v>360</v>
      </c>
      <c r="G567">
        <v>360</v>
      </c>
    </row>
    <row r="568" spans="1:7">
      <c r="A568" t="s">
        <v>264</v>
      </c>
    </row>
    <row r="569" spans="1:7">
      <c r="A569" t="s">
        <v>167</v>
      </c>
    </row>
    <row r="570" spans="1:7">
      <c r="A570" t="s">
        <v>252</v>
      </c>
      <c r="B570">
        <v>120</v>
      </c>
      <c r="G570">
        <v>120</v>
      </c>
    </row>
    <row r="571" spans="1:7">
      <c r="A571" t="s">
        <v>250</v>
      </c>
      <c r="C571">
        <v>120</v>
      </c>
      <c r="D571">
        <v>71</v>
      </c>
      <c r="G571">
        <v>191</v>
      </c>
    </row>
    <row r="572" spans="1:7">
      <c r="A572" t="s">
        <v>227</v>
      </c>
      <c r="D572">
        <v>355</v>
      </c>
      <c r="G572">
        <v>355</v>
      </c>
    </row>
    <row r="573" spans="1:7">
      <c r="A573" t="s">
        <v>487</v>
      </c>
      <c r="B573">
        <v>1365</v>
      </c>
      <c r="C573">
        <v>880</v>
      </c>
      <c r="D573">
        <v>916</v>
      </c>
      <c r="E573">
        <v>372</v>
      </c>
      <c r="F573">
        <v>0</v>
      </c>
      <c r="G573">
        <v>3533</v>
      </c>
    </row>
    <row r="576" spans="1:7">
      <c r="A576" s="12" t="s">
        <v>1913</v>
      </c>
      <c r="B576" s="12" t="s">
        <v>1912</v>
      </c>
    </row>
    <row r="577" spans="1:7">
      <c r="A577" s="12" t="s">
        <v>1914</v>
      </c>
      <c r="B577" s="46">
        <v>45845</v>
      </c>
      <c r="C577" s="46">
        <v>45846</v>
      </c>
      <c r="D577" s="46">
        <v>45847</v>
      </c>
      <c r="E577" s="46">
        <v>45848</v>
      </c>
      <c r="F577" s="46">
        <v>45849</v>
      </c>
      <c r="G577" t="s">
        <v>487</v>
      </c>
    </row>
    <row r="578" spans="1:7">
      <c r="A578" t="s">
        <v>133</v>
      </c>
      <c r="F578">
        <v>198</v>
      </c>
      <c r="G578">
        <v>198</v>
      </c>
    </row>
    <row r="579" spans="1:7">
      <c r="A579" t="s">
        <v>129</v>
      </c>
    </row>
    <row r="580" spans="1:7">
      <c r="A580" t="s">
        <v>146</v>
      </c>
    </row>
    <row r="581" spans="1:7">
      <c r="A581" t="s">
        <v>414</v>
      </c>
      <c r="E581">
        <v>400</v>
      </c>
      <c r="G581">
        <v>400</v>
      </c>
    </row>
    <row r="582" spans="1:7">
      <c r="A582" t="s">
        <v>227</v>
      </c>
      <c r="B582">
        <v>846</v>
      </c>
      <c r="C582">
        <v>827</v>
      </c>
      <c r="G582">
        <v>1673</v>
      </c>
    </row>
    <row r="583" spans="1:7">
      <c r="A583" t="s">
        <v>270</v>
      </c>
      <c r="C583">
        <v>465</v>
      </c>
      <c r="D583">
        <v>321</v>
      </c>
      <c r="G583">
        <v>786</v>
      </c>
    </row>
    <row r="584" spans="1:7">
      <c r="A584" t="s">
        <v>175</v>
      </c>
      <c r="B584">
        <v>1644</v>
      </c>
      <c r="C584">
        <v>60</v>
      </c>
      <c r="G584">
        <v>1704</v>
      </c>
    </row>
    <row r="585" spans="1:7">
      <c r="A585" t="s">
        <v>487</v>
      </c>
      <c r="B585">
        <v>2490</v>
      </c>
      <c r="C585">
        <v>1352</v>
      </c>
      <c r="D585">
        <v>321</v>
      </c>
      <c r="E585">
        <v>400</v>
      </c>
      <c r="F585">
        <v>198</v>
      </c>
      <c r="G585">
        <v>4761</v>
      </c>
    </row>
    <row r="588" spans="1:7">
      <c r="A588" s="12" t="s">
        <v>1913</v>
      </c>
      <c r="B588" s="12" t="s">
        <v>1912</v>
      </c>
    </row>
    <row r="589" spans="1:7">
      <c r="A589" s="12" t="s">
        <v>1914</v>
      </c>
      <c r="B589" s="46">
        <v>45852</v>
      </c>
      <c r="C589" s="46">
        <v>45853</v>
      </c>
      <c r="D589" s="46">
        <v>45854</v>
      </c>
      <c r="E589" s="46">
        <v>45855</v>
      </c>
      <c r="F589" s="46">
        <v>45856</v>
      </c>
      <c r="G589" t="s">
        <v>487</v>
      </c>
    </row>
    <row r="590" spans="1:7">
      <c r="A590" t="s">
        <v>147</v>
      </c>
      <c r="C590">
        <v>403</v>
      </c>
      <c r="D590">
        <v>39</v>
      </c>
      <c r="G590">
        <v>442</v>
      </c>
    </row>
    <row r="591" spans="1:7">
      <c r="A591" t="s">
        <v>133</v>
      </c>
      <c r="B591">
        <v>862</v>
      </c>
      <c r="G591">
        <v>862</v>
      </c>
    </row>
    <row r="592" spans="1:7">
      <c r="A592" t="s">
        <v>414</v>
      </c>
      <c r="C592">
        <v>203</v>
      </c>
      <c r="D592">
        <v>170</v>
      </c>
      <c r="E592">
        <v>106</v>
      </c>
      <c r="G592">
        <v>479</v>
      </c>
    </row>
    <row r="593" spans="1:7">
      <c r="A593" t="s">
        <v>179</v>
      </c>
      <c r="D593">
        <v>280</v>
      </c>
      <c r="E593">
        <v>1972</v>
      </c>
      <c r="G593">
        <v>2252</v>
      </c>
    </row>
    <row r="594" spans="1:7">
      <c r="A594" t="s">
        <v>270</v>
      </c>
    </row>
    <row r="595" spans="1:7">
      <c r="A595" t="s">
        <v>229</v>
      </c>
      <c r="C595">
        <v>1210</v>
      </c>
      <c r="D595">
        <v>397</v>
      </c>
      <c r="G595">
        <v>1607</v>
      </c>
    </row>
    <row r="596" spans="1:7">
      <c r="A596" t="s">
        <v>245</v>
      </c>
      <c r="D596">
        <v>90</v>
      </c>
      <c r="G596">
        <v>90</v>
      </c>
    </row>
    <row r="597" spans="1:7">
      <c r="A597" t="s">
        <v>223</v>
      </c>
      <c r="D597">
        <v>426</v>
      </c>
      <c r="E597">
        <v>583</v>
      </c>
      <c r="G597">
        <v>1009</v>
      </c>
    </row>
    <row r="598" spans="1:7">
      <c r="A598" t="s">
        <v>457</v>
      </c>
      <c r="F598">
        <v>47</v>
      </c>
      <c r="G598">
        <v>47</v>
      </c>
    </row>
    <row r="599" spans="1:7">
      <c r="A599" t="s">
        <v>487</v>
      </c>
      <c r="B599">
        <v>862</v>
      </c>
      <c r="C599">
        <v>1816</v>
      </c>
      <c r="D599">
        <v>1402</v>
      </c>
      <c r="E599">
        <v>2661</v>
      </c>
      <c r="F599">
        <v>47</v>
      </c>
      <c r="G599">
        <v>6788</v>
      </c>
    </row>
    <row r="602" spans="1:7">
      <c r="A602" s="12" t="s">
        <v>1913</v>
      </c>
      <c r="B602" s="12" t="s">
        <v>1912</v>
      </c>
    </row>
    <row r="603" spans="1:7">
      <c r="A603" s="12" t="s">
        <v>1914</v>
      </c>
      <c r="B603" s="46">
        <v>45859</v>
      </c>
      <c r="C603" s="46">
        <v>45860</v>
      </c>
      <c r="D603" s="46">
        <v>45861</v>
      </c>
      <c r="E603" s="46">
        <v>45862</v>
      </c>
      <c r="F603" s="46">
        <v>45863</v>
      </c>
      <c r="G603" t="s">
        <v>487</v>
      </c>
    </row>
    <row r="604" spans="1:7">
      <c r="A604" t="s">
        <v>147</v>
      </c>
      <c r="C604">
        <v>318</v>
      </c>
      <c r="G604">
        <v>318</v>
      </c>
    </row>
    <row r="605" spans="1:7">
      <c r="A605" t="s">
        <v>133</v>
      </c>
      <c r="D605">
        <v>461</v>
      </c>
      <c r="E605">
        <v>880</v>
      </c>
      <c r="F605">
        <v>585</v>
      </c>
      <c r="G605">
        <v>1926</v>
      </c>
    </row>
    <row r="606" spans="1:7">
      <c r="A606" t="s">
        <v>146</v>
      </c>
      <c r="E606">
        <v>868</v>
      </c>
      <c r="G606">
        <v>868</v>
      </c>
    </row>
    <row r="607" spans="1:7">
      <c r="A607" t="s">
        <v>414</v>
      </c>
      <c r="D607">
        <v>272</v>
      </c>
      <c r="E607">
        <v>79</v>
      </c>
      <c r="G607">
        <v>351</v>
      </c>
    </row>
    <row r="608" spans="1:7">
      <c r="A608" t="s">
        <v>179</v>
      </c>
      <c r="B608">
        <v>936</v>
      </c>
      <c r="C608">
        <v>1723</v>
      </c>
      <c r="D608">
        <v>130</v>
      </c>
      <c r="E608">
        <v>420</v>
      </c>
      <c r="G608">
        <v>3209</v>
      </c>
    </row>
    <row r="609" spans="1:7">
      <c r="A609" t="s">
        <v>169</v>
      </c>
      <c r="D609">
        <v>853</v>
      </c>
      <c r="E609">
        <v>1279</v>
      </c>
      <c r="G609">
        <v>2132</v>
      </c>
    </row>
    <row r="610" spans="1:7">
      <c r="A610" t="s">
        <v>227</v>
      </c>
    </row>
    <row r="611" spans="1:7">
      <c r="A611" t="s">
        <v>175</v>
      </c>
      <c r="D611">
        <v>579</v>
      </c>
      <c r="E611">
        <v>619</v>
      </c>
      <c r="G611">
        <v>1198</v>
      </c>
    </row>
    <row r="612" spans="1:7">
      <c r="A612" t="s">
        <v>229</v>
      </c>
    </row>
    <row r="613" spans="1:7">
      <c r="A613" t="s">
        <v>223</v>
      </c>
      <c r="B613">
        <v>1843</v>
      </c>
      <c r="C613">
        <v>1714</v>
      </c>
      <c r="D613">
        <v>678</v>
      </c>
      <c r="G613">
        <v>4235</v>
      </c>
    </row>
    <row r="614" spans="1:7">
      <c r="A614" t="s">
        <v>221</v>
      </c>
      <c r="B614">
        <v>1070</v>
      </c>
      <c r="C614">
        <v>1224</v>
      </c>
      <c r="D614">
        <v>235</v>
      </c>
      <c r="G614">
        <v>2529</v>
      </c>
    </row>
    <row r="615" spans="1:7">
      <c r="A615" t="s">
        <v>1951</v>
      </c>
      <c r="C615">
        <v>605</v>
      </c>
      <c r="G615">
        <v>605</v>
      </c>
    </row>
    <row r="616" spans="1:7">
      <c r="A616" t="s">
        <v>225</v>
      </c>
      <c r="D616">
        <v>363</v>
      </c>
      <c r="E616">
        <v>1077</v>
      </c>
      <c r="G616">
        <v>1440</v>
      </c>
    </row>
    <row r="617" spans="1:7">
      <c r="A617" t="s">
        <v>268</v>
      </c>
    </row>
    <row r="618" spans="1:7">
      <c r="A618" t="s">
        <v>487</v>
      </c>
      <c r="B618">
        <v>3849</v>
      </c>
      <c r="C618">
        <v>5584</v>
      </c>
      <c r="D618">
        <v>3571</v>
      </c>
      <c r="E618">
        <v>5222</v>
      </c>
      <c r="F618">
        <v>585</v>
      </c>
      <c r="G618">
        <v>18811</v>
      </c>
    </row>
    <row r="621" spans="1:7">
      <c r="A621" s="12" t="s">
        <v>1913</v>
      </c>
      <c r="B621" s="12" t="s">
        <v>1912</v>
      </c>
    </row>
    <row r="622" spans="1:7">
      <c r="A622" s="12" t="s">
        <v>1914</v>
      </c>
      <c r="B622" s="46">
        <v>45866</v>
      </c>
      <c r="C622" s="46">
        <v>45867</v>
      </c>
      <c r="D622" s="46">
        <v>45868</v>
      </c>
      <c r="E622" s="46">
        <v>45869</v>
      </c>
      <c r="F622" s="46">
        <v>45870</v>
      </c>
      <c r="G622" t="s">
        <v>487</v>
      </c>
    </row>
    <row r="623" spans="1:7">
      <c r="A623" t="s">
        <v>312</v>
      </c>
      <c r="F623">
        <v>318</v>
      </c>
      <c r="G623">
        <v>318</v>
      </c>
    </row>
    <row r="624" spans="1:7">
      <c r="A624" t="s">
        <v>310</v>
      </c>
      <c r="F624">
        <v>183</v>
      </c>
      <c r="G624">
        <v>183</v>
      </c>
    </row>
    <row r="625" spans="1:7">
      <c r="A625" t="s">
        <v>133</v>
      </c>
      <c r="B625">
        <v>345</v>
      </c>
      <c r="G625">
        <v>345</v>
      </c>
    </row>
    <row r="626" spans="1:7">
      <c r="A626" t="s">
        <v>179</v>
      </c>
      <c r="B626">
        <v>420</v>
      </c>
      <c r="G626">
        <v>420</v>
      </c>
    </row>
    <row r="627" spans="1:7">
      <c r="A627" t="s">
        <v>169</v>
      </c>
      <c r="B627">
        <v>817</v>
      </c>
      <c r="D627">
        <v>1385</v>
      </c>
      <c r="G627">
        <v>2202</v>
      </c>
    </row>
    <row r="628" spans="1:7">
      <c r="A628" t="s">
        <v>175</v>
      </c>
      <c r="B628">
        <v>1181</v>
      </c>
      <c r="C628">
        <v>1933</v>
      </c>
      <c r="D628">
        <v>2853</v>
      </c>
      <c r="E628">
        <v>1587</v>
      </c>
      <c r="G628">
        <v>7554</v>
      </c>
    </row>
    <row r="629" spans="1:7">
      <c r="A629" t="s">
        <v>223</v>
      </c>
    </row>
    <row r="630" spans="1:7">
      <c r="A630" t="s">
        <v>225</v>
      </c>
      <c r="B630">
        <v>1430</v>
      </c>
      <c r="C630">
        <v>1004</v>
      </c>
      <c r="G630">
        <v>2434</v>
      </c>
    </row>
    <row r="631" spans="1:7">
      <c r="A631" t="s">
        <v>268</v>
      </c>
      <c r="C631">
        <v>581</v>
      </c>
      <c r="G631">
        <v>581</v>
      </c>
    </row>
    <row r="632" spans="1:7">
      <c r="A632" t="s">
        <v>126</v>
      </c>
      <c r="D632">
        <v>314</v>
      </c>
      <c r="G632">
        <v>314</v>
      </c>
    </row>
    <row r="633" spans="1:7">
      <c r="A633" t="s">
        <v>158</v>
      </c>
      <c r="E633">
        <v>2390</v>
      </c>
      <c r="F633">
        <v>1377</v>
      </c>
      <c r="G633">
        <v>3767</v>
      </c>
    </row>
    <row r="634" spans="1:7">
      <c r="A634" t="s">
        <v>487</v>
      </c>
      <c r="B634">
        <v>4193</v>
      </c>
      <c r="C634">
        <v>3518</v>
      </c>
      <c r="D634">
        <v>4552</v>
      </c>
      <c r="E634">
        <v>3977</v>
      </c>
      <c r="F634">
        <v>1878</v>
      </c>
      <c r="G634">
        <v>18118</v>
      </c>
    </row>
    <row r="637" spans="1:7">
      <c r="A637" s="12" t="s">
        <v>1913</v>
      </c>
      <c r="B637" s="12" t="s">
        <v>1912</v>
      </c>
    </row>
    <row r="638" spans="1:7">
      <c r="A638" s="12" t="s">
        <v>1914</v>
      </c>
      <c r="B638" s="46">
        <v>45873</v>
      </c>
      <c r="C638" s="46">
        <v>45874</v>
      </c>
      <c r="D638" s="46">
        <v>45875</v>
      </c>
      <c r="E638" s="46">
        <v>45876</v>
      </c>
      <c r="F638" s="46">
        <v>45877</v>
      </c>
      <c r="G638" t="s">
        <v>487</v>
      </c>
    </row>
    <row r="639" spans="1:7">
      <c r="A639" t="s">
        <v>414</v>
      </c>
    </row>
    <row r="640" spans="1:7">
      <c r="A640" t="s">
        <v>175</v>
      </c>
    </row>
    <row r="641" spans="1:7">
      <c r="A641" t="s">
        <v>126</v>
      </c>
    </row>
    <row r="642" spans="1:7">
      <c r="A642" t="s">
        <v>158</v>
      </c>
      <c r="C642">
        <v>190</v>
      </c>
      <c r="D642">
        <v>840</v>
      </c>
      <c r="E642">
        <v>531</v>
      </c>
      <c r="F642">
        <v>718</v>
      </c>
      <c r="G642">
        <v>2279</v>
      </c>
    </row>
    <row r="643" spans="1:7">
      <c r="A643" t="s">
        <v>257</v>
      </c>
      <c r="B643">
        <v>918</v>
      </c>
      <c r="G643">
        <v>918</v>
      </c>
    </row>
    <row r="644" spans="1:7">
      <c r="A644" t="s">
        <v>177</v>
      </c>
      <c r="C644">
        <v>2675</v>
      </c>
      <c r="D644">
        <v>1964</v>
      </c>
      <c r="E644">
        <v>377</v>
      </c>
      <c r="G644">
        <v>5016</v>
      </c>
    </row>
    <row r="645" spans="1:7">
      <c r="A645" t="s">
        <v>261</v>
      </c>
      <c r="E645">
        <v>674</v>
      </c>
      <c r="G645">
        <v>674</v>
      </c>
    </row>
    <row r="646" spans="1:7">
      <c r="A646" t="s">
        <v>487</v>
      </c>
      <c r="B646">
        <v>918</v>
      </c>
      <c r="C646">
        <v>2865</v>
      </c>
      <c r="D646">
        <v>2804</v>
      </c>
      <c r="E646">
        <v>1582</v>
      </c>
      <c r="F646">
        <v>718</v>
      </c>
      <c r="G646">
        <v>8887</v>
      </c>
    </row>
    <row r="649" spans="1:7">
      <c r="A649" s="12" t="s">
        <v>1913</v>
      </c>
      <c r="B649" s="12" t="s">
        <v>1912</v>
      </c>
    </row>
    <row r="650" spans="1:7">
      <c r="A650" s="12" t="s">
        <v>1914</v>
      </c>
      <c r="B650" s="46">
        <v>45880</v>
      </c>
      <c r="C650" s="46">
        <v>45881</v>
      </c>
      <c r="D650" s="46">
        <v>45882</v>
      </c>
      <c r="E650" s="46">
        <v>45883</v>
      </c>
      <c r="F650" s="46">
        <v>45884</v>
      </c>
      <c r="G650" t="s">
        <v>487</v>
      </c>
    </row>
    <row r="651" spans="1:7">
      <c r="A651" t="s">
        <v>147</v>
      </c>
      <c r="C651">
        <v>319</v>
      </c>
      <c r="G651">
        <v>319</v>
      </c>
    </row>
    <row r="652" spans="1:7">
      <c r="A652" t="s">
        <v>414</v>
      </c>
      <c r="B652">
        <v>376</v>
      </c>
      <c r="C652">
        <v>35</v>
      </c>
      <c r="D652">
        <v>48</v>
      </c>
      <c r="E652">
        <v>144</v>
      </c>
      <c r="F652">
        <v>64</v>
      </c>
      <c r="G652">
        <v>667</v>
      </c>
    </row>
    <row r="653" spans="1:7">
      <c r="A653" t="s">
        <v>158</v>
      </c>
      <c r="B653">
        <v>571</v>
      </c>
      <c r="C653">
        <v>1293</v>
      </c>
      <c r="D653">
        <v>540</v>
      </c>
      <c r="E653">
        <v>554</v>
      </c>
      <c r="F653">
        <v>89</v>
      </c>
      <c r="G653">
        <v>3047</v>
      </c>
    </row>
    <row r="654" spans="1:7">
      <c r="A654" t="s">
        <v>257</v>
      </c>
      <c r="B654">
        <v>1175</v>
      </c>
      <c r="C654">
        <v>1154</v>
      </c>
      <c r="D654">
        <v>428</v>
      </c>
      <c r="G654">
        <v>2757</v>
      </c>
    </row>
    <row r="655" spans="1:7">
      <c r="A655" t="s">
        <v>261</v>
      </c>
      <c r="C655">
        <v>111</v>
      </c>
      <c r="D655">
        <v>12</v>
      </c>
      <c r="G655">
        <v>123</v>
      </c>
    </row>
    <row r="656" spans="1:7">
      <c r="A656" t="s">
        <v>266</v>
      </c>
      <c r="B656">
        <v>288</v>
      </c>
      <c r="C656">
        <v>380</v>
      </c>
      <c r="D656">
        <v>229</v>
      </c>
      <c r="E656">
        <v>163</v>
      </c>
      <c r="G656">
        <v>1060</v>
      </c>
    </row>
    <row r="657" spans="1:7">
      <c r="A657" t="s">
        <v>162</v>
      </c>
      <c r="C657">
        <v>406</v>
      </c>
      <c r="D657">
        <v>1031</v>
      </c>
      <c r="G657">
        <v>1437</v>
      </c>
    </row>
    <row r="658" spans="1:7">
      <c r="A658" t="s">
        <v>1952</v>
      </c>
    </row>
    <row r="659" spans="1:7">
      <c r="A659" t="s">
        <v>148</v>
      </c>
      <c r="F659">
        <v>391</v>
      </c>
      <c r="G659">
        <v>391</v>
      </c>
    </row>
    <row r="660" spans="1:7">
      <c r="A660" t="s">
        <v>487</v>
      </c>
      <c r="B660">
        <v>2410</v>
      </c>
      <c r="C660">
        <v>3698</v>
      </c>
      <c r="D660">
        <v>2288</v>
      </c>
      <c r="E660">
        <v>861</v>
      </c>
      <c r="F660">
        <v>544</v>
      </c>
      <c r="G660">
        <v>9801</v>
      </c>
    </row>
    <row r="663" spans="1:7">
      <c r="A663" s="12" t="s">
        <v>1913</v>
      </c>
      <c r="B663" s="12" t="s">
        <v>1912</v>
      </c>
    </row>
    <row r="664" spans="1:7">
      <c r="A664" s="12" t="s">
        <v>1914</v>
      </c>
      <c r="B664" s="46">
        <v>45887</v>
      </c>
      <c r="C664" s="46">
        <v>45888</v>
      </c>
      <c r="D664" s="46">
        <v>45889</v>
      </c>
      <c r="E664" s="46">
        <v>45890</v>
      </c>
      <c r="F664" s="46">
        <v>45891</v>
      </c>
      <c r="G664" t="s">
        <v>487</v>
      </c>
    </row>
    <row r="665" spans="1:7">
      <c r="A665" t="s">
        <v>146</v>
      </c>
      <c r="D665">
        <v>499</v>
      </c>
      <c r="E665">
        <v>231</v>
      </c>
      <c r="F665">
        <v>316</v>
      </c>
      <c r="G665">
        <v>1046</v>
      </c>
    </row>
    <row r="666" spans="1:7">
      <c r="A666" t="s">
        <v>410</v>
      </c>
    </row>
    <row r="667" spans="1:7">
      <c r="A667" t="s">
        <v>414</v>
      </c>
      <c r="B667">
        <v>141</v>
      </c>
      <c r="D667">
        <v>181</v>
      </c>
      <c r="E667">
        <v>82</v>
      </c>
      <c r="F667">
        <v>96</v>
      </c>
      <c r="G667">
        <v>500</v>
      </c>
    </row>
    <row r="668" spans="1:7">
      <c r="A668" t="s">
        <v>250</v>
      </c>
      <c r="B668">
        <v>343</v>
      </c>
      <c r="C668">
        <v>416</v>
      </c>
      <c r="D668">
        <v>216</v>
      </c>
      <c r="G668">
        <v>975</v>
      </c>
    </row>
    <row r="669" spans="1:7">
      <c r="A669" t="s">
        <v>126</v>
      </c>
      <c r="C669">
        <v>430</v>
      </c>
      <c r="G669">
        <v>430</v>
      </c>
    </row>
    <row r="670" spans="1:7">
      <c r="A670" t="s">
        <v>158</v>
      </c>
      <c r="B670">
        <v>377</v>
      </c>
      <c r="C670">
        <v>408</v>
      </c>
      <c r="D670">
        <v>607</v>
      </c>
      <c r="E670">
        <v>1022</v>
      </c>
      <c r="G670">
        <v>2414</v>
      </c>
    </row>
    <row r="671" spans="1:7">
      <c r="A671" t="s">
        <v>257</v>
      </c>
    </row>
    <row r="672" spans="1:7">
      <c r="A672" t="s">
        <v>261</v>
      </c>
    </row>
    <row r="673" spans="1:7">
      <c r="A673" t="s">
        <v>148</v>
      </c>
      <c r="B673">
        <v>396</v>
      </c>
      <c r="G673">
        <v>396</v>
      </c>
    </row>
    <row r="674" spans="1:7">
      <c r="A674" t="s">
        <v>263</v>
      </c>
      <c r="B674">
        <v>1109</v>
      </c>
      <c r="G674">
        <v>1109</v>
      </c>
    </row>
    <row r="675" spans="1:7">
      <c r="A675" t="s">
        <v>408</v>
      </c>
      <c r="C675">
        <v>205</v>
      </c>
      <c r="G675">
        <v>205</v>
      </c>
    </row>
    <row r="676" spans="1:7">
      <c r="A676" t="s">
        <v>1953</v>
      </c>
      <c r="C676">
        <v>1456</v>
      </c>
      <c r="D676">
        <v>1420</v>
      </c>
      <c r="E676">
        <v>1170</v>
      </c>
      <c r="F676">
        <v>1081</v>
      </c>
      <c r="G676">
        <v>5127</v>
      </c>
    </row>
    <row r="677" spans="1:7">
      <c r="A677" t="s">
        <v>217</v>
      </c>
      <c r="C677">
        <v>1460</v>
      </c>
      <c r="D677">
        <v>1428</v>
      </c>
      <c r="E677">
        <v>1654</v>
      </c>
      <c r="G677">
        <v>4542</v>
      </c>
    </row>
    <row r="678" spans="1:7">
      <c r="A678" t="s">
        <v>536</v>
      </c>
      <c r="F678">
        <v>878</v>
      </c>
      <c r="G678">
        <v>878</v>
      </c>
    </row>
    <row r="679" spans="1:7">
      <c r="A679" t="s">
        <v>487</v>
      </c>
      <c r="B679">
        <v>2366</v>
      </c>
      <c r="C679">
        <v>4375</v>
      </c>
      <c r="D679">
        <v>4351</v>
      </c>
      <c r="E679">
        <v>4159</v>
      </c>
      <c r="F679">
        <v>2371</v>
      </c>
      <c r="G679">
        <v>17622</v>
      </c>
    </row>
    <row r="682" spans="1:7">
      <c r="A682" s="12" t="s">
        <v>1913</v>
      </c>
      <c r="B682" s="12" t="s">
        <v>1912</v>
      </c>
    </row>
    <row r="683" spans="1:7">
      <c r="A683" s="12" t="s">
        <v>1914</v>
      </c>
      <c r="B683" s="46">
        <v>45894</v>
      </c>
      <c r="C683" s="46">
        <v>45895</v>
      </c>
      <c r="D683" s="46">
        <v>45896</v>
      </c>
      <c r="E683" s="46">
        <v>45897</v>
      </c>
      <c r="F683" s="46">
        <v>45898</v>
      </c>
      <c r="G683" t="s">
        <v>487</v>
      </c>
    </row>
    <row r="684" spans="1:7">
      <c r="A684" t="s">
        <v>147</v>
      </c>
      <c r="D684">
        <v>358</v>
      </c>
      <c r="G684">
        <v>358</v>
      </c>
    </row>
    <row r="685" spans="1:7">
      <c r="A685" t="s">
        <v>133</v>
      </c>
      <c r="D685">
        <v>1241</v>
      </c>
      <c r="G685">
        <v>1241</v>
      </c>
    </row>
    <row r="686" spans="1:7">
      <c r="A686" t="s">
        <v>146</v>
      </c>
      <c r="B686">
        <v>503</v>
      </c>
      <c r="C686">
        <v>295</v>
      </c>
      <c r="F686">
        <v>6</v>
      </c>
      <c r="G686">
        <v>804</v>
      </c>
    </row>
    <row r="687" spans="1:7">
      <c r="A687" t="s">
        <v>410</v>
      </c>
      <c r="C687">
        <v>1009</v>
      </c>
      <c r="G687">
        <v>1009</v>
      </c>
    </row>
    <row r="688" spans="1:7">
      <c r="A688" t="s">
        <v>414</v>
      </c>
      <c r="B688">
        <v>20</v>
      </c>
      <c r="E688">
        <v>250</v>
      </c>
      <c r="F688">
        <v>177</v>
      </c>
      <c r="G688">
        <v>447</v>
      </c>
    </row>
    <row r="689" spans="1:7">
      <c r="A689" t="s">
        <v>158</v>
      </c>
      <c r="B689">
        <v>639</v>
      </c>
      <c r="G689">
        <v>639</v>
      </c>
    </row>
    <row r="690" spans="1:7">
      <c r="A690" t="s">
        <v>148</v>
      </c>
      <c r="D690">
        <v>400</v>
      </c>
      <c r="E690">
        <v>320</v>
      </c>
      <c r="G690">
        <v>720</v>
      </c>
    </row>
    <row r="691" spans="1:7">
      <c r="A691" t="s">
        <v>1953</v>
      </c>
      <c r="B691">
        <v>809</v>
      </c>
      <c r="C691">
        <v>533</v>
      </c>
      <c r="G691">
        <v>1342</v>
      </c>
    </row>
    <row r="692" spans="1:7">
      <c r="A692" t="s">
        <v>536</v>
      </c>
      <c r="B692">
        <v>715</v>
      </c>
      <c r="F692">
        <v>1131</v>
      </c>
      <c r="G692">
        <v>1846</v>
      </c>
    </row>
    <row r="693" spans="1:7">
      <c r="A693" t="s">
        <v>254</v>
      </c>
      <c r="D693">
        <v>130</v>
      </c>
      <c r="G693">
        <v>130</v>
      </c>
    </row>
    <row r="694" spans="1:7">
      <c r="A694" t="s">
        <v>219</v>
      </c>
      <c r="B694">
        <v>735</v>
      </c>
      <c r="E694">
        <v>1453</v>
      </c>
      <c r="G694">
        <v>2188</v>
      </c>
    </row>
    <row r="695" spans="1:7">
      <c r="A695" t="s">
        <v>248</v>
      </c>
      <c r="C695">
        <v>260</v>
      </c>
      <c r="E695">
        <v>315</v>
      </c>
      <c r="G695">
        <v>575</v>
      </c>
    </row>
    <row r="696" spans="1:7">
      <c r="A696" t="s">
        <v>247</v>
      </c>
      <c r="C696">
        <v>390</v>
      </c>
      <c r="G696">
        <v>390</v>
      </c>
    </row>
    <row r="697" spans="1:7">
      <c r="A697" t="s">
        <v>233</v>
      </c>
      <c r="C697">
        <v>558</v>
      </c>
      <c r="D697">
        <v>1248</v>
      </c>
      <c r="E697">
        <v>1260</v>
      </c>
      <c r="G697">
        <v>3066</v>
      </c>
    </row>
    <row r="698" spans="1:7">
      <c r="A698" t="s">
        <v>231</v>
      </c>
      <c r="C698">
        <v>1224</v>
      </c>
      <c r="D698">
        <v>967</v>
      </c>
      <c r="G698">
        <v>2191</v>
      </c>
    </row>
    <row r="699" spans="1:7">
      <c r="A699" t="s">
        <v>232</v>
      </c>
      <c r="D699">
        <v>1017</v>
      </c>
      <c r="G699">
        <v>1017</v>
      </c>
    </row>
    <row r="700" spans="1:7">
      <c r="A700" t="s">
        <v>1443</v>
      </c>
    </row>
    <row r="701" spans="1:7">
      <c r="A701" t="s">
        <v>487</v>
      </c>
      <c r="B701">
        <v>3421</v>
      </c>
      <c r="C701">
        <v>4269</v>
      </c>
      <c r="D701">
        <v>5361</v>
      </c>
      <c r="E701">
        <v>3598</v>
      </c>
      <c r="F701">
        <v>1314</v>
      </c>
      <c r="G701">
        <v>17963</v>
      </c>
    </row>
    <row r="703" spans="1:7">
      <c r="A703" s="12" t="s">
        <v>1913</v>
      </c>
      <c r="B703" s="12" t="s">
        <v>1912</v>
      </c>
    </row>
    <row r="704" spans="1:7">
      <c r="A704" s="12" t="s">
        <v>1914</v>
      </c>
      <c r="B704" s="46">
        <v>45901</v>
      </c>
      <c r="C704" s="46">
        <v>45902</v>
      </c>
      <c r="D704" s="46">
        <v>45903</v>
      </c>
      <c r="E704" s="46">
        <v>45904</v>
      </c>
      <c r="F704" s="46">
        <v>45905</v>
      </c>
      <c r="G704" t="s">
        <v>487</v>
      </c>
    </row>
    <row r="705" spans="1:7">
      <c r="A705" t="s">
        <v>470</v>
      </c>
    </row>
    <row r="706" spans="1:7">
      <c r="A706" t="s">
        <v>147</v>
      </c>
      <c r="E706">
        <v>99</v>
      </c>
      <c r="G706">
        <v>99</v>
      </c>
    </row>
    <row r="707" spans="1:7">
      <c r="A707" t="s">
        <v>133</v>
      </c>
    </row>
    <row r="708" spans="1:7">
      <c r="A708" t="s">
        <v>396</v>
      </c>
    </row>
    <row r="709" spans="1:7">
      <c r="A709" t="s">
        <v>146</v>
      </c>
      <c r="C709">
        <v>15</v>
      </c>
      <c r="D709">
        <v>65</v>
      </c>
      <c r="E709">
        <v>6</v>
      </c>
      <c r="G709">
        <v>86</v>
      </c>
    </row>
    <row r="710" spans="1:7">
      <c r="A710" t="s">
        <v>414</v>
      </c>
    </row>
    <row r="711" spans="1:7">
      <c r="A711" t="s">
        <v>418</v>
      </c>
      <c r="F711">
        <v>125</v>
      </c>
      <c r="G711">
        <v>125</v>
      </c>
    </row>
    <row r="712" spans="1:7">
      <c r="A712" t="s">
        <v>221</v>
      </c>
      <c r="D712">
        <v>130</v>
      </c>
      <c r="G712">
        <v>130</v>
      </c>
    </row>
    <row r="713" spans="1:7">
      <c r="A713" t="s">
        <v>217</v>
      </c>
      <c r="F713">
        <v>128</v>
      </c>
      <c r="G713">
        <v>128</v>
      </c>
    </row>
    <row r="714" spans="1:7">
      <c r="A714" t="s">
        <v>219</v>
      </c>
      <c r="D714">
        <v>2472</v>
      </c>
      <c r="G714">
        <v>2472</v>
      </c>
    </row>
    <row r="715" spans="1:7">
      <c r="A715" t="s">
        <v>233</v>
      </c>
      <c r="C715">
        <v>977</v>
      </c>
      <c r="G715">
        <v>977</v>
      </c>
    </row>
    <row r="716" spans="1:7">
      <c r="A716" t="s">
        <v>232</v>
      </c>
      <c r="D716">
        <v>2819</v>
      </c>
      <c r="G716">
        <v>2819</v>
      </c>
    </row>
    <row r="717" spans="1:7">
      <c r="A717" t="s">
        <v>1443</v>
      </c>
      <c r="D717">
        <v>1491</v>
      </c>
      <c r="E717">
        <v>1549</v>
      </c>
      <c r="G717">
        <v>3040</v>
      </c>
    </row>
    <row r="718" spans="1:7">
      <c r="A718" t="s">
        <v>1954</v>
      </c>
    </row>
    <row r="719" spans="1:7">
      <c r="A719" t="s">
        <v>1346</v>
      </c>
      <c r="E719">
        <v>903</v>
      </c>
      <c r="G719">
        <v>903</v>
      </c>
    </row>
    <row r="720" spans="1:7">
      <c r="A720" t="s">
        <v>160</v>
      </c>
      <c r="F720">
        <v>285</v>
      </c>
      <c r="G720">
        <v>285</v>
      </c>
    </row>
    <row r="721" spans="1:7">
      <c r="A721" t="s">
        <v>487</v>
      </c>
      <c r="C721">
        <v>992</v>
      </c>
      <c r="D721">
        <v>6977</v>
      </c>
      <c r="E721">
        <v>2557</v>
      </c>
      <c r="F721">
        <v>538</v>
      </c>
      <c r="G721">
        <v>11064</v>
      </c>
    </row>
    <row r="724" spans="1:7">
      <c r="A724" s="12" t="s">
        <v>1913</v>
      </c>
      <c r="B724" s="12" t="s">
        <v>1912</v>
      </c>
    </row>
    <row r="725" spans="1:7">
      <c r="A725" s="12" t="s">
        <v>1914</v>
      </c>
      <c r="B725" s="46">
        <v>45908</v>
      </c>
      <c r="C725" s="46">
        <v>45909</v>
      </c>
      <c r="D725" s="46">
        <v>45910</v>
      </c>
      <c r="E725" s="46">
        <v>45911</v>
      </c>
      <c r="F725" s="46">
        <v>45912</v>
      </c>
      <c r="G725" t="s">
        <v>487</v>
      </c>
    </row>
    <row r="726" spans="1:7">
      <c r="A726" t="s">
        <v>410</v>
      </c>
      <c r="E726">
        <v>279</v>
      </c>
      <c r="G726">
        <v>279</v>
      </c>
    </row>
    <row r="727" spans="1:7">
      <c r="A727" t="s">
        <v>418</v>
      </c>
      <c r="D727">
        <v>299</v>
      </c>
      <c r="E727">
        <v>302</v>
      </c>
      <c r="F727">
        <v>209</v>
      </c>
      <c r="G727">
        <v>810</v>
      </c>
    </row>
    <row r="728" spans="1:7">
      <c r="A728" t="s">
        <v>1953</v>
      </c>
      <c r="B728">
        <v>2498</v>
      </c>
      <c r="C728">
        <v>1192</v>
      </c>
      <c r="D728">
        <v>1925</v>
      </c>
      <c r="G728">
        <v>5615</v>
      </c>
    </row>
    <row r="729" spans="1:7">
      <c r="A729" t="s">
        <v>536</v>
      </c>
      <c r="E729">
        <v>443</v>
      </c>
      <c r="G729">
        <v>443</v>
      </c>
    </row>
    <row r="730" spans="1:7">
      <c r="A730" t="s">
        <v>1443</v>
      </c>
      <c r="B730">
        <v>918</v>
      </c>
      <c r="G730">
        <v>918</v>
      </c>
    </row>
    <row r="731" spans="1:7">
      <c r="A731" t="s">
        <v>1346</v>
      </c>
      <c r="B731">
        <v>254</v>
      </c>
      <c r="C731">
        <v>1686</v>
      </c>
      <c r="D731">
        <v>611</v>
      </c>
      <c r="G731">
        <v>2551</v>
      </c>
    </row>
    <row r="732" spans="1:7">
      <c r="A732" t="s">
        <v>160</v>
      </c>
      <c r="E732">
        <v>82</v>
      </c>
      <c r="G732">
        <v>82</v>
      </c>
    </row>
    <row r="733" spans="1:7">
      <c r="A733" t="s">
        <v>272</v>
      </c>
      <c r="C733">
        <v>329</v>
      </c>
      <c r="D733">
        <v>333</v>
      </c>
      <c r="G733">
        <v>662</v>
      </c>
    </row>
    <row r="734" spans="1:7">
      <c r="A734" t="s">
        <v>1387</v>
      </c>
      <c r="D734">
        <v>740</v>
      </c>
      <c r="G734">
        <v>740</v>
      </c>
    </row>
    <row r="735" spans="1:7">
      <c r="A735" t="s">
        <v>273</v>
      </c>
      <c r="E735">
        <v>267</v>
      </c>
      <c r="G735">
        <v>267</v>
      </c>
    </row>
    <row r="736" spans="1:7">
      <c r="A736" t="s">
        <v>1163</v>
      </c>
      <c r="D736">
        <v>307</v>
      </c>
      <c r="E736">
        <v>920</v>
      </c>
      <c r="F736">
        <v>610</v>
      </c>
      <c r="G736">
        <v>1837</v>
      </c>
    </row>
    <row r="737" spans="1:7">
      <c r="A737" t="s">
        <v>487</v>
      </c>
      <c r="B737">
        <v>3670</v>
      </c>
      <c r="C737">
        <v>3207</v>
      </c>
      <c r="D737">
        <v>4215</v>
      </c>
      <c r="E737">
        <v>2293</v>
      </c>
      <c r="F737">
        <v>819</v>
      </c>
      <c r="G737">
        <v>14204</v>
      </c>
    </row>
    <row r="740" spans="1:7">
      <c r="A740" s="12" t="s">
        <v>1913</v>
      </c>
      <c r="B740" s="12" t="s">
        <v>1912</v>
      </c>
    </row>
    <row r="741" spans="1:7">
      <c r="A741" s="12" t="s">
        <v>1914</v>
      </c>
      <c r="B741" s="46">
        <v>45915</v>
      </c>
      <c r="C741" s="46">
        <v>45916</v>
      </c>
      <c r="D741" s="46">
        <v>45917</v>
      </c>
      <c r="E741" s="46">
        <v>45918</v>
      </c>
      <c r="F741" s="46">
        <v>45919</v>
      </c>
      <c r="G741" t="s">
        <v>487</v>
      </c>
    </row>
    <row r="742" spans="1:7">
      <c r="A742" t="s">
        <v>147</v>
      </c>
    </row>
    <row r="743" spans="1:7">
      <c r="A743" t="s">
        <v>133</v>
      </c>
      <c r="D743">
        <v>139</v>
      </c>
      <c r="G743">
        <v>139</v>
      </c>
    </row>
    <row r="744" spans="1:7">
      <c r="A744" t="s">
        <v>146</v>
      </c>
    </row>
    <row r="745" spans="1:7">
      <c r="A745" t="s">
        <v>451</v>
      </c>
      <c r="E745">
        <v>97</v>
      </c>
      <c r="G745">
        <v>97</v>
      </c>
    </row>
    <row r="746" spans="1:7">
      <c r="A746" t="s">
        <v>418</v>
      </c>
      <c r="B746">
        <v>42</v>
      </c>
      <c r="C746">
        <v>219</v>
      </c>
      <c r="F746">
        <v>70</v>
      </c>
      <c r="G746">
        <v>331</v>
      </c>
    </row>
    <row r="747" spans="1:7">
      <c r="A747" t="s">
        <v>1953</v>
      </c>
    </row>
    <row r="748" spans="1:7">
      <c r="A748" t="s">
        <v>1346</v>
      </c>
      <c r="D748">
        <v>250</v>
      </c>
      <c r="G748">
        <v>250</v>
      </c>
    </row>
    <row r="749" spans="1:7">
      <c r="A749" t="s">
        <v>1387</v>
      </c>
      <c r="B749">
        <v>1238</v>
      </c>
      <c r="C749">
        <v>1531</v>
      </c>
      <c r="D749">
        <v>1250</v>
      </c>
      <c r="E749">
        <v>361</v>
      </c>
      <c r="G749">
        <v>4380</v>
      </c>
    </row>
    <row r="750" spans="1:7">
      <c r="A750" t="s">
        <v>273</v>
      </c>
      <c r="B750">
        <v>711</v>
      </c>
      <c r="G750">
        <v>711</v>
      </c>
    </row>
    <row r="751" spans="1:7">
      <c r="A751" t="s">
        <v>1955</v>
      </c>
      <c r="D751">
        <v>75</v>
      </c>
      <c r="G751">
        <v>75</v>
      </c>
    </row>
    <row r="752" spans="1:7">
      <c r="A752" t="s">
        <v>1351</v>
      </c>
      <c r="C752">
        <v>1808</v>
      </c>
      <c r="E752">
        <v>1204</v>
      </c>
      <c r="G752">
        <v>3012</v>
      </c>
    </row>
    <row r="753" spans="1:7">
      <c r="A753" t="s">
        <v>150</v>
      </c>
      <c r="C753">
        <v>251</v>
      </c>
      <c r="D753">
        <v>253</v>
      </c>
      <c r="E753">
        <v>1076</v>
      </c>
      <c r="G753">
        <v>1580</v>
      </c>
    </row>
    <row r="754" spans="1:7">
      <c r="A754" t="s">
        <v>1163</v>
      </c>
      <c r="B754">
        <v>829</v>
      </c>
      <c r="D754">
        <v>863</v>
      </c>
      <c r="E754">
        <v>499</v>
      </c>
      <c r="F754">
        <v>475</v>
      </c>
      <c r="G754">
        <v>2666</v>
      </c>
    </row>
    <row r="755" spans="1:7">
      <c r="A755" t="s">
        <v>1379</v>
      </c>
      <c r="E755">
        <v>754</v>
      </c>
      <c r="G755">
        <v>754</v>
      </c>
    </row>
    <row r="756" spans="1:7">
      <c r="A756" t="s">
        <v>1353</v>
      </c>
      <c r="E756">
        <v>562</v>
      </c>
      <c r="G756">
        <v>562</v>
      </c>
    </row>
    <row r="757" spans="1:7">
      <c r="A757" t="s">
        <v>487</v>
      </c>
      <c r="B757">
        <v>2820</v>
      </c>
      <c r="C757">
        <v>3809</v>
      </c>
      <c r="D757">
        <v>2830</v>
      </c>
      <c r="E757">
        <v>4553</v>
      </c>
      <c r="F757">
        <v>545</v>
      </c>
      <c r="G757">
        <v>14557</v>
      </c>
    </row>
    <row r="760" spans="1:7">
      <c r="A760" s="12" t="s">
        <v>1913</v>
      </c>
      <c r="B760" s="12" t="s">
        <v>1912</v>
      </c>
    </row>
    <row r="761" spans="1:7">
      <c r="A761" s="12" t="s">
        <v>1914</v>
      </c>
      <c r="B761" s="46">
        <v>45922</v>
      </c>
      <c r="C761" s="46">
        <v>45923</v>
      </c>
      <c r="D761" s="46">
        <v>45924</v>
      </c>
      <c r="E761" s="46">
        <v>45925</v>
      </c>
      <c r="F761" s="46">
        <v>45926</v>
      </c>
      <c r="G761" t="s">
        <v>487</v>
      </c>
    </row>
    <row r="762" spans="1:7">
      <c r="A762" t="s">
        <v>147</v>
      </c>
    </row>
    <row r="763" spans="1:7">
      <c r="A763" t="s">
        <v>133</v>
      </c>
      <c r="B763">
        <v>60</v>
      </c>
      <c r="G763">
        <v>60</v>
      </c>
    </row>
    <row r="764" spans="1:7">
      <c r="A764" t="s">
        <v>537</v>
      </c>
      <c r="E764">
        <v>175</v>
      </c>
      <c r="G764">
        <v>175</v>
      </c>
    </row>
    <row r="765" spans="1:7">
      <c r="A765" t="s">
        <v>418</v>
      </c>
      <c r="C765">
        <v>224</v>
      </c>
      <c r="G765">
        <v>224</v>
      </c>
    </row>
    <row r="766" spans="1:7">
      <c r="A766" t="s">
        <v>126</v>
      </c>
      <c r="D766">
        <v>406</v>
      </c>
      <c r="G766">
        <v>406</v>
      </c>
    </row>
    <row r="767" spans="1:7">
      <c r="A767" t="s">
        <v>148</v>
      </c>
      <c r="D767">
        <v>362</v>
      </c>
      <c r="E767">
        <v>399</v>
      </c>
      <c r="G767">
        <v>761</v>
      </c>
    </row>
    <row r="768" spans="1:7">
      <c r="A768" t="s">
        <v>1387</v>
      </c>
    </row>
    <row r="769" spans="1:7">
      <c r="A769" t="s">
        <v>1351</v>
      </c>
    </row>
    <row r="770" spans="1:7">
      <c r="A770" t="s">
        <v>150</v>
      </c>
      <c r="C770">
        <v>120</v>
      </c>
      <c r="D770">
        <v>190</v>
      </c>
      <c r="G770">
        <v>310</v>
      </c>
    </row>
    <row r="771" spans="1:7">
      <c r="A771" t="s">
        <v>1163</v>
      </c>
      <c r="B771">
        <v>839</v>
      </c>
      <c r="D771">
        <v>616</v>
      </c>
      <c r="E771">
        <v>969</v>
      </c>
      <c r="F771">
        <v>552</v>
      </c>
      <c r="G771">
        <v>2976</v>
      </c>
    </row>
    <row r="772" spans="1:7">
      <c r="A772" t="s">
        <v>1379</v>
      </c>
      <c r="B772">
        <v>1285</v>
      </c>
      <c r="G772">
        <v>1285</v>
      </c>
    </row>
    <row r="773" spans="1:7">
      <c r="A773" t="s">
        <v>1353</v>
      </c>
      <c r="B773">
        <v>978</v>
      </c>
      <c r="C773">
        <v>675</v>
      </c>
      <c r="D773">
        <v>170</v>
      </c>
      <c r="G773">
        <v>1823</v>
      </c>
    </row>
    <row r="774" spans="1:7">
      <c r="A774" t="s">
        <v>449</v>
      </c>
      <c r="B774">
        <v>153</v>
      </c>
      <c r="D774">
        <v>260</v>
      </c>
      <c r="G774">
        <v>413</v>
      </c>
    </row>
    <row r="775" spans="1:7">
      <c r="A775" t="s">
        <v>1956</v>
      </c>
      <c r="B775">
        <v>329</v>
      </c>
      <c r="C775">
        <v>427</v>
      </c>
      <c r="D775">
        <v>537</v>
      </c>
      <c r="E775">
        <v>646</v>
      </c>
      <c r="F775">
        <v>793</v>
      </c>
      <c r="G775">
        <v>2732</v>
      </c>
    </row>
    <row r="776" spans="1:7">
      <c r="A776" t="s">
        <v>1477</v>
      </c>
      <c r="B776">
        <v>335</v>
      </c>
      <c r="G776">
        <v>335</v>
      </c>
    </row>
    <row r="777" spans="1:7">
      <c r="A777" t="s">
        <v>1957</v>
      </c>
      <c r="B777">
        <v>415</v>
      </c>
      <c r="C777">
        <v>291</v>
      </c>
      <c r="F777">
        <v>755</v>
      </c>
      <c r="G777">
        <v>1461</v>
      </c>
    </row>
    <row r="778" spans="1:7">
      <c r="A778" t="s">
        <v>1362</v>
      </c>
      <c r="C778">
        <v>1231</v>
      </c>
      <c r="D778">
        <v>1538</v>
      </c>
      <c r="E778">
        <v>1377</v>
      </c>
      <c r="G778">
        <v>4146</v>
      </c>
    </row>
    <row r="779" spans="1:7">
      <c r="A779" t="s">
        <v>1368</v>
      </c>
      <c r="D779">
        <v>1205</v>
      </c>
      <c r="E779">
        <v>1000</v>
      </c>
      <c r="G779">
        <v>2205</v>
      </c>
    </row>
    <row r="780" spans="1:7">
      <c r="A780" t="s">
        <v>1311</v>
      </c>
      <c r="D780">
        <v>240</v>
      </c>
      <c r="E780">
        <v>504</v>
      </c>
      <c r="G780">
        <v>744</v>
      </c>
    </row>
    <row r="781" spans="1:7">
      <c r="A781" t="s">
        <v>1958</v>
      </c>
      <c r="F781">
        <v>4135</v>
      </c>
      <c r="G781">
        <v>4135</v>
      </c>
    </row>
    <row r="782" spans="1:7">
      <c r="A782" t="s">
        <v>1212</v>
      </c>
      <c r="F782">
        <v>551</v>
      </c>
      <c r="G782">
        <v>551</v>
      </c>
    </row>
    <row r="783" spans="1:7">
      <c r="A783" t="s">
        <v>1959</v>
      </c>
    </row>
    <row r="784" spans="1:7">
      <c r="A784" t="s">
        <v>487</v>
      </c>
      <c r="B784">
        <v>4394</v>
      </c>
      <c r="C784">
        <v>2968</v>
      </c>
      <c r="D784">
        <v>5524</v>
      </c>
      <c r="E784">
        <v>5070</v>
      </c>
      <c r="F784">
        <v>6786</v>
      </c>
      <c r="G784">
        <v>24742</v>
      </c>
    </row>
    <row r="787" spans="1:7">
      <c r="A787" s="12" t="s">
        <v>1913</v>
      </c>
      <c r="B787" s="12" t="s">
        <v>1912</v>
      </c>
    </row>
    <row r="788" spans="1:7">
      <c r="A788" s="12" t="s">
        <v>1914</v>
      </c>
      <c r="B788" s="46">
        <v>45929</v>
      </c>
      <c r="C788" s="46">
        <v>45930</v>
      </c>
      <c r="D788" s="46">
        <v>45931</v>
      </c>
      <c r="E788" s="46">
        <v>45932</v>
      </c>
      <c r="F788" s="46">
        <v>45933</v>
      </c>
      <c r="G788" t="s">
        <v>487</v>
      </c>
    </row>
    <row r="789" spans="1:7">
      <c r="A789" t="s">
        <v>147</v>
      </c>
    </row>
    <row r="790" spans="1:7">
      <c r="A790" t="s">
        <v>537</v>
      </c>
      <c r="B790">
        <v>229</v>
      </c>
      <c r="G790">
        <v>229</v>
      </c>
    </row>
    <row r="791" spans="1:7">
      <c r="A791" t="s">
        <v>451</v>
      </c>
      <c r="C791">
        <v>134</v>
      </c>
      <c r="E791">
        <v>450</v>
      </c>
      <c r="F791">
        <v>352</v>
      </c>
      <c r="G791">
        <v>936</v>
      </c>
    </row>
    <row r="792" spans="1:7">
      <c r="A792" t="s">
        <v>418</v>
      </c>
      <c r="D792">
        <v>201</v>
      </c>
      <c r="F792">
        <v>352</v>
      </c>
      <c r="G792">
        <v>553</v>
      </c>
    </row>
    <row r="793" spans="1:7">
      <c r="A793" t="s">
        <v>126</v>
      </c>
      <c r="C793">
        <v>665</v>
      </c>
      <c r="D793">
        <v>753</v>
      </c>
      <c r="E793">
        <v>305</v>
      </c>
      <c r="G793">
        <v>1723</v>
      </c>
    </row>
    <row r="794" spans="1:7">
      <c r="A794" t="s">
        <v>150</v>
      </c>
      <c r="B794">
        <v>479</v>
      </c>
      <c r="E794">
        <v>170</v>
      </c>
      <c r="G794">
        <v>649</v>
      </c>
    </row>
    <row r="795" spans="1:7">
      <c r="A795" t="s">
        <v>1163</v>
      </c>
      <c r="B795">
        <v>1375</v>
      </c>
      <c r="C795">
        <v>1016</v>
      </c>
      <c r="D795">
        <v>312</v>
      </c>
      <c r="E795">
        <v>1304</v>
      </c>
      <c r="F795">
        <v>617</v>
      </c>
      <c r="G795">
        <v>4624</v>
      </c>
    </row>
    <row r="796" spans="1:7">
      <c r="A796" t="s">
        <v>1379</v>
      </c>
    </row>
    <row r="797" spans="1:7">
      <c r="A797" t="s">
        <v>1957</v>
      </c>
      <c r="B797">
        <v>1418</v>
      </c>
      <c r="C797">
        <v>701</v>
      </c>
      <c r="E797">
        <v>614</v>
      </c>
      <c r="F797">
        <v>486</v>
      </c>
      <c r="G797">
        <v>3219</v>
      </c>
    </row>
    <row r="798" spans="1:7">
      <c r="A798" t="s">
        <v>1362</v>
      </c>
      <c r="B798">
        <v>600</v>
      </c>
      <c r="G798">
        <v>600</v>
      </c>
    </row>
    <row r="799" spans="1:7">
      <c r="A799" t="s">
        <v>1368</v>
      </c>
      <c r="B799">
        <v>1002</v>
      </c>
      <c r="C799">
        <v>268</v>
      </c>
      <c r="G799">
        <v>1270</v>
      </c>
    </row>
    <row r="800" spans="1:7">
      <c r="A800" t="s">
        <v>1311</v>
      </c>
      <c r="B800">
        <v>80</v>
      </c>
      <c r="G800">
        <v>80</v>
      </c>
    </row>
    <row r="801" spans="1:7">
      <c r="A801" t="s">
        <v>1958</v>
      </c>
      <c r="B801">
        <v>2251</v>
      </c>
      <c r="C801">
        <v>2014</v>
      </c>
      <c r="D801">
        <v>1868</v>
      </c>
      <c r="E801">
        <v>2157</v>
      </c>
      <c r="F801">
        <v>2953</v>
      </c>
      <c r="G801">
        <v>11243</v>
      </c>
    </row>
    <row r="802" spans="1:7">
      <c r="A802" t="s">
        <v>1212</v>
      </c>
      <c r="B802">
        <v>454</v>
      </c>
      <c r="C802">
        <v>251</v>
      </c>
      <c r="D802">
        <v>224</v>
      </c>
      <c r="E802">
        <v>789</v>
      </c>
      <c r="G802">
        <v>1718</v>
      </c>
    </row>
    <row r="803" spans="1:7">
      <c r="A803" t="s">
        <v>1620</v>
      </c>
      <c r="C803">
        <v>1253</v>
      </c>
      <c r="D803">
        <v>1351</v>
      </c>
      <c r="E803">
        <v>443</v>
      </c>
      <c r="G803">
        <v>3047</v>
      </c>
    </row>
    <row r="804" spans="1:7">
      <c r="A804" t="s">
        <v>1357</v>
      </c>
      <c r="C804">
        <v>1850</v>
      </c>
      <c r="D804">
        <v>1276</v>
      </c>
      <c r="E804">
        <v>1479</v>
      </c>
      <c r="G804">
        <v>4605</v>
      </c>
    </row>
    <row r="805" spans="1:7">
      <c r="A805" t="s">
        <v>1403</v>
      </c>
      <c r="D805">
        <v>1118</v>
      </c>
      <c r="E805">
        <v>1472</v>
      </c>
      <c r="G805">
        <v>2590</v>
      </c>
    </row>
    <row r="806" spans="1:7">
      <c r="A806" t="s">
        <v>1399</v>
      </c>
      <c r="E806">
        <v>1393</v>
      </c>
      <c r="G806">
        <v>1393</v>
      </c>
    </row>
    <row r="807" spans="1:7">
      <c r="A807" t="s">
        <v>487</v>
      </c>
      <c r="B807">
        <v>7888</v>
      </c>
      <c r="C807">
        <v>8152</v>
      </c>
      <c r="D807">
        <v>7103</v>
      </c>
      <c r="E807">
        <v>10576</v>
      </c>
      <c r="F807">
        <v>4760</v>
      </c>
      <c r="G807">
        <v>38479</v>
      </c>
    </row>
    <row r="811" spans="1:7">
      <c r="A811" s="12" t="s">
        <v>1913</v>
      </c>
      <c r="B811" s="12" t="s">
        <v>1912</v>
      </c>
    </row>
    <row r="812" spans="1:7">
      <c r="A812" s="12" t="s">
        <v>1914</v>
      </c>
      <c r="B812" s="46">
        <v>45936</v>
      </c>
      <c r="C812" s="46">
        <v>45937</v>
      </c>
      <c r="D812" s="46">
        <v>45938</v>
      </c>
      <c r="E812" s="46">
        <v>45939</v>
      </c>
      <c r="F812" s="46">
        <v>45940</v>
      </c>
      <c r="G812" t="s">
        <v>487</v>
      </c>
    </row>
    <row r="813" spans="1:7">
      <c r="A813" t="s">
        <v>537</v>
      </c>
      <c r="E813">
        <v>270</v>
      </c>
      <c r="F813">
        <v>268</v>
      </c>
      <c r="G813">
        <v>538</v>
      </c>
    </row>
    <row r="814" spans="1:7">
      <c r="A814" t="s">
        <v>404</v>
      </c>
      <c r="D814">
        <v>126</v>
      </c>
      <c r="E814">
        <v>229</v>
      </c>
      <c r="G814">
        <v>355</v>
      </c>
    </row>
    <row r="815" spans="1:7">
      <c r="A815" t="s">
        <v>451</v>
      </c>
      <c r="B815">
        <v>175</v>
      </c>
      <c r="C815">
        <v>270</v>
      </c>
      <c r="G815">
        <v>445</v>
      </c>
    </row>
    <row r="816" spans="1:7">
      <c r="A816" t="s">
        <v>418</v>
      </c>
      <c r="B816">
        <v>65</v>
      </c>
      <c r="C816">
        <v>55</v>
      </c>
      <c r="G816">
        <v>120</v>
      </c>
    </row>
    <row r="817" spans="1:7">
      <c r="A817" t="s">
        <v>126</v>
      </c>
    </row>
    <row r="818" spans="1:7">
      <c r="A818" t="s">
        <v>150</v>
      </c>
      <c r="E818">
        <v>725</v>
      </c>
      <c r="G818">
        <v>725</v>
      </c>
    </row>
    <row r="819" spans="1:7">
      <c r="A819" t="s">
        <v>1163</v>
      </c>
      <c r="B819">
        <v>768</v>
      </c>
      <c r="C819">
        <v>1014</v>
      </c>
      <c r="G819">
        <v>1782</v>
      </c>
    </row>
    <row r="820" spans="1:7">
      <c r="A820" t="s">
        <v>1957</v>
      </c>
      <c r="B820">
        <v>225</v>
      </c>
      <c r="C820">
        <v>1287</v>
      </c>
      <c r="D820">
        <v>1185</v>
      </c>
      <c r="E820">
        <v>508</v>
      </c>
      <c r="G820">
        <v>3205</v>
      </c>
    </row>
    <row r="821" spans="1:7">
      <c r="A821" t="s">
        <v>1368</v>
      </c>
      <c r="D821">
        <v>334</v>
      </c>
      <c r="G821">
        <v>334</v>
      </c>
    </row>
    <row r="822" spans="1:7">
      <c r="A822" t="s">
        <v>1958</v>
      </c>
      <c r="C822">
        <v>216</v>
      </c>
      <c r="G822">
        <v>216</v>
      </c>
    </row>
    <row r="823" spans="1:7">
      <c r="A823" t="s">
        <v>1212</v>
      </c>
      <c r="B823">
        <v>1088</v>
      </c>
      <c r="C823">
        <v>557</v>
      </c>
      <c r="D823">
        <v>512</v>
      </c>
      <c r="E823">
        <v>369</v>
      </c>
      <c r="G823">
        <v>2526</v>
      </c>
    </row>
    <row r="824" spans="1:7">
      <c r="A824" t="s">
        <v>1620</v>
      </c>
      <c r="B824">
        <v>192</v>
      </c>
      <c r="G824">
        <v>192</v>
      </c>
    </row>
    <row r="825" spans="1:7">
      <c r="A825" t="s">
        <v>1403</v>
      </c>
      <c r="B825">
        <v>1174</v>
      </c>
      <c r="C825">
        <v>1597</v>
      </c>
      <c r="D825">
        <v>308</v>
      </c>
      <c r="G825">
        <v>3079</v>
      </c>
    </row>
    <row r="826" spans="1:7">
      <c r="A826" t="s">
        <v>1399</v>
      </c>
      <c r="B826">
        <v>1545</v>
      </c>
      <c r="C826">
        <v>995</v>
      </c>
      <c r="G826">
        <v>2540</v>
      </c>
    </row>
    <row r="827" spans="1:7">
      <c r="A827" t="s">
        <v>1313</v>
      </c>
      <c r="D827">
        <v>333</v>
      </c>
      <c r="G827">
        <v>333</v>
      </c>
    </row>
    <row r="828" spans="1:7">
      <c r="A828" t="s">
        <v>1960</v>
      </c>
      <c r="D828">
        <v>160</v>
      </c>
      <c r="G828">
        <v>160</v>
      </c>
    </row>
    <row r="829" spans="1:7">
      <c r="A829" t="s">
        <v>635</v>
      </c>
      <c r="D829">
        <v>1282</v>
      </c>
      <c r="E829">
        <v>980</v>
      </c>
      <c r="G829">
        <v>2262</v>
      </c>
    </row>
    <row r="830" spans="1:7">
      <c r="A830" t="s">
        <v>1171</v>
      </c>
    </row>
    <row r="831" spans="1:7">
      <c r="A831" t="s">
        <v>487</v>
      </c>
      <c r="B831">
        <v>5232</v>
      </c>
      <c r="C831">
        <v>5991</v>
      </c>
      <c r="D831">
        <v>4240</v>
      </c>
      <c r="E831">
        <v>3081</v>
      </c>
      <c r="F831">
        <v>268</v>
      </c>
      <c r="G831">
        <v>18812</v>
      </c>
    </row>
    <row r="834" spans="1:7">
      <c r="A834" s="12" t="s">
        <v>1913</v>
      </c>
      <c r="B834" s="12" t="s">
        <v>1912</v>
      </c>
    </row>
    <row r="835" spans="1:7">
      <c r="A835" s="12" t="s">
        <v>1914</v>
      </c>
      <c r="B835" s="46">
        <v>45943</v>
      </c>
      <c r="C835" s="46">
        <v>45944</v>
      </c>
      <c r="D835" s="46">
        <v>45945</v>
      </c>
      <c r="E835" s="46">
        <v>45946</v>
      </c>
      <c r="F835" s="46">
        <v>45947</v>
      </c>
      <c r="G835" t="s">
        <v>487</v>
      </c>
    </row>
    <row r="836" spans="1:7">
      <c r="A836" t="s">
        <v>404</v>
      </c>
      <c r="C836">
        <v>163</v>
      </c>
      <c r="D836">
        <v>535</v>
      </c>
      <c r="E836">
        <v>570</v>
      </c>
      <c r="G836">
        <v>1268</v>
      </c>
    </row>
    <row r="837" spans="1:7">
      <c r="A837" t="s">
        <v>418</v>
      </c>
    </row>
    <row r="838" spans="1:7">
      <c r="A838" t="s">
        <v>148</v>
      </c>
      <c r="E838">
        <v>170</v>
      </c>
      <c r="G838">
        <v>170</v>
      </c>
    </row>
    <row r="839" spans="1:7">
      <c r="A839" t="s">
        <v>1163</v>
      </c>
      <c r="D839">
        <v>986</v>
      </c>
      <c r="G839">
        <v>986</v>
      </c>
    </row>
    <row r="840" spans="1:7">
      <c r="A840" t="s">
        <v>1957</v>
      </c>
      <c r="B840">
        <v>916</v>
      </c>
      <c r="C840">
        <v>144</v>
      </c>
      <c r="G840">
        <v>1060</v>
      </c>
    </row>
    <row r="841" spans="1:7">
      <c r="A841" t="s">
        <v>1403</v>
      </c>
    </row>
    <row r="842" spans="1:7">
      <c r="A842" t="s">
        <v>1399</v>
      </c>
    </row>
    <row r="843" spans="1:7">
      <c r="A843" t="s">
        <v>635</v>
      </c>
      <c r="B843">
        <v>828</v>
      </c>
      <c r="C843">
        <v>150</v>
      </c>
      <c r="E843">
        <v>688</v>
      </c>
      <c r="G843">
        <v>1666</v>
      </c>
    </row>
    <row r="844" spans="1:7">
      <c r="A844" t="s">
        <v>1961</v>
      </c>
      <c r="B844">
        <v>233</v>
      </c>
      <c r="G844">
        <v>233</v>
      </c>
    </row>
    <row r="845" spans="1:7">
      <c r="A845" t="s">
        <v>1409</v>
      </c>
      <c r="B845">
        <v>1768</v>
      </c>
      <c r="C845">
        <v>510</v>
      </c>
      <c r="G845">
        <v>2278</v>
      </c>
    </row>
    <row r="846" spans="1:7">
      <c r="A846" t="s">
        <v>1893</v>
      </c>
      <c r="B846">
        <v>220</v>
      </c>
      <c r="C846">
        <v>435</v>
      </c>
      <c r="D846">
        <v>227</v>
      </c>
      <c r="E846">
        <v>487</v>
      </c>
      <c r="F846">
        <v>123</v>
      </c>
      <c r="G846">
        <v>1492</v>
      </c>
    </row>
    <row r="847" spans="1:7">
      <c r="A847" t="s">
        <v>1179</v>
      </c>
      <c r="B847">
        <v>60</v>
      </c>
      <c r="C847">
        <v>219</v>
      </c>
      <c r="G847">
        <v>279</v>
      </c>
    </row>
    <row r="848" spans="1:7">
      <c r="A848" t="s">
        <v>1507</v>
      </c>
      <c r="D848">
        <v>240</v>
      </c>
      <c r="G848">
        <v>240</v>
      </c>
    </row>
    <row r="849" spans="1:7">
      <c r="A849" t="s">
        <v>1962</v>
      </c>
      <c r="C849">
        <v>1603</v>
      </c>
      <c r="D849">
        <v>791</v>
      </c>
      <c r="E849">
        <v>2803</v>
      </c>
      <c r="G849">
        <v>5197</v>
      </c>
    </row>
    <row r="850" spans="1:7">
      <c r="A850" t="s">
        <v>1198</v>
      </c>
      <c r="C850">
        <v>927</v>
      </c>
      <c r="D850">
        <v>1221</v>
      </c>
      <c r="E850">
        <v>1023</v>
      </c>
      <c r="G850">
        <v>3171</v>
      </c>
    </row>
    <row r="851" spans="1:7">
      <c r="A851" t="s">
        <v>1413</v>
      </c>
      <c r="C851">
        <v>974</v>
      </c>
      <c r="D851">
        <v>1312</v>
      </c>
      <c r="E851">
        <v>359</v>
      </c>
      <c r="G851">
        <v>2645</v>
      </c>
    </row>
    <row r="852" spans="1:7">
      <c r="A852" t="s">
        <v>1401</v>
      </c>
      <c r="D852">
        <v>1239</v>
      </c>
      <c r="E852">
        <v>1220</v>
      </c>
      <c r="G852">
        <v>2459</v>
      </c>
    </row>
    <row r="853" spans="1:7">
      <c r="A853" t="s">
        <v>1204</v>
      </c>
      <c r="D853">
        <v>1457</v>
      </c>
      <c r="E853">
        <v>1142</v>
      </c>
      <c r="F853">
        <v>945</v>
      </c>
      <c r="G853">
        <v>3544</v>
      </c>
    </row>
    <row r="854" spans="1:7">
      <c r="A854" t="s">
        <v>487</v>
      </c>
      <c r="B854">
        <v>4025</v>
      </c>
      <c r="C854">
        <v>5125</v>
      </c>
      <c r="D854">
        <v>8008</v>
      </c>
      <c r="E854">
        <v>8462</v>
      </c>
      <c r="F854">
        <v>1068</v>
      </c>
      <c r="G854">
        <v>26688</v>
      </c>
    </row>
    <row r="857" spans="1:7">
      <c r="A857" s="12" t="s">
        <v>1913</v>
      </c>
      <c r="B857" s="12" t="s">
        <v>1912</v>
      </c>
    </row>
    <row r="858" spans="1:7">
      <c r="A858" s="12" t="s">
        <v>1914</v>
      </c>
      <c r="B858" s="46">
        <v>45950</v>
      </c>
      <c r="C858" s="46">
        <v>45951</v>
      </c>
      <c r="D858" s="46">
        <v>45952</v>
      </c>
      <c r="E858" s="46">
        <v>45953</v>
      </c>
      <c r="F858" s="46">
        <v>45954</v>
      </c>
      <c r="G858" t="s">
        <v>487</v>
      </c>
    </row>
    <row r="859" spans="1:7">
      <c r="A859" t="s">
        <v>404</v>
      </c>
      <c r="B859">
        <v>92</v>
      </c>
      <c r="E859">
        <v>209</v>
      </c>
      <c r="F859">
        <v>434</v>
      </c>
      <c r="G859">
        <v>735</v>
      </c>
    </row>
    <row r="860" spans="1:7">
      <c r="A860" t="s">
        <v>451</v>
      </c>
      <c r="B860">
        <v>153</v>
      </c>
      <c r="C860">
        <v>244</v>
      </c>
      <c r="E860">
        <v>237</v>
      </c>
      <c r="G860">
        <v>634</v>
      </c>
    </row>
    <row r="861" spans="1:7">
      <c r="A861" t="s">
        <v>418</v>
      </c>
      <c r="B861">
        <v>455</v>
      </c>
      <c r="G861">
        <v>455</v>
      </c>
    </row>
    <row r="862" spans="1:7">
      <c r="A862" t="s">
        <v>126</v>
      </c>
      <c r="B862">
        <v>151</v>
      </c>
      <c r="C862">
        <v>149</v>
      </c>
      <c r="G862">
        <v>300</v>
      </c>
    </row>
    <row r="863" spans="1:7">
      <c r="A863" t="s">
        <v>449</v>
      </c>
      <c r="D863">
        <v>168</v>
      </c>
      <c r="F863">
        <v>34</v>
      </c>
      <c r="G863">
        <v>202</v>
      </c>
    </row>
    <row r="864" spans="1:7">
      <c r="A864" t="s">
        <v>1313</v>
      </c>
    </row>
    <row r="865" spans="1:7">
      <c r="A865" t="s">
        <v>1893</v>
      </c>
      <c r="C865">
        <v>413</v>
      </c>
      <c r="D865">
        <v>190</v>
      </c>
      <c r="E865">
        <v>1194</v>
      </c>
      <c r="F865">
        <v>306</v>
      </c>
      <c r="G865">
        <v>2103</v>
      </c>
    </row>
    <row r="866" spans="1:7">
      <c r="A866" t="s">
        <v>1962</v>
      </c>
      <c r="B866">
        <v>3343</v>
      </c>
      <c r="C866">
        <v>714</v>
      </c>
      <c r="D866">
        <v>2013</v>
      </c>
      <c r="E866">
        <v>1500</v>
      </c>
      <c r="F866">
        <v>1933</v>
      </c>
      <c r="G866">
        <v>9503</v>
      </c>
    </row>
    <row r="867" spans="1:7">
      <c r="A867" t="s">
        <v>1198</v>
      </c>
      <c r="B867">
        <v>1100</v>
      </c>
      <c r="C867">
        <v>527</v>
      </c>
      <c r="D867">
        <v>553</v>
      </c>
      <c r="G867">
        <v>2180</v>
      </c>
    </row>
    <row r="868" spans="1:7">
      <c r="A868" t="s">
        <v>1413</v>
      </c>
      <c r="C868">
        <v>230</v>
      </c>
      <c r="G868">
        <v>230</v>
      </c>
    </row>
    <row r="869" spans="1:7">
      <c r="A869" t="s">
        <v>1401</v>
      </c>
      <c r="B869">
        <v>853</v>
      </c>
      <c r="G869">
        <v>853</v>
      </c>
    </row>
    <row r="870" spans="1:7">
      <c r="A870" t="s">
        <v>1204</v>
      </c>
      <c r="B870">
        <v>1186</v>
      </c>
      <c r="C870">
        <v>1564</v>
      </c>
      <c r="D870">
        <v>1012</v>
      </c>
      <c r="E870">
        <v>588</v>
      </c>
      <c r="G870">
        <v>4350</v>
      </c>
    </row>
    <row r="871" spans="1:7">
      <c r="A871" t="s">
        <v>1407</v>
      </c>
      <c r="C871">
        <v>1007</v>
      </c>
      <c r="D871">
        <v>1672</v>
      </c>
      <c r="E871">
        <v>1544</v>
      </c>
      <c r="G871">
        <v>4223</v>
      </c>
    </row>
    <row r="872" spans="1:7">
      <c r="A872" t="s">
        <v>1441</v>
      </c>
      <c r="C872">
        <v>1182</v>
      </c>
      <c r="D872">
        <v>1604</v>
      </c>
      <c r="E872">
        <v>1268</v>
      </c>
      <c r="G872">
        <v>4054</v>
      </c>
    </row>
    <row r="873" spans="1:7">
      <c r="A873" t="s">
        <v>1277</v>
      </c>
      <c r="D873">
        <v>1624</v>
      </c>
      <c r="E873">
        <v>551</v>
      </c>
      <c r="G873">
        <v>2175</v>
      </c>
    </row>
    <row r="874" spans="1:7">
      <c r="A874" t="s">
        <v>1202</v>
      </c>
      <c r="F874">
        <v>408</v>
      </c>
      <c r="G874">
        <v>408</v>
      </c>
    </row>
    <row r="875" spans="1:7">
      <c r="A875" t="s">
        <v>487</v>
      </c>
      <c r="B875">
        <v>7333</v>
      </c>
      <c r="C875">
        <v>6030</v>
      </c>
      <c r="D875">
        <v>8836</v>
      </c>
      <c r="E875">
        <v>7091</v>
      </c>
      <c r="F875">
        <v>3115</v>
      </c>
      <c r="G875">
        <v>32405</v>
      </c>
    </row>
    <row r="878" spans="1:7">
      <c r="A878" s="12" t="s">
        <v>1913</v>
      </c>
      <c r="B878" s="12" t="s">
        <v>1912</v>
      </c>
    </row>
    <row r="879" spans="1:7">
      <c r="A879" s="12" t="s">
        <v>1914</v>
      </c>
      <c r="B879" s="46">
        <v>45957</v>
      </c>
      <c r="C879" s="46">
        <v>45958</v>
      </c>
      <c r="D879" s="46">
        <v>45959</v>
      </c>
      <c r="E879" s="46">
        <v>45960</v>
      </c>
      <c r="F879" s="46">
        <v>45961</v>
      </c>
      <c r="G879" t="s">
        <v>487</v>
      </c>
    </row>
    <row r="880" spans="1:7">
      <c r="A880" t="s">
        <v>537</v>
      </c>
      <c r="D880">
        <v>171</v>
      </c>
      <c r="G880">
        <v>171</v>
      </c>
    </row>
    <row r="881" spans="1:7">
      <c r="A881" t="s">
        <v>404</v>
      </c>
      <c r="B881">
        <v>567</v>
      </c>
      <c r="G881">
        <v>567</v>
      </c>
    </row>
    <row r="882" spans="1:7">
      <c r="A882" t="s">
        <v>126</v>
      </c>
    </row>
    <row r="883" spans="1:7">
      <c r="A883" t="s">
        <v>158</v>
      </c>
      <c r="F883">
        <v>60</v>
      </c>
      <c r="G883">
        <v>60</v>
      </c>
    </row>
    <row r="884" spans="1:7">
      <c r="A884" t="s">
        <v>148</v>
      </c>
    </row>
    <row r="885" spans="1:7">
      <c r="A885" t="s">
        <v>1163</v>
      </c>
    </row>
    <row r="886" spans="1:7">
      <c r="A886" t="s">
        <v>449</v>
      </c>
      <c r="B886">
        <v>188</v>
      </c>
      <c r="C886">
        <v>140</v>
      </c>
      <c r="G886">
        <v>328</v>
      </c>
    </row>
    <row r="887" spans="1:7">
      <c r="A887" t="s">
        <v>1313</v>
      </c>
      <c r="B887">
        <v>270</v>
      </c>
      <c r="C887">
        <v>60</v>
      </c>
      <c r="G887">
        <v>330</v>
      </c>
    </row>
    <row r="888" spans="1:7">
      <c r="A888" t="s">
        <v>1409</v>
      </c>
    </row>
    <row r="889" spans="1:7">
      <c r="A889" t="s">
        <v>1893</v>
      </c>
      <c r="B889">
        <v>203</v>
      </c>
      <c r="C889">
        <v>996</v>
      </c>
      <c r="D889">
        <v>1147</v>
      </c>
      <c r="E889">
        <v>1053</v>
      </c>
      <c r="F889">
        <v>955</v>
      </c>
      <c r="G889">
        <v>4354</v>
      </c>
    </row>
    <row r="890" spans="1:7">
      <c r="A890" t="s">
        <v>1962</v>
      </c>
      <c r="B890">
        <v>820</v>
      </c>
      <c r="C890">
        <v>2077</v>
      </c>
      <c r="D890">
        <v>1096</v>
      </c>
      <c r="G890">
        <v>3993</v>
      </c>
    </row>
    <row r="891" spans="1:7">
      <c r="A891" t="s">
        <v>1198</v>
      </c>
      <c r="C891">
        <v>1647</v>
      </c>
      <c r="D891">
        <v>343</v>
      </c>
      <c r="G891">
        <v>1990</v>
      </c>
    </row>
    <row r="892" spans="1:7">
      <c r="A892" t="s">
        <v>1407</v>
      </c>
      <c r="B892">
        <v>587</v>
      </c>
      <c r="C892">
        <v>115</v>
      </c>
      <c r="G892">
        <v>702</v>
      </c>
    </row>
    <row r="893" spans="1:7">
      <c r="A893" t="s">
        <v>1411</v>
      </c>
      <c r="C893">
        <v>1509</v>
      </c>
      <c r="D893">
        <v>1087</v>
      </c>
      <c r="E893">
        <v>777</v>
      </c>
      <c r="G893">
        <v>3373</v>
      </c>
    </row>
    <row r="894" spans="1:7">
      <c r="A894" t="s">
        <v>1441</v>
      </c>
      <c r="B894">
        <v>1310</v>
      </c>
      <c r="G894">
        <v>1310</v>
      </c>
    </row>
    <row r="895" spans="1:7">
      <c r="A895" t="s">
        <v>1277</v>
      </c>
      <c r="F895">
        <v>168</v>
      </c>
      <c r="G895">
        <v>168</v>
      </c>
    </row>
    <row r="896" spans="1:7">
      <c r="A896" t="s">
        <v>1202</v>
      </c>
      <c r="B896">
        <v>1323</v>
      </c>
      <c r="C896">
        <v>1516</v>
      </c>
      <c r="D896">
        <v>790</v>
      </c>
      <c r="E896">
        <v>930</v>
      </c>
      <c r="F896">
        <v>408</v>
      </c>
      <c r="G896">
        <v>4967</v>
      </c>
    </row>
    <row r="897" spans="1:7">
      <c r="A897" t="s">
        <v>1963</v>
      </c>
      <c r="B897">
        <v>1224</v>
      </c>
      <c r="C897">
        <v>988</v>
      </c>
      <c r="D897">
        <v>2316</v>
      </c>
      <c r="E897">
        <v>2066</v>
      </c>
      <c r="G897">
        <v>6594</v>
      </c>
    </row>
    <row r="898" spans="1:7">
      <c r="A898" t="s">
        <v>1405</v>
      </c>
      <c r="C898">
        <v>1678</v>
      </c>
      <c r="E898">
        <v>394</v>
      </c>
      <c r="G898">
        <v>2072</v>
      </c>
    </row>
    <row r="899" spans="1:7">
      <c r="A899" t="s">
        <v>1190</v>
      </c>
      <c r="D899">
        <v>3179</v>
      </c>
      <c r="G899">
        <v>3179</v>
      </c>
    </row>
    <row r="900" spans="1:7">
      <c r="A900" t="s">
        <v>1503</v>
      </c>
      <c r="E900">
        <v>978</v>
      </c>
      <c r="G900">
        <v>978</v>
      </c>
    </row>
    <row r="901" spans="1:7">
      <c r="A901" t="s">
        <v>1520</v>
      </c>
      <c r="E901">
        <v>502</v>
      </c>
      <c r="G901">
        <v>502</v>
      </c>
    </row>
    <row r="902" spans="1:7">
      <c r="A902" t="s">
        <v>1192</v>
      </c>
      <c r="E902">
        <v>346</v>
      </c>
      <c r="G902">
        <v>346</v>
      </c>
    </row>
    <row r="903" spans="1:7">
      <c r="A903" t="s">
        <v>487</v>
      </c>
      <c r="B903">
        <v>6492</v>
      </c>
      <c r="C903">
        <v>10726</v>
      </c>
      <c r="D903">
        <v>10129</v>
      </c>
      <c r="E903">
        <v>7046</v>
      </c>
      <c r="F903">
        <v>1591</v>
      </c>
      <c r="G903">
        <v>35984</v>
      </c>
    </row>
    <row r="906" spans="1:7">
      <c r="A906" s="12" t="s">
        <v>1913</v>
      </c>
      <c r="B906" s="12" t="s">
        <v>1912</v>
      </c>
    </row>
    <row r="907" spans="1:7">
      <c r="A907" s="12" t="s">
        <v>1914</v>
      </c>
      <c r="B907" s="46">
        <v>45964</v>
      </c>
      <c r="C907" s="46">
        <v>45965</v>
      </c>
      <c r="D907" s="46">
        <v>45966</v>
      </c>
      <c r="E907" s="46">
        <v>45967</v>
      </c>
      <c r="F907" s="46">
        <v>45968</v>
      </c>
      <c r="G907" t="s">
        <v>487</v>
      </c>
    </row>
    <row r="908" spans="1:7">
      <c r="A908" t="s">
        <v>404</v>
      </c>
    </row>
    <row r="909" spans="1:7">
      <c r="A909" t="s">
        <v>160</v>
      </c>
    </row>
    <row r="910" spans="1:7">
      <c r="A910" t="s">
        <v>1163</v>
      </c>
    </row>
    <row r="911" spans="1:7">
      <c r="A911" t="s">
        <v>1212</v>
      </c>
      <c r="F911">
        <v>569</v>
      </c>
      <c r="G911">
        <v>569</v>
      </c>
    </row>
    <row r="912" spans="1:7">
      <c r="A912" t="s">
        <v>1893</v>
      </c>
    </row>
    <row r="913" spans="1:7">
      <c r="A913" t="s">
        <v>1179</v>
      </c>
      <c r="D913">
        <v>150</v>
      </c>
      <c r="G913">
        <v>150</v>
      </c>
    </row>
    <row r="914" spans="1:7">
      <c r="A914" t="s">
        <v>1204</v>
      </c>
    </row>
    <row r="915" spans="1:7">
      <c r="A915" t="s">
        <v>1441</v>
      </c>
      <c r="B915">
        <v>701</v>
      </c>
      <c r="G915">
        <v>701</v>
      </c>
    </row>
    <row r="916" spans="1:7">
      <c r="A916" t="s">
        <v>1277</v>
      </c>
      <c r="B916">
        <v>463</v>
      </c>
      <c r="C916">
        <v>633</v>
      </c>
      <c r="D916">
        <v>625</v>
      </c>
      <c r="G916">
        <v>1721</v>
      </c>
    </row>
    <row r="917" spans="1:7">
      <c r="A917" t="s">
        <v>1202</v>
      </c>
    </row>
    <row r="918" spans="1:7">
      <c r="A918" t="s">
        <v>1190</v>
      </c>
      <c r="B918">
        <v>882</v>
      </c>
      <c r="C918">
        <v>1072</v>
      </c>
      <c r="D918">
        <v>1034</v>
      </c>
      <c r="E918">
        <v>209</v>
      </c>
      <c r="G918">
        <v>3197</v>
      </c>
    </row>
    <row r="919" spans="1:7">
      <c r="A919" t="s">
        <v>1503</v>
      </c>
      <c r="B919">
        <v>1420</v>
      </c>
      <c r="C919">
        <v>990</v>
      </c>
      <c r="D919">
        <v>549</v>
      </c>
      <c r="G919">
        <v>2959</v>
      </c>
    </row>
    <row r="920" spans="1:7">
      <c r="A920" t="s">
        <v>1520</v>
      </c>
      <c r="B920">
        <v>259</v>
      </c>
      <c r="C920">
        <v>1087</v>
      </c>
      <c r="D920">
        <v>2206</v>
      </c>
      <c r="E920">
        <v>453</v>
      </c>
      <c r="G920">
        <v>4005</v>
      </c>
    </row>
    <row r="921" spans="1:7">
      <c r="A921" t="s">
        <v>1192</v>
      </c>
      <c r="C921">
        <v>379</v>
      </c>
      <c r="D921">
        <v>208</v>
      </c>
      <c r="G921">
        <v>587</v>
      </c>
    </row>
    <row r="922" spans="1:7">
      <c r="A922" t="s">
        <v>1419</v>
      </c>
      <c r="B922">
        <v>579</v>
      </c>
      <c r="C922">
        <v>1120</v>
      </c>
      <c r="D922">
        <v>1488</v>
      </c>
      <c r="E922">
        <v>954</v>
      </c>
      <c r="G922">
        <v>4141</v>
      </c>
    </row>
    <row r="923" spans="1:7">
      <c r="A923" t="s">
        <v>1964</v>
      </c>
      <c r="B923">
        <v>365</v>
      </c>
      <c r="G923">
        <v>365</v>
      </c>
    </row>
    <row r="924" spans="1:7">
      <c r="A924" t="s">
        <v>1288</v>
      </c>
      <c r="B924">
        <v>207</v>
      </c>
      <c r="G924">
        <v>207</v>
      </c>
    </row>
    <row r="925" spans="1:7">
      <c r="A925" t="s">
        <v>1635</v>
      </c>
      <c r="C925">
        <v>1691</v>
      </c>
      <c r="D925">
        <v>1998</v>
      </c>
      <c r="E925">
        <v>760</v>
      </c>
      <c r="F925">
        <v>3975</v>
      </c>
      <c r="G925">
        <v>8424</v>
      </c>
    </row>
    <row r="926" spans="1:7">
      <c r="A926" t="s">
        <v>1523</v>
      </c>
      <c r="D926">
        <v>1031</v>
      </c>
      <c r="G926">
        <v>1031</v>
      </c>
    </row>
    <row r="927" spans="1:7">
      <c r="A927" t="s">
        <v>1275</v>
      </c>
      <c r="E927">
        <v>1063</v>
      </c>
      <c r="F927">
        <v>1263</v>
      </c>
      <c r="G927">
        <v>2326</v>
      </c>
    </row>
    <row r="928" spans="1:7">
      <c r="A928" t="s">
        <v>1895</v>
      </c>
      <c r="F928">
        <v>451</v>
      </c>
      <c r="G928">
        <v>451</v>
      </c>
    </row>
    <row r="929" spans="1:7">
      <c r="A929" t="s">
        <v>1662</v>
      </c>
      <c r="B929">
        <v>3266</v>
      </c>
      <c r="C929">
        <v>3910</v>
      </c>
      <c r="D929">
        <v>346</v>
      </c>
      <c r="G929">
        <v>7522</v>
      </c>
    </row>
    <row r="930" spans="1:7">
      <c r="A930" t="s">
        <v>1668</v>
      </c>
      <c r="C930">
        <v>372</v>
      </c>
      <c r="D930">
        <v>656</v>
      </c>
      <c r="G930">
        <v>1028</v>
      </c>
    </row>
    <row r="931" spans="1:7">
      <c r="A931" t="s">
        <v>1665</v>
      </c>
      <c r="D931">
        <v>2985</v>
      </c>
      <c r="E931">
        <v>2373</v>
      </c>
      <c r="G931">
        <v>5358</v>
      </c>
    </row>
    <row r="932" spans="1:7">
      <c r="A932" t="s">
        <v>1694</v>
      </c>
      <c r="F932">
        <v>2948</v>
      </c>
      <c r="G932">
        <v>2948</v>
      </c>
    </row>
    <row r="933" spans="1:7">
      <c r="A933" t="s">
        <v>487</v>
      </c>
      <c r="B933">
        <v>8142</v>
      </c>
      <c r="C933">
        <v>11254</v>
      </c>
      <c r="D933">
        <v>13276</v>
      </c>
      <c r="E933">
        <v>5812</v>
      </c>
      <c r="F933">
        <v>9206</v>
      </c>
      <c r="G933">
        <v>47690</v>
      </c>
    </row>
    <row r="936" spans="1:7">
      <c r="A936" s="12" t="s">
        <v>1913</v>
      </c>
      <c r="B936" s="12" t="s">
        <v>1912</v>
      </c>
    </row>
    <row r="937" spans="1:7">
      <c r="A937" s="12" t="s">
        <v>1914</v>
      </c>
      <c r="B937" s="46">
        <v>45971</v>
      </c>
      <c r="C937" s="46">
        <v>45972</v>
      </c>
      <c r="D937" s="46">
        <v>45973</v>
      </c>
      <c r="E937" s="46">
        <v>45974</v>
      </c>
      <c r="F937" s="46">
        <v>45975</v>
      </c>
      <c r="G937" t="s">
        <v>487</v>
      </c>
    </row>
    <row r="938" spans="1:7">
      <c r="A938" t="s">
        <v>453</v>
      </c>
    </row>
    <row r="939" spans="1:7">
      <c r="A939" t="s">
        <v>1171</v>
      </c>
    </row>
    <row r="940" spans="1:7">
      <c r="A940" t="s">
        <v>1893</v>
      </c>
      <c r="B940">
        <v>560</v>
      </c>
      <c r="G940">
        <v>560</v>
      </c>
    </row>
    <row r="941" spans="1:7">
      <c r="A941" t="s">
        <v>1204</v>
      </c>
    </row>
    <row r="942" spans="1:7">
      <c r="A942" t="s">
        <v>1441</v>
      </c>
      <c r="B942">
        <v>138</v>
      </c>
      <c r="G942">
        <v>138</v>
      </c>
    </row>
    <row r="943" spans="1:7">
      <c r="A943" t="s">
        <v>1202</v>
      </c>
    </row>
    <row r="944" spans="1:7">
      <c r="A944" t="s">
        <v>1190</v>
      </c>
      <c r="B944">
        <v>96</v>
      </c>
      <c r="G944">
        <v>96</v>
      </c>
    </row>
    <row r="945" spans="1:7">
      <c r="A945" t="s">
        <v>1503</v>
      </c>
      <c r="B945">
        <v>632</v>
      </c>
      <c r="G945">
        <v>632</v>
      </c>
    </row>
    <row r="946" spans="1:7">
      <c r="A946" t="s">
        <v>1520</v>
      </c>
      <c r="B946">
        <v>558</v>
      </c>
      <c r="G946">
        <v>558</v>
      </c>
    </row>
    <row r="947" spans="1:7">
      <c r="A947" t="s">
        <v>1192</v>
      </c>
      <c r="B947">
        <v>562</v>
      </c>
      <c r="D947">
        <v>474</v>
      </c>
      <c r="E947">
        <v>606</v>
      </c>
      <c r="F947">
        <v>322</v>
      </c>
      <c r="G947">
        <v>1964</v>
      </c>
    </row>
    <row r="948" spans="1:7">
      <c r="A948" t="s">
        <v>1523</v>
      </c>
      <c r="B948">
        <v>1351</v>
      </c>
      <c r="D948">
        <v>890</v>
      </c>
      <c r="G948">
        <v>2241</v>
      </c>
    </row>
    <row r="949" spans="1:7">
      <c r="A949" t="s">
        <v>1694</v>
      </c>
      <c r="B949">
        <v>4084</v>
      </c>
      <c r="D949">
        <v>242</v>
      </c>
      <c r="G949">
        <v>4326</v>
      </c>
    </row>
    <row r="950" spans="1:7">
      <c r="A950" t="s">
        <v>1965</v>
      </c>
      <c r="B950">
        <v>748</v>
      </c>
      <c r="C950">
        <v>1062</v>
      </c>
      <c r="G950">
        <v>1810</v>
      </c>
    </row>
    <row r="951" spans="1:7">
      <c r="A951" t="s">
        <v>1195</v>
      </c>
      <c r="B951">
        <v>435</v>
      </c>
      <c r="E951">
        <v>1123</v>
      </c>
      <c r="G951">
        <v>1558</v>
      </c>
    </row>
    <row r="952" spans="1:7">
      <c r="A952" t="s">
        <v>1417</v>
      </c>
      <c r="D952">
        <v>1580</v>
      </c>
      <c r="E952">
        <v>1258</v>
      </c>
      <c r="G952">
        <v>2838</v>
      </c>
    </row>
    <row r="953" spans="1:7">
      <c r="A953" t="s">
        <v>1415</v>
      </c>
      <c r="D953">
        <v>877</v>
      </c>
      <c r="E953">
        <v>814</v>
      </c>
      <c r="G953">
        <v>1691</v>
      </c>
    </row>
    <row r="954" spans="1:7">
      <c r="A954" t="s">
        <v>1185</v>
      </c>
      <c r="D954">
        <v>711</v>
      </c>
      <c r="E954">
        <v>325</v>
      </c>
      <c r="F954">
        <v>430</v>
      </c>
      <c r="G954">
        <v>1466</v>
      </c>
    </row>
    <row r="955" spans="1:7">
      <c r="A955" t="s">
        <v>1839</v>
      </c>
      <c r="D955">
        <v>1486</v>
      </c>
      <c r="E955">
        <v>2912</v>
      </c>
      <c r="F955">
        <v>2125</v>
      </c>
      <c r="G955">
        <v>6523</v>
      </c>
    </row>
    <row r="956" spans="1:7">
      <c r="A956" t="s">
        <v>1687</v>
      </c>
      <c r="D956">
        <v>1264</v>
      </c>
      <c r="E956">
        <v>1281</v>
      </c>
      <c r="G956">
        <v>2545</v>
      </c>
    </row>
    <row r="957" spans="1:7">
      <c r="A957" t="s">
        <v>1966</v>
      </c>
    </row>
    <row r="958" spans="1:7">
      <c r="A958" t="s">
        <v>1698</v>
      </c>
      <c r="D958">
        <v>3678</v>
      </c>
      <c r="E958">
        <v>3382</v>
      </c>
      <c r="G958">
        <v>7060</v>
      </c>
    </row>
    <row r="959" spans="1:7">
      <c r="A959" t="s">
        <v>1967</v>
      </c>
      <c r="F959">
        <v>1505</v>
      </c>
      <c r="G959">
        <v>1505</v>
      </c>
    </row>
    <row r="960" spans="1:7">
      <c r="A960" t="s">
        <v>1745</v>
      </c>
      <c r="E960">
        <v>424</v>
      </c>
      <c r="G960">
        <v>424</v>
      </c>
    </row>
    <row r="961" spans="1:7">
      <c r="A961" t="s">
        <v>1700</v>
      </c>
      <c r="E961">
        <v>598</v>
      </c>
      <c r="G961">
        <v>598</v>
      </c>
    </row>
    <row r="962" spans="1:7">
      <c r="A962" t="s">
        <v>487</v>
      </c>
      <c r="B962">
        <v>9164</v>
      </c>
      <c r="C962">
        <v>1062</v>
      </c>
      <c r="D962">
        <v>11202</v>
      </c>
      <c r="E962">
        <v>12723</v>
      </c>
      <c r="F962">
        <v>4382</v>
      </c>
      <c r="G962">
        <v>38533</v>
      </c>
    </row>
    <row r="966" spans="1:7">
      <c r="A966" s="12" t="s">
        <v>1913</v>
      </c>
      <c r="B966" s="12" t="s">
        <v>1912</v>
      </c>
    </row>
    <row r="967" spans="1:7">
      <c r="A967" s="12" t="s">
        <v>1914</v>
      </c>
      <c r="B967" s="46">
        <v>45978</v>
      </c>
      <c r="C967" s="46">
        <v>45979</v>
      </c>
      <c r="D967" s="46">
        <v>45980</v>
      </c>
      <c r="E967" s="46">
        <v>45981</v>
      </c>
      <c r="F967" s="46">
        <v>45982</v>
      </c>
      <c r="G967" t="s">
        <v>487</v>
      </c>
    </row>
    <row r="968" spans="1:7">
      <c r="A968" t="s">
        <v>453</v>
      </c>
      <c r="E968">
        <v>170</v>
      </c>
      <c r="F968">
        <v>271</v>
      </c>
      <c r="G968">
        <v>441</v>
      </c>
    </row>
    <row r="969" spans="1:7">
      <c r="A969" t="s">
        <v>148</v>
      </c>
      <c r="B969">
        <v>446</v>
      </c>
      <c r="C969">
        <v>120</v>
      </c>
      <c r="D969">
        <v>550</v>
      </c>
      <c r="G969">
        <v>1116</v>
      </c>
    </row>
    <row r="970" spans="1:7">
      <c r="A970" t="s">
        <v>1893</v>
      </c>
      <c r="C970">
        <v>17</v>
      </c>
      <c r="G970">
        <v>17</v>
      </c>
    </row>
    <row r="971" spans="1:7">
      <c r="A971" t="s">
        <v>1441</v>
      </c>
    </row>
    <row r="972" spans="1:7">
      <c r="A972" t="s">
        <v>1520</v>
      </c>
      <c r="B972">
        <v>127</v>
      </c>
      <c r="G972">
        <v>127</v>
      </c>
    </row>
    <row r="973" spans="1:7">
      <c r="A973" t="s">
        <v>1192</v>
      </c>
      <c r="B973">
        <v>420</v>
      </c>
      <c r="G973">
        <v>420</v>
      </c>
    </row>
    <row r="974" spans="1:7">
      <c r="A974" t="s">
        <v>1523</v>
      </c>
    </row>
    <row r="975" spans="1:7">
      <c r="A975" t="s">
        <v>1195</v>
      </c>
      <c r="C975">
        <v>1917</v>
      </c>
      <c r="E975">
        <v>272</v>
      </c>
      <c r="G975">
        <v>2189</v>
      </c>
    </row>
    <row r="976" spans="1:7">
      <c r="A976" t="s">
        <v>1415</v>
      </c>
      <c r="B976">
        <v>956</v>
      </c>
      <c r="G976">
        <v>956</v>
      </c>
    </row>
    <row r="977" spans="1:7">
      <c r="A977" t="s">
        <v>1185</v>
      </c>
      <c r="E977">
        <v>195</v>
      </c>
      <c r="G977">
        <v>195</v>
      </c>
    </row>
    <row r="978" spans="1:7">
      <c r="A978" t="s">
        <v>1839</v>
      </c>
      <c r="B978">
        <v>1449</v>
      </c>
      <c r="G978">
        <v>1449</v>
      </c>
    </row>
    <row r="979" spans="1:7">
      <c r="A979" t="s">
        <v>1687</v>
      </c>
      <c r="B979">
        <v>1662</v>
      </c>
      <c r="C979">
        <v>2684</v>
      </c>
      <c r="F979">
        <v>51</v>
      </c>
      <c r="G979">
        <v>4397</v>
      </c>
    </row>
    <row r="980" spans="1:7">
      <c r="A980" t="s">
        <v>1696</v>
      </c>
      <c r="B980">
        <v>5466</v>
      </c>
      <c r="E980">
        <v>2252</v>
      </c>
      <c r="G980">
        <v>7718</v>
      </c>
    </row>
    <row r="981" spans="1:7">
      <c r="A981" t="s">
        <v>1967</v>
      </c>
      <c r="B981">
        <v>907</v>
      </c>
      <c r="G981">
        <v>907</v>
      </c>
    </row>
    <row r="982" spans="1:7">
      <c r="A982" t="s">
        <v>1745</v>
      </c>
      <c r="E982">
        <v>313</v>
      </c>
      <c r="F982">
        <v>3007</v>
      </c>
      <c r="G982">
        <v>3320</v>
      </c>
    </row>
    <row r="983" spans="1:7">
      <c r="A983" t="s">
        <v>1700</v>
      </c>
      <c r="B983">
        <v>1498</v>
      </c>
      <c r="C983">
        <v>3613</v>
      </c>
      <c r="E983">
        <v>1027</v>
      </c>
      <c r="F983">
        <v>490</v>
      </c>
      <c r="G983">
        <v>6628</v>
      </c>
    </row>
    <row r="984" spans="1:7">
      <c r="A984" t="s">
        <v>1968</v>
      </c>
      <c r="B984">
        <v>1505</v>
      </c>
      <c r="C984">
        <v>1518</v>
      </c>
      <c r="D984">
        <v>1968</v>
      </c>
      <c r="E984">
        <v>345</v>
      </c>
      <c r="F984">
        <v>375</v>
      </c>
      <c r="G984">
        <v>5711</v>
      </c>
    </row>
    <row r="985" spans="1:7">
      <c r="A985" t="s">
        <v>1448</v>
      </c>
      <c r="B985">
        <v>1471</v>
      </c>
      <c r="G985">
        <v>1471</v>
      </c>
    </row>
    <row r="986" spans="1:7">
      <c r="A986" t="s">
        <v>1445</v>
      </c>
      <c r="B986">
        <v>762</v>
      </c>
      <c r="C986">
        <v>1530</v>
      </c>
      <c r="D986">
        <v>954</v>
      </c>
      <c r="E986">
        <v>1603</v>
      </c>
      <c r="G986">
        <v>4849</v>
      </c>
    </row>
    <row r="987" spans="1:7">
      <c r="A987" t="s">
        <v>1451</v>
      </c>
      <c r="C987">
        <v>1679</v>
      </c>
      <c r="D987">
        <v>1429</v>
      </c>
      <c r="E987">
        <v>1624</v>
      </c>
      <c r="G987">
        <v>4732</v>
      </c>
    </row>
    <row r="988" spans="1:7">
      <c r="A988" t="s">
        <v>979</v>
      </c>
      <c r="C988">
        <v>2351</v>
      </c>
      <c r="D988">
        <v>1835</v>
      </c>
      <c r="E988">
        <v>2139</v>
      </c>
      <c r="F988">
        <v>789</v>
      </c>
      <c r="G988">
        <v>7114</v>
      </c>
    </row>
    <row r="989" spans="1:7">
      <c r="A989" t="s">
        <v>1969</v>
      </c>
      <c r="C989">
        <v>12</v>
      </c>
      <c r="G989">
        <v>12</v>
      </c>
    </row>
    <row r="990" spans="1:7">
      <c r="A990" t="s">
        <v>1970</v>
      </c>
      <c r="D990">
        <v>480</v>
      </c>
      <c r="F990">
        <v>448</v>
      </c>
      <c r="G990">
        <v>928</v>
      </c>
    </row>
    <row r="991" spans="1:7">
      <c r="A991" t="s">
        <v>1657</v>
      </c>
    </row>
    <row r="992" spans="1:7">
      <c r="A992" t="s">
        <v>1660</v>
      </c>
    </row>
    <row r="993" spans="1:7">
      <c r="A993" t="s">
        <v>1753</v>
      </c>
      <c r="C993">
        <v>136</v>
      </c>
      <c r="D993">
        <v>170</v>
      </c>
      <c r="F993">
        <v>15</v>
      </c>
      <c r="G993">
        <v>321</v>
      </c>
    </row>
    <row r="994" spans="1:7">
      <c r="A994" t="s">
        <v>1703</v>
      </c>
      <c r="E994">
        <v>1420</v>
      </c>
      <c r="F994">
        <v>3043</v>
      </c>
      <c r="G994">
        <v>4463</v>
      </c>
    </row>
    <row r="995" spans="1:7">
      <c r="A995" t="s">
        <v>1706</v>
      </c>
      <c r="E995">
        <v>2376</v>
      </c>
      <c r="F995">
        <v>1217</v>
      </c>
      <c r="G995">
        <v>3593</v>
      </c>
    </row>
    <row r="996" spans="1:7">
      <c r="A996" t="s">
        <v>1840</v>
      </c>
      <c r="F996">
        <v>1281</v>
      </c>
      <c r="G996">
        <v>1281</v>
      </c>
    </row>
    <row r="997" spans="1:7">
      <c r="A997" t="s">
        <v>487</v>
      </c>
      <c r="B997">
        <v>16669</v>
      </c>
      <c r="C997">
        <v>15577</v>
      </c>
      <c r="D997">
        <v>7386</v>
      </c>
      <c r="E997">
        <v>13736</v>
      </c>
      <c r="F997">
        <v>10987</v>
      </c>
      <c r="G997">
        <v>64355</v>
      </c>
    </row>
    <row r="1001" spans="1:7">
      <c r="A1001" s="12" t="s">
        <v>1913</v>
      </c>
      <c r="B1001" s="12" t="s">
        <v>1912</v>
      </c>
    </row>
    <row r="1002" spans="1:7">
      <c r="A1002" s="12" t="s">
        <v>1914</v>
      </c>
      <c r="B1002" s="46">
        <v>45985</v>
      </c>
      <c r="C1002" s="46">
        <v>45986</v>
      </c>
      <c r="D1002" s="46">
        <v>45987</v>
      </c>
      <c r="E1002" s="46">
        <v>45988</v>
      </c>
      <c r="F1002" s="46">
        <v>45989</v>
      </c>
      <c r="G1002" t="s">
        <v>487</v>
      </c>
    </row>
    <row r="1003" spans="1:7">
      <c r="A1003" t="s">
        <v>470</v>
      </c>
    </row>
    <row r="1004" spans="1:7">
      <c r="A1004" t="s">
        <v>453</v>
      </c>
    </row>
    <row r="1005" spans="1:7">
      <c r="A1005" t="s">
        <v>537</v>
      </c>
      <c r="C1005">
        <v>68</v>
      </c>
      <c r="G1005">
        <v>68</v>
      </c>
    </row>
    <row r="1006" spans="1:7">
      <c r="A1006" t="s">
        <v>536</v>
      </c>
    </row>
    <row r="1007" spans="1:7">
      <c r="A1007" t="s">
        <v>1171</v>
      </c>
    </row>
    <row r="1008" spans="1:7">
      <c r="A1008" t="s">
        <v>1277</v>
      </c>
    </row>
    <row r="1009" spans="1:7">
      <c r="A1009" t="s">
        <v>1202</v>
      </c>
    </row>
    <row r="1010" spans="1:7">
      <c r="A1010" t="s">
        <v>1190</v>
      </c>
    </row>
    <row r="1011" spans="1:7">
      <c r="A1011" t="s">
        <v>1192</v>
      </c>
      <c r="D1011">
        <v>426</v>
      </c>
      <c r="G1011">
        <v>426</v>
      </c>
    </row>
    <row r="1012" spans="1:7">
      <c r="A1012" t="s">
        <v>1275</v>
      </c>
    </row>
    <row r="1013" spans="1:7">
      <c r="A1013" t="s">
        <v>1662</v>
      </c>
    </row>
    <row r="1014" spans="1:7">
      <c r="A1014" t="s">
        <v>1668</v>
      </c>
      <c r="C1014">
        <v>1175</v>
      </c>
      <c r="G1014">
        <v>1175</v>
      </c>
    </row>
    <row r="1015" spans="1:7">
      <c r="A1015" t="s">
        <v>1665</v>
      </c>
      <c r="C1015">
        <v>996</v>
      </c>
      <c r="G1015">
        <v>996</v>
      </c>
    </row>
    <row r="1016" spans="1:7">
      <c r="A1016" t="s">
        <v>1195</v>
      </c>
      <c r="B1016">
        <v>900</v>
      </c>
      <c r="G1016">
        <v>900</v>
      </c>
    </row>
    <row r="1017" spans="1:7">
      <c r="A1017" t="s">
        <v>1417</v>
      </c>
    </row>
    <row r="1018" spans="1:7">
      <c r="A1018" t="s">
        <v>1415</v>
      </c>
    </row>
    <row r="1019" spans="1:7">
      <c r="A1019" t="s">
        <v>1968</v>
      </c>
      <c r="B1019">
        <v>2805</v>
      </c>
      <c r="C1019">
        <v>1397</v>
      </c>
      <c r="G1019">
        <v>4202</v>
      </c>
    </row>
    <row r="1020" spans="1:7">
      <c r="A1020" t="s">
        <v>1448</v>
      </c>
      <c r="B1020">
        <v>665</v>
      </c>
      <c r="C1020">
        <v>1360</v>
      </c>
      <c r="D1020">
        <v>1024</v>
      </c>
      <c r="G1020">
        <v>3049</v>
      </c>
    </row>
    <row r="1021" spans="1:7">
      <c r="A1021" t="s">
        <v>1445</v>
      </c>
      <c r="B1021">
        <v>805</v>
      </c>
      <c r="G1021">
        <v>805</v>
      </c>
    </row>
    <row r="1022" spans="1:7">
      <c r="A1022" t="s">
        <v>1451</v>
      </c>
      <c r="B1022">
        <v>572</v>
      </c>
      <c r="G1022">
        <v>572</v>
      </c>
    </row>
    <row r="1023" spans="1:7">
      <c r="A1023" t="s">
        <v>1970</v>
      </c>
      <c r="B1023">
        <v>1718</v>
      </c>
      <c r="C1023">
        <v>2478</v>
      </c>
      <c r="D1023">
        <v>1567</v>
      </c>
      <c r="G1023">
        <v>5763</v>
      </c>
    </row>
    <row r="1024" spans="1:7">
      <c r="A1024" t="s">
        <v>1703</v>
      </c>
      <c r="C1024">
        <v>3411</v>
      </c>
      <c r="G1024">
        <v>3411</v>
      </c>
    </row>
    <row r="1025" spans="1:7">
      <c r="A1025" t="s">
        <v>1525</v>
      </c>
      <c r="B1025">
        <v>82</v>
      </c>
      <c r="G1025">
        <v>82</v>
      </c>
    </row>
    <row r="1026" spans="1:7">
      <c r="A1026" t="s">
        <v>1706</v>
      </c>
      <c r="C1026">
        <v>3311</v>
      </c>
      <c r="G1026">
        <v>3311</v>
      </c>
    </row>
    <row r="1027" spans="1:7">
      <c r="A1027" t="s">
        <v>1671</v>
      </c>
    </row>
    <row r="1028" spans="1:7">
      <c r="A1028" t="s">
        <v>1840</v>
      </c>
      <c r="C1028">
        <v>2568</v>
      </c>
      <c r="G1028">
        <v>2568</v>
      </c>
    </row>
    <row r="1029" spans="1:7">
      <c r="A1029" t="s">
        <v>1480</v>
      </c>
      <c r="B1029">
        <v>286</v>
      </c>
      <c r="C1029">
        <v>357</v>
      </c>
      <c r="D1029">
        <v>331</v>
      </c>
      <c r="G1029">
        <v>974</v>
      </c>
    </row>
    <row r="1030" spans="1:7">
      <c r="A1030" t="s">
        <v>1830</v>
      </c>
      <c r="B1030">
        <v>1655</v>
      </c>
      <c r="C1030">
        <v>2537</v>
      </c>
      <c r="G1030">
        <v>4192</v>
      </c>
    </row>
    <row r="1031" spans="1:7">
      <c r="A1031" t="s">
        <v>1688</v>
      </c>
      <c r="C1031">
        <v>2382</v>
      </c>
      <c r="G1031">
        <v>2382</v>
      </c>
    </row>
    <row r="1032" spans="1:7">
      <c r="A1032" t="s">
        <v>1454</v>
      </c>
      <c r="C1032">
        <v>1100</v>
      </c>
      <c r="D1032">
        <v>855</v>
      </c>
      <c r="G1032">
        <v>1955</v>
      </c>
    </row>
    <row r="1033" spans="1:7">
      <c r="A1033" t="s">
        <v>1971</v>
      </c>
      <c r="C1033">
        <v>486</v>
      </c>
      <c r="G1033">
        <v>486</v>
      </c>
    </row>
    <row r="1034" spans="1:7">
      <c r="A1034" t="s">
        <v>1709</v>
      </c>
      <c r="C1034">
        <v>3634</v>
      </c>
      <c r="G1034">
        <v>3634</v>
      </c>
    </row>
    <row r="1035" spans="1:7">
      <c r="A1035" t="s">
        <v>1972</v>
      </c>
      <c r="D1035">
        <v>955</v>
      </c>
      <c r="G1035">
        <v>955</v>
      </c>
    </row>
    <row r="1036" spans="1:7">
      <c r="A1036" t="s">
        <v>1973</v>
      </c>
    </row>
    <row r="1037" spans="1:7">
      <c r="A1037" t="s">
        <v>1677</v>
      </c>
    </row>
    <row r="1038" spans="1:7">
      <c r="A1038" t="s">
        <v>1897</v>
      </c>
    </row>
    <row r="1039" spans="1:7">
      <c r="A1039" t="s">
        <v>1673</v>
      </c>
    </row>
    <row r="1040" spans="1:7">
      <c r="A1040" t="s">
        <v>1675</v>
      </c>
    </row>
    <row r="1041" spans="1:7">
      <c r="A1041" t="s">
        <v>1679</v>
      </c>
    </row>
    <row r="1042" spans="1:7">
      <c r="A1042" t="s">
        <v>1681</v>
      </c>
    </row>
    <row r="1043" spans="1:7">
      <c r="A1043" t="s">
        <v>1682</v>
      </c>
    </row>
    <row r="1044" spans="1:7">
      <c r="A1044" t="s">
        <v>487</v>
      </c>
      <c r="B1044">
        <v>9488</v>
      </c>
      <c r="C1044">
        <v>27260</v>
      </c>
      <c r="D1044">
        <v>5158</v>
      </c>
      <c r="G1044">
        <v>41906</v>
      </c>
    </row>
    <row r="1047" spans="1:7">
      <c r="A1047" s="12" t="s">
        <v>1913</v>
      </c>
      <c r="B1047" s="12" t="s">
        <v>1912</v>
      </c>
    </row>
    <row r="1048" spans="1:7">
      <c r="A1048" s="12" t="s">
        <v>1914</v>
      </c>
      <c r="B1048" s="46">
        <v>45992</v>
      </c>
      <c r="C1048" s="46">
        <v>45993</v>
      </c>
      <c r="D1048" s="46">
        <v>45994</v>
      </c>
      <c r="E1048" s="46">
        <v>45995</v>
      </c>
      <c r="F1048" s="46">
        <v>45996</v>
      </c>
      <c r="G1048" t="s">
        <v>487</v>
      </c>
    </row>
    <row r="1049" spans="1:7">
      <c r="A1049" t="s">
        <v>532</v>
      </c>
      <c r="F1049">
        <v>222</v>
      </c>
      <c r="G1049">
        <v>222</v>
      </c>
    </row>
    <row r="1050" spans="1:7">
      <c r="A1050" t="s">
        <v>536</v>
      </c>
      <c r="B1050">
        <v>523</v>
      </c>
      <c r="G1050">
        <v>523</v>
      </c>
    </row>
    <row r="1051" spans="1:7">
      <c r="A1051" t="s">
        <v>1419</v>
      </c>
      <c r="C1051">
        <v>175</v>
      </c>
      <c r="G1051">
        <v>175</v>
      </c>
    </row>
    <row r="1052" spans="1:7">
      <c r="A1052" t="s">
        <v>1635</v>
      </c>
      <c r="B1052">
        <v>602</v>
      </c>
      <c r="C1052">
        <v>1069</v>
      </c>
      <c r="D1052">
        <v>1129</v>
      </c>
      <c r="E1052">
        <v>1041</v>
      </c>
      <c r="F1052">
        <v>1824</v>
      </c>
      <c r="G1052">
        <v>5665</v>
      </c>
    </row>
    <row r="1053" spans="1:7">
      <c r="A1053" t="s">
        <v>1668</v>
      </c>
      <c r="B1053">
        <v>1515</v>
      </c>
      <c r="G1053">
        <v>1515</v>
      </c>
    </row>
    <row r="1054" spans="1:7">
      <c r="A1054" t="s">
        <v>1696</v>
      </c>
      <c r="E1054">
        <v>64</v>
      </c>
      <c r="G1054">
        <v>64</v>
      </c>
    </row>
    <row r="1055" spans="1:7">
      <c r="A1055" t="s">
        <v>1698</v>
      </c>
    </row>
    <row r="1056" spans="1:7">
      <c r="A1056" t="s">
        <v>1448</v>
      </c>
      <c r="B1056">
        <v>1610</v>
      </c>
      <c r="G1056">
        <v>1610</v>
      </c>
    </row>
    <row r="1057" spans="1:7">
      <c r="A1057" t="s">
        <v>1445</v>
      </c>
    </row>
    <row r="1058" spans="1:7">
      <c r="A1058" t="s">
        <v>1703</v>
      </c>
      <c r="E1058">
        <v>52</v>
      </c>
      <c r="G1058">
        <v>52</v>
      </c>
    </row>
    <row r="1059" spans="1:7">
      <c r="A1059" t="s">
        <v>1840</v>
      </c>
      <c r="E1059">
        <v>489</v>
      </c>
      <c r="F1059">
        <v>2020</v>
      </c>
      <c r="G1059">
        <v>2509</v>
      </c>
    </row>
    <row r="1060" spans="1:7">
      <c r="A1060" t="s">
        <v>1830</v>
      </c>
      <c r="B1060">
        <v>2113</v>
      </c>
      <c r="D1060">
        <v>1677</v>
      </c>
      <c r="E1060">
        <v>1316</v>
      </c>
      <c r="G1060">
        <v>5106</v>
      </c>
    </row>
    <row r="1061" spans="1:7">
      <c r="A1061" t="s">
        <v>1688</v>
      </c>
      <c r="B1061">
        <v>3084</v>
      </c>
      <c r="G1061">
        <v>3084</v>
      </c>
    </row>
    <row r="1062" spans="1:7">
      <c r="A1062" t="s">
        <v>1454</v>
      </c>
      <c r="B1062">
        <v>1622</v>
      </c>
      <c r="C1062">
        <v>1131</v>
      </c>
      <c r="G1062">
        <v>2753</v>
      </c>
    </row>
    <row r="1063" spans="1:7">
      <c r="A1063" t="s">
        <v>1971</v>
      </c>
      <c r="B1063">
        <v>600</v>
      </c>
      <c r="C1063">
        <v>610</v>
      </c>
      <c r="D1063">
        <v>974</v>
      </c>
      <c r="G1063">
        <v>2184</v>
      </c>
    </row>
    <row r="1064" spans="1:7">
      <c r="A1064" t="s">
        <v>1709</v>
      </c>
      <c r="B1064">
        <v>3376</v>
      </c>
      <c r="G1064">
        <v>3376</v>
      </c>
    </row>
    <row r="1065" spans="1:7">
      <c r="A1065" t="s">
        <v>1972</v>
      </c>
      <c r="B1065">
        <v>1765</v>
      </c>
      <c r="C1065">
        <v>1153</v>
      </c>
      <c r="D1065">
        <v>383</v>
      </c>
      <c r="E1065">
        <v>490</v>
      </c>
      <c r="G1065">
        <v>3791</v>
      </c>
    </row>
    <row r="1066" spans="1:7">
      <c r="A1066" t="s">
        <v>1974</v>
      </c>
      <c r="B1066">
        <v>545</v>
      </c>
      <c r="C1066">
        <v>1172</v>
      </c>
      <c r="D1066">
        <v>1256</v>
      </c>
      <c r="E1066">
        <v>272</v>
      </c>
      <c r="F1066">
        <v>86</v>
      </c>
      <c r="G1066">
        <v>3331</v>
      </c>
    </row>
    <row r="1067" spans="1:7">
      <c r="A1067" t="s">
        <v>1742</v>
      </c>
      <c r="B1067">
        <v>1829</v>
      </c>
      <c r="C1067">
        <v>2302</v>
      </c>
      <c r="D1067">
        <v>694</v>
      </c>
      <c r="G1067">
        <v>4825</v>
      </c>
    </row>
    <row r="1068" spans="1:7">
      <c r="A1068" t="s">
        <v>1691</v>
      </c>
      <c r="B1068">
        <v>1391</v>
      </c>
      <c r="C1068">
        <v>2916</v>
      </c>
      <c r="D1068">
        <v>2430</v>
      </c>
      <c r="G1068">
        <v>6737</v>
      </c>
    </row>
    <row r="1069" spans="1:7">
      <c r="A1069" t="s">
        <v>1374</v>
      </c>
      <c r="D1069">
        <v>466</v>
      </c>
      <c r="E1069">
        <v>345</v>
      </c>
      <c r="G1069">
        <v>811</v>
      </c>
    </row>
    <row r="1070" spans="1:7">
      <c r="A1070" t="s">
        <v>1457</v>
      </c>
      <c r="E1070">
        <v>1431</v>
      </c>
      <c r="G1070">
        <v>1431</v>
      </c>
    </row>
    <row r="1071" spans="1:7">
      <c r="A1071" t="s">
        <v>1393</v>
      </c>
      <c r="D1071">
        <v>1379</v>
      </c>
      <c r="E1071">
        <v>1154</v>
      </c>
      <c r="G1071">
        <v>2533</v>
      </c>
    </row>
    <row r="1072" spans="1:7">
      <c r="A1072" t="s">
        <v>1684</v>
      </c>
      <c r="D1072">
        <v>243</v>
      </c>
      <c r="G1072">
        <v>243</v>
      </c>
    </row>
    <row r="1073" spans="1:7">
      <c r="A1073" t="s">
        <v>1975</v>
      </c>
      <c r="F1073">
        <v>385</v>
      </c>
      <c r="G1073">
        <v>385</v>
      </c>
    </row>
    <row r="1074" spans="1:7">
      <c r="A1074" t="s">
        <v>1976</v>
      </c>
    </row>
    <row r="1075" spans="1:7">
      <c r="A1075" t="s">
        <v>487</v>
      </c>
      <c r="B1075">
        <v>20575</v>
      </c>
      <c r="C1075">
        <v>10528</v>
      </c>
      <c r="D1075">
        <v>10631</v>
      </c>
      <c r="E1075">
        <v>6654</v>
      </c>
      <c r="F1075">
        <v>4537</v>
      </c>
      <c r="G1075">
        <v>52925</v>
      </c>
    </row>
    <row r="1078" spans="1:7">
      <c r="A1078" s="12" t="s">
        <v>1913</v>
      </c>
      <c r="B1078" s="12" t="s">
        <v>1912</v>
      </c>
    </row>
    <row r="1079" spans="1:7">
      <c r="A1079" s="12" t="s">
        <v>1914</v>
      </c>
      <c r="B1079" s="46">
        <v>45999</v>
      </c>
      <c r="C1079" s="46">
        <v>46000</v>
      </c>
      <c r="D1079" s="46">
        <v>46001</v>
      </c>
      <c r="E1079" s="46">
        <v>46002</v>
      </c>
      <c r="F1079" s="46">
        <v>46003</v>
      </c>
      <c r="G1079" t="s">
        <v>487</v>
      </c>
    </row>
    <row r="1080" spans="1:7">
      <c r="A1080" t="s">
        <v>532</v>
      </c>
      <c r="B1080">
        <v>237</v>
      </c>
      <c r="C1080">
        <v>194</v>
      </c>
      <c r="D1080">
        <v>359</v>
      </c>
      <c r="E1080">
        <v>255</v>
      </c>
      <c r="F1080">
        <v>253</v>
      </c>
      <c r="G1080">
        <v>1298</v>
      </c>
    </row>
    <row r="1081" spans="1:7">
      <c r="A1081" t="s">
        <v>1635</v>
      </c>
      <c r="B1081">
        <v>1283</v>
      </c>
      <c r="C1081">
        <v>442</v>
      </c>
      <c r="F1081">
        <v>706</v>
      </c>
      <c r="G1081">
        <v>2431</v>
      </c>
    </row>
    <row r="1082" spans="1:7">
      <c r="A1082" t="s">
        <v>1665</v>
      </c>
      <c r="C1082">
        <v>2203</v>
      </c>
      <c r="G1082">
        <v>2203</v>
      </c>
    </row>
    <row r="1083" spans="1:7">
      <c r="A1083" t="s">
        <v>1700</v>
      </c>
      <c r="E1083">
        <v>242</v>
      </c>
      <c r="G1083">
        <v>242</v>
      </c>
    </row>
    <row r="1084" spans="1:7">
      <c r="A1084" t="s">
        <v>1448</v>
      </c>
    </row>
    <row r="1085" spans="1:7">
      <c r="A1085" t="s">
        <v>1840</v>
      </c>
      <c r="B1085">
        <v>428</v>
      </c>
      <c r="G1085">
        <v>428</v>
      </c>
    </row>
    <row r="1086" spans="1:7">
      <c r="A1086" t="s">
        <v>1972</v>
      </c>
    </row>
    <row r="1087" spans="1:7">
      <c r="A1087" t="s">
        <v>1974</v>
      </c>
      <c r="C1087">
        <v>265</v>
      </c>
      <c r="D1087">
        <v>542</v>
      </c>
      <c r="E1087">
        <v>739</v>
      </c>
      <c r="G1087">
        <v>1546</v>
      </c>
    </row>
    <row r="1088" spans="1:7">
      <c r="A1088" t="s">
        <v>1742</v>
      </c>
      <c r="D1088">
        <v>91</v>
      </c>
      <c r="G1088">
        <v>91</v>
      </c>
    </row>
    <row r="1089" spans="1:7">
      <c r="A1089" t="s">
        <v>1374</v>
      </c>
      <c r="B1089">
        <v>1172</v>
      </c>
      <c r="G1089">
        <v>1172</v>
      </c>
    </row>
    <row r="1090" spans="1:7">
      <c r="A1090" t="s">
        <v>1457</v>
      </c>
      <c r="B1090">
        <v>1583</v>
      </c>
      <c r="C1090">
        <v>1325</v>
      </c>
      <c r="D1090">
        <v>621</v>
      </c>
      <c r="G1090">
        <v>3529</v>
      </c>
    </row>
    <row r="1091" spans="1:7">
      <c r="A1091" t="s">
        <v>1393</v>
      </c>
    </row>
    <row r="1092" spans="1:7">
      <c r="A1092" t="s">
        <v>1975</v>
      </c>
      <c r="B1092">
        <v>640</v>
      </c>
      <c r="C1092">
        <v>541</v>
      </c>
      <c r="D1092">
        <v>330</v>
      </c>
      <c r="E1092">
        <v>520</v>
      </c>
      <c r="F1092">
        <v>550</v>
      </c>
      <c r="G1092">
        <v>2581</v>
      </c>
    </row>
    <row r="1093" spans="1:7">
      <c r="A1093" t="s">
        <v>1721</v>
      </c>
      <c r="B1093">
        <v>2855</v>
      </c>
      <c r="C1093">
        <v>3343</v>
      </c>
      <c r="D1093">
        <v>931</v>
      </c>
      <c r="G1093">
        <v>7129</v>
      </c>
    </row>
    <row r="1094" spans="1:7">
      <c r="A1094" t="s">
        <v>1724</v>
      </c>
      <c r="C1094">
        <v>1743</v>
      </c>
      <c r="D1094">
        <v>522</v>
      </c>
      <c r="E1094">
        <v>1194</v>
      </c>
      <c r="F1094">
        <v>2811</v>
      </c>
      <c r="G1094">
        <v>6270</v>
      </c>
    </row>
    <row r="1095" spans="1:7">
      <c r="A1095" t="s">
        <v>1977</v>
      </c>
    </row>
    <row r="1096" spans="1:7">
      <c r="A1096" t="s">
        <v>1824</v>
      </c>
      <c r="C1096">
        <v>1640</v>
      </c>
      <c r="D1096">
        <v>1177</v>
      </c>
      <c r="G1096">
        <v>2817</v>
      </c>
    </row>
    <row r="1097" spans="1:7">
      <c r="A1097" t="s">
        <v>1712</v>
      </c>
      <c r="C1097">
        <v>1980</v>
      </c>
      <c r="D1097">
        <v>1251</v>
      </c>
      <c r="E1097">
        <v>3172</v>
      </c>
      <c r="G1097">
        <v>6403</v>
      </c>
    </row>
    <row r="1098" spans="1:7">
      <c r="A1098" t="s">
        <v>1718</v>
      </c>
      <c r="C1098">
        <v>1111</v>
      </c>
      <c r="D1098">
        <v>1373</v>
      </c>
      <c r="E1098">
        <v>1090</v>
      </c>
      <c r="F1098">
        <v>1204</v>
      </c>
      <c r="G1098">
        <v>4778</v>
      </c>
    </row>
    <row r="1099" spans="1:7">
      <c r="A1099" t="s">
        <v>1371</v>
      </c>
      <c r="C1099">
        <v>1500</v>
      </c>
      <c r="D1099">
        <v>1084</v>
      </c>
      <c r="G1099">
        <v>2584</v>
      </c>
    </row>
    <row r="1100" spans="1:7">
      <c r="A1100" t="s">
        <v>1827</v>
      </c>
      <c r="D1100">
        <v>817</v>
      </c>
      <c r="E1100">
        <v>1820</v>
      </c>
      <c r="G1100">
        <v>2637</v>
      </c>
    </row>
    <row r="1101" spans="1:7">
      <c r="A1101" t="s">
        <v>1365</v>
      </c>
      <c r="E1101">
        <v>1351</v>
      </c>
      <c r="G1101">
        <v>1351</v>
      </c>
    </row>
    <row r="1102" spans="1:7">
      <c r="A1102" t="s">
        <v>975</v>
      </c>
      <c r="F1102">
        <v>1832</v>
      </c>
      <c r="G1102">
        <v>1832</v>
      </c>
    </row>
    <row r="1103" spans="1:7">
      <c r="A1103" t="s">
        <v>487</v>
      </c>
      <c r="B1103">
        <v>8198</v>
      </c>
      <c r="C1103">
        <v>16287</v>
      </c>
      <c r="D1103">
        <v>9098</v>
      </c>
      <c r="E1103">
        <v>10383</v>
      </c>
      <c r="F1103">
        <v>7356</v>
      </c>
      <c r="G1103">
        <v>51322</v>
      </c>
    </row>
    <row r="1106" spans="1:7">
      <c r="A1106" s="12" t="s">
        <v>1913</v>
      </c>
      <c r="B1106" s="12" t="s">
        <v>1912</v>
      </c>
    </row>
    <row r="1107" spans="1:7">
      <c r="A1107" s="12" t="s">
        <v>1914</v>
      </c>
      <c r="B1107" s="46">
        <v>46006</v>
      </c>
      <c r="C1107" s="46">
        <v>46007</v>
      </c>
      <c r="D1107" s="46">
        <v>46008</v>
      </c>
      <c r="E1107" s="46">
        <v>46009</v>
      </c>
      <c r="F1107" s="46">
        <v>46010</v>
      </c>
      <c r="G1107" t="s">
        <v>487</v>
      </c>
    </row>
    <row r="1108" spans="1:7">
      <c r="A1108" t="s">
        <v>532</v>
      </c>
      <c r="B1108">
        <v>365</v>
      </c>
      <c r="C1108">
        <v>210</v>
      </c>
      <c r="F1108">
        <v>166</v>
      </c>
      <c r="G1108">
        <v>741</v>
      </c>
    </row>
    <row r="1109" spans="1:7">
      <c r="A1109" t="s">
        <v>1635</v>
      </c>
      <c r="B1109">
        <v>735</v>
      </c>
      <c r="G1109">
        <v>735</v>
      </c>
    </row>
    <row r="1110" spans="1:7">
      <c r="A1110" t="s">
        <v>1662</v>
      </c>
    </row>
    <row r="1111" spans="1:7">
      <c r="A1111" t="s">
        <v>1698</v>
      </c>
    </row>
    <row r="1112" spans="1:7">
      <c r="A1112" t="s">
        <v>1745</v>
      </c>
      <c r="E1112">
        <v>396</v>
      </c>
      <c r="G1112">
        <v>396</v>
      </c>
    </row>
    <row r="1113" spans="1:7">
      <c r="A1113" t="s">
        <v>1700</v>
      </c>
    </row>
    <row r="1114" spans="1:7">
      <c r="A1114" t="s">
        <v>1448</v>
      </c>
    </row>
    <row r="1115" spans="1:7">
      <c r="A1115" t="s">
        <v>1706</v>
      </c>
      <c r="B1115">
        <v>87</v>
      </c>
      <c r="G1115">
        <v>87</v>
      </c>
    </row>
    <row r="1116" spans="1:7">
      <c r="A1116" t="s">
        <v>1974</v>
      </c>
      <c r="B1116">
        <v>671</v>
      </c>
      <c r="C1116">
        <v>1204</v>
      </c>
      <c r="D1116">
        <v>1210</v>
      </c>
      <c r="E1116">
        <v>292</v>
      </c>
      <c r="G1116">
        <v>3377</v>
      </c>
    </row>
    <row r="1117" spans="1:7">
      <c r="A1117" t="s">
        <v>1742</v>
      </c>
      <c r="D1117">
        <v>320</v>
      </c>
      <c r="E1117">
        <v>652</v>
      </c>
      <c r="F1117">
        <v>780</v>
      </c>
      <c r="G1117">
        <v>1752</v>
      </c>
    </row>
    <row r="1118" spans="1:7">
      <c r="A1118" t="s">
        <v>1374</v>
      </c>
      <c r="D1118">
        <v>163</v>
      </c>
      <c r="G1118">
        <v>163</v>
      </c>
    </row>
    <row r="1119" spans="1:7">
      <c r="A1119" t="s">
        <v>1684</v>
      </c>
      <c r="D1119">
        <v>372</v>
      </c>
      <c r="F1119">
        <v>582</v>
      </c>
      <c r="G1119">
        <v>954</v>
      </c>
    </row>
    <row r="1120" spans="1:7">
      <c r="A1120" t="s">
        <v>1975</v>
      </c>
      <c r="B1120">
        <v>752</v>
      </c>
      <c r="C1120">
        <v>1249</v>
      </c>
      <c r="D1120">
        <v>235</v>
      </c>
      <c r="E1120">
        <v>563</v>
      </c>
      <c r="F1120">
        <v>483</v>
      </c>
      <c r="G1120">
        <v>3282</v>
      </c>
    </row>
    <row r="1121" spans="1:7">
      <c r="A1121" t="s">
        <v>1724</v>
      </c>
      <c r="D1121">
        <v>1049</v>
      </c>
      <c r="G1121">
        <v>1049</v>
      </c>
    </row>
    <row r="1122" spans="1:7">
      <c r="A1122" t="s">
        <v>1712</v>
      </c>
      <c r="B1122">
        <v>29</v>
      </c>
      <c r="G1122">
        <v>29</v>
      </c>
    </row>
    <row r="1123" spans="1:7">
      <c r="A1123" t="s">
        <v>1718</v>
      </c>
      <c r="F1123">
        <v>1235</v>
      </c>
      <c r="G1123">
        <v>1235</v>
      </c>
    </row>
    <row r="1124" spans="1:7">
      <c r="A1124" t="s">
        <v>1371</v>
      </c>
    </row>
    <row r="1125" spans="1:7">
      <c r="A1125" t="s">
        <v>1365</v>
      </c>
      <c r="B1125">
        <v>689</v>
      </c>
      <c r="C1125">
        <v>586</v>
      </c>
      <c r="D1125">
        <v>199</v>
      </c>
      <c r="G1125">
        <v>1474</v>
      </c>
    </row>
    <row r="1126" spans="1:7">
      <c r="A1126" t="s">
        <v>975</v>
      </c>
      <c r="C1126">
        <v>1164</v>
      </c>
      <c r="D1126">
        <v>308</v>
      </c>
      <c r="E1126">
        <v>892</v>
      </c>
      <c r="F1126">
        <v>366</v>
      </c>
      <c r="G1126">
        <v>2730</v>
      </c>
    </row>
    <row r="1127" spans="1:7">
      <c r="A1127" t="s">
        <v>1344</v>
      </c>
      <c r="B1127">
        <v>1095</v>
      </c>
      <c r="C1127">
        <v>1676</v>
      </c>
      <c r="D1127">
        <v>1139</v>
      </c>
      <c r="G1127">
        <v>3910</v>
      </c>
    </row>
    <row r="1128" spans="1:7">
      <c r="A1128" t="s">
        <v>1389</v>
      </c>
      <c r="B1128">
        <v>1344</v>
      </c>
      <c r="C1128">
        <v>1583</v>
      </c>
      <c r="D1128">
        <v>1027</v>
      </c>
      <c r="E1128">
        <v>1596</v>
      </c>
      <c r="G1128">
        <v>5550</v>
      </c>
    </row>
    <row r="1129" spans="1:7">
      <c r="A1129" t="s">
        <v>1215</v>
      </c>
      <c r="C1129">
        <v>890</v>
      </c>
      <c r="D1129">
        <v>1810</v>
      </c>
      <c r="E1129">
        <v>967</v>
      </c>
      <c r="G1129">
        <v>3667</v>
      </c>
    </row>
    <row r="1130" spans="1:7">
      <c r="A1130" t="s">
        <v>1843</v>
      </c>
      <c r="B1130">
        <v>1511</v>
      </c>
      <c r="C1130">
        <v>1887</v>
      </c>
      <c r="D1130">
        <v>916</v>
      </c>
      <c r="E1130">
        <v>1704</v>
      </c>
      <c r="F1130">
        <v>974</v>
      </c>
      <c r="G1130">
        <v>6992</v>
      </c>
    </row>
    <row r="1131" spans="1:7">
      <c r="A1131" t="s">
        <v>1715</v>
      </c>
      <c r="C1131">
        <v>1617</v>
      </c>
      <c r="D1131">
        <v>1083</v>
      </c>
      <c r="E1131">
        <v>1905</v>
      </c>
      <c r="F1131">
        <v>2064</v>
      </c>
      <c r="G1131">
        <v>6669</v>
      </c>
    </row>
    <row r="1132" spans="1:7">
      <c r="A1132" t="s">
        <v>1733</v>
      </c>
      <c r="D1132">
        <v>95</v>
      </c>
      <c r="E1132">
        <v>881</v>
      </c>
      <c r="G1132">
        <v>976</v>
      </c>
    </row>
    <row r="1133" spans="1:7">
      <c r="A1133" t="s">
        <v>1727</v>
      </c>
      <c r="E1133">
        <v>3028</v>
      </c>
      <c r="F1133">
        <v>1683</v>
      </c>
      <c r="G1133">
        <v>4711</v>
      </c>
    </row>
    <row r="1134" spans="1:7">
      <c r="A1134" t="s">
        <v>1498</v>
      </c>
      <c r="E1134">
        <v>1568</v>
      </c>
      <c r="G1134">
        <v>1568</v>
      </c>
    </row>
    <row r="1135" spans="1:7">
      <c r="A1135" t="s">
        <v>1978</v>
      </c>
    </row>
    <row r="1136" spans="1:7">
      <c r="A1136" t="s">
        <v>487</v>
      </c>
      <c r="B1136">
        <v>7278</v>
      </c>
      <c r="C1136">
        <v>12066</v>
      </c>
      <c r="D1136">
        <v>9926</v>
      </c>
      <c r="E1136">
        <v>14444</v>
      </c>
      <c r="F1136">
        <v>8333</v>
      </c>
      <c r="G1136">
        <v>52047</v>
      </c>
    </row>
    <row r="1139" spans="1:7">
      <c r="A1139" s="12" t="s">
        <v>1913</v>
      </c>
      <c r="B1139" s="12" t="s">
        <v>1912</v>
      </c>
    </row>
    <row r="1140" spans="1:7">
      <c r="A1140" s="12" t="s">
        <v>1914</v>
      </c>
      <c r="B1140" s="46">
        <v>46013</v>
      </c>
      <c r="C1140" s="46">
        <v>46014</v>
      </c>
      <c r="D1140" s="46">
        <v>46015</v>
      </c>
      <c r="E1140" s="46">
        <v>46016</v>
      </c>
      <c r="F1140" s="46">
        <v>46017</v>
      </c>
      <c r="G1140" t="s">
        <v>487</v>
      </c>
    </row>
    <row r="1141" spans="1:7">
      <c r="A1141" t="s">
        <v>470</v>
      </c>
    </row>
    <row r="1142" spans="1:7">
      <c r="A1142" t="s">
        <v>532</v>
      </c>
      <c r="C1142">
        <v>212</v>
      </c>
      <c r="G1142">
        <v>212</v>
      </c>
    </row>
    <row r="1143" spans="1:7">
      <c r="A1143" t="s">
        <v>1974</v>
      </c>
    </row>
    <row r="1144" spans="1:7">
      <c r="A1144" t="s">
        <v>1742</v>
      </c>
      <c r="B1144">
        <v>870</v>
      </c>
      <c r="G1144">
        <v>870</v>
      </c>
    </row>
    <row r="1145" spans="1:7">
      <c r="A1145" t="s">
        <v>1684</v>
      </c>
      <c r="B1145">
        <v>551</v>
      </c>
      <c r="G1145">
        <v>551</v>
      </c>
    </row>
    <row r="1146" spans="1:7">
      <c r="A1146" t="s">
        <v>1975</v>
      </c>
    </row>
    <row r="1147" spans="1:7">
      <c r="A1147" t="s">
        <v>975</v>
      </c>
      <c r="B1147">
        <v>154</v>
      </c>
      <c r="G1147">
        <v>154</v>
      </c>
    </row>
    <row r="1148" spans="1:7">
      <c r="A1148" t="s">
        <v>1389</v>
      </c>
      <c r="B1148">
        <v>342</v>
      </c>
      <c r="G1148">
        <v>342</v>
      </c>
    </row>
    <row r="1149" spans="1:7">
      <c r="A1149" t="s">
        <v>1715</v>
      </c>
    </row>
    <row r="1150" spans="1:7">
      <c r="A1150" t="s">
        <v>1733</v>
      </c>
      <c r="B1150">
        <v>3523</v>
      </c>
      <c r="C1150">
        <v>2384</v>
      </c>
      <c r="G1150">
        <v>5907</v>
      </c>
    </row>
    <row r="1151" spans="1:7">
      <c r="A1151" t="s">
        <v>1727</v>
      </c>
      <c r="B1151">
        <v>362</v>
      </c>
      <c r="G1151">
        <v>362</v>
      </c>
    </row>
    <row r="1152" spans="1:7">
      <c r="A1152" t="s">
        <v>1498</v>
      </c>
      <c r="B1152">
        <v>380</v>
      </c>
      <c r="G1152">
        <v>380</v>
      </c>
    </row>
    <row r="1153" spans="1:7">
      <c r="A1153" t="s">
        <v>1501</v>
      </c>
      <c r="B1153">
        <v>523</v>
      </c>
      <c r="C1153">
        <v>405</v>
      </c>
      <c r="G1153">
        <v>928</v>
      </c>
    </row>
    <row r="1154" spans="1:7">
      <c r="A1154" t="s">
        <v>487</v>
      </c>
      <c r="B1154">
        <v>6705</v>
      </c>
      <c r="C1154">
        <v>3001</v>
      </c>
      <c r="G1154">
        <v>9706</v>
      </c>
    </row>
    <row r="1157" spans="1:7">
      <c r="A1157" s="12" t="s">
        <v>1913</v>
      </c>
      <c r="B1157" s="12" t="s">
        <v>1912</v>
      </c>
    </row>
    <row r="1158" spans="1:7">
      <c r="A1158" s="12" t="s">
        <v>1914</v>
      </c>
      <c r="B1158" s="46">
        <v>46020</v>
      </c>
      <c r="C1158" s="46">
        <v>46021</v>
      </c>
      <c r="D1158" s="46">
        <v>46022</v>
      </c>
      <c r="E1158" s="46">
        <v>46023</v>
      </c>
      <c r="F1158" s="46">
        <v>46024</v>
      </c>
      <c r="G1158" t="s">
        <v>487</v>
      </c>
    </row>
    <row r="1159" spans="1:7">
      <c r="A1159" t="s">
        <v>470</v>
      </c>
      <c r="E1159">
        <v>0</v>
      </c>
      <c r="F1159">
        <v>0</v>
      </c>
      <c r="G1159">
        <v>0</v>
      </c>
    </row>
    <row r="1160" spans="1:7">
      <c r="A1160" t="s">
        <v>532</v>
      </c>
      <c r="B1160">
        <v>108</v>
      </c>
      <c r="C1160">
        <v>353</v>
      </c>
      <c r="G1160">
        <v>461</v>
      </c>
    </row>
    <row r="1161" spans="1:7">
      <c r="A1161" t="s">
        <v>1694</v>
      </c>
    </row>
    <row r="1162" spans="1:7">
      <c r="A1162" t="s">
        <v>1687</v>
      </c>
      <c r="B1162">
        <v>0</v>
      </c>
      <c r="G1162">
        <v>0</v>
      </c>
    </row>
    <row r="1163" spans="1:7">
      <c r="A1163" t="s">
        <v>1688</v>
      </c>
      <c r="C1163">
        <v>0</v>
      </c>
      <c r="G1163">
        <v>0</v>
      </c>
    </row>
    <row r="1164" spans="1:7">
      <c r="A1164" t="s">
        <v>1691</v>
      </c>
      <c r="B1164">
        <v>0</v>
      </c>
      <c r="G1164">
        <v>0</v>
      </c>
    </row>
    <row r="1165" spans="1:7">
      <c r="A1165" t="s">
        <v>1457</v>
      </c>
    </row>
    <row r="1166" spans="1:7">
      <c r="A1166" t="s">
        <v>1684</v>
      </c>
      <c r="B1166">
        <v>738</v>
      </c>
      <c r="C1166">
        <v>466</v>
      </c>
      <c r="G1166">
        <v>1204</v>
      </c>
    </row>
    <row r="1167" spans="1:7">
      <c r="A1167" t="s">
        <v>1724</v>
      </c>
      <c r="B1167">
        <v>0</v>
      </c>
      <c r="G1167">
        <v>0</v>
      </c>
    </row>
    <row r="1168" spans="1:7">
      <c r="A1168" t="s">
        <v>975</v>
      </c>
      <c r="D1168">
        <v>173</v>
      </c>
      <c r="G1168">
        <v>173</v>
      </c>
    </row>
    <row r="1169" spans="1:7">
      <c r="A1169" t="s">
        <v>1727</v>
      </c>
      <c r="B1169">
        <v>1297</v>
      </c>
      <c r="G1169">
        <v>1297</v>
      </c>
    </row>
    <row r="1170" spans="1:7">
      <c r="A1170" t="s">
        <v>1498</v>
      </c>
      <c r="B1170">
        <v>100</v>
      </c>
      <c r="G1170">
        <v>100</v>
      </c>
    </row>
    <row r="1171" spans="1:7">
      <c r="A1171" t="s">
        <v>1730</v>
      </c>
      <c r="B1171">
        <v>2583</v>
      </c>
      <c r="C1171">
        <v>3099</v>
      </c>
      <c r="G1171">
        <v>5682</v>
      </c>
    </row>
    <row r="1172" spans="1:7">
      <c r="A1172" t="s">
        <v>1460</v>
      </c>
      <c r="B1172">
        <v>1188</v>
      </c>
      <c r="C1172">
        <v>0</v>
      </c>
      <c r="G1172">
        <v>1188</v>
      </c>
    </row>
    <row r="1173" spans="1:7">
      <c r="A1173" t="s">
        <v>1463</v>
      </c>
      <c r="B1173">
        <v>900</v>
      </c>
      <c r="G1173">
        <v>900</v>
      </c>
    </row>
    <row r="1174" spans="1:7">
      <c r="A1174" t="s">
        <v>487</v>
      </c>
      <c r="B1174">
        <v>6914</v>
      </c>
      <c r="C1174">
        <v>3918</v>
      </c>
      <c r="D1174">
        <v>173</v>
      </c>
      <c r="E1174">
        <v>0</v>
      </c>
      <c r="F1174">
        <v>0</v>
      </c>
      <c r="G1174">
        <v>11005</v>
      </c>
    </row>
    <row r="1177" spans="1:7">
      <c r="A1177" s="12" t="s">
        <v>1913</v>
      </c>
      <c r="B1177" s="12" t="s">
        <v>1912</v>
      </c>
    </row>
    <row r="1178" spans="1:7">
      <c r="A1178" s="12" t="s">
        <v>1914</v>
      </c>
      <c r="B1178" s="46">
        <v>46027</v>
      </c>
      <c r="C1178" s="46">
        <v>46028</v>
      </c>
      <c r="D1178" s="46">
        <v>46029</v>
      </c>
      <c r="E1178" s="46">
        <v>46030</v>
      </c>
      <c r="F1178" s="46">
        <v>46031</v>
      </c>
      <c r="G1178" t="s">
        <v>487</v>
      </c>
    </row>
    <row r="1179" spans="1:7">
      <c r="A1179" t="s">
        <v>453</v>
      </c>
      <c r="C1179">
        <v>152</v>
      </c>
      <c r="E1179">
        <v>85</v>
      </c>
      <c r="G1179">
        <v>237</v>
      </c>
    </row>
    <row r="1180" spans="1:7">
      <c r="A1180" t="s">
        <v>532</v>
      </c>
      <c r="B1180">
        <v>248</v>
      </c>
      <c r="D1180">
        <v>366</v>
      </c>
      <c r="E1180">
        <v>113</v>
      </c>
      <c r="G1180">
        <v>727</v>
      </c>
    </row>
    <row r="1181" spans="1:7">
      <c r="A1181" t="s">
        <v>1275</v>
      </c>
      <c r="F1181">
        <v>0</v>
      </c>
      <c r="G1181">
        <v>0</v>
      </c>
    </row>
    <row r="1182" spans="1:7">
      <c r="A1182" t="s">
        <v>1665</v>
      </c>
      <c r="C1182">
        <v>0</v>
      </c>
      <c r="G1182">
        <v>0</v>
      </c>
    </row>
    <row r="1183" spans="1:7">
      <c r="A1183" t="s">
        <v>1709</v>
      </c>
    </row>
    <row r="1184" spans="1:7">
      <c r="A1184" t="s">
        <v>1684</v>
      </c>
      <c r="B1184">
        <v>3728</v>
      </c>
      <c r="C1184">
        <v>1789</v>
      </c>
      <c r="G1184">
        <v>5517</v>
      </c>
    </row>
    <row r="1185" spans="1:7">
      <c r="A1185" t="s">
        <v>1721</v>
      </c>
      <c r="D1185">
        <v>0</v>
      </c>
      <c r="G1185">
        <v>0</v>
      </c>
    </row>
    <row r="1186" spans="1:7">
      <c r="A1186" t="s">
        <v>1718</v>
      </c>
    </row>
    <row r="1187" spans="1:7">
      <c r="A1187" t="s">
        <v>1715</v>
      </c>
      <c r="D1187">
        <v>0</v>
      </c>
      <c r="F1187">
        <v>104</v>
      </c>
      <c r="G1187">
        <v>104</v>
      </c>
    </row>
    <row r="1188" spans="1:7">
      <c r="A1188" t="s">
        <v>1730</v>
      </c>
      <c r="B1188">
        <v>568</v>
      </c>
      <c r="G1188">
        <v>568</v>
      </c>
    </row>
    <row r="1189" spans="1:7">
      <c r="A1189" t="s">
        <v>1236</v>
      </c>
      <c r="B1189">
        <v>1105</v>
      </c>
      <c r="C1189">
        <v>942</v>
      </c>
      <c r="D1189">
        <v>2151</v>
      </c>
      <c r="E1189">
        <v>1926</v>
      </c>
      <c r="F1189">
        <v>1000</v>
      </c>
      <c r="G1189">
        <v>7124</v>
      </c>
    </row>
    <row r="1190" spans="1:7">
      <c r="A1190" t="s">
        <v>1483</v>
      </c>
      <c r="B1190">
        <v>1353</v>
      </c>
      <c r="C1190">
        <v>1153</v>
      </c>
      <c r="G1190">
        <v>2506</v>
      </c>
    </row>
    <row r="1191" spans="1:7">
      <c r="A1191" t="s">
        <v>1736</v>
      </c>
      <c r="C1191">
        <v>2362</v>
      </c>
      <c r="D1191">
        <v>3079</v>
      </c>
      <c r="G1191">
        <v>5441</v>
      </c>
    </row>
    <row r="1192" spans="1:7">
      <c r="A1192" t="s">
        <v>1396</v>
      </c>
      <c r="C1192">
        <v>1534</v>
      </c>
      <c r="D1192">
        <v>180</v>
      </c>
      <c r="G1192">
        <v>1714</v>
      </c>
    </row>
    <row r="1193" spans="1:7">
      <c r="A1193" t="s">
        <v>1424</v>
      </c>
      <c r="D1193">
        <v>1687</v>
      </c>
      <c r="E1193">
        <v>1053</v>
      </c>
      <c r="G1193">
        <v>2740</v>
      </c>
    </row>
    <row r="1194" spans="1:7">
      <c r="A1194" t="s">
        <v>1427</v>
      </c>
      <c r="D1194">
        <v>1056</v>
      </c>
      <c r="G1194">
        <v>1056</v>
      </c>
    </row>
    <row r="1195" spans="1:7">
      <c r="A1195" t="s">
        <v>1739</v>
      </c>
      <c r="E1195">
        <v>2367</v>
      </c>
      <c r="F1195">
        <v>447</v>
      </c>
      <c r="G1195">
        <v>2814</v>
      </c>
    </row>
    <row r="1196" spans="1:7">
      <c r="A1196" t="s">
        <v>1285</v>
      </c>
      <c r="F1196">
        <v>0</v>
      </c>
      <c r="G1196">
        <v>0</v>
      </c>
    </row>
    <row r="1197" spans="1:7">
      <c r="A1197" t="s">
        <v>1833</v>
      </c>
      <c r="F1197">
        <v>1319</v>
      </c>
      <c r="G1197">
        <v>1319</v>
      </c>
    </row>
    <row r="1198" spans="1:7">
      <c r="A1198" t="s">
        <v>487</v>
      </c>
      <c r="B1198">
        <v>7002</v>
      </c>
      <c r="C1198">
        <v>7932</v>
      </c>
      <c r="D1198">
        <v>8519</v>
      </c>
      <c r="E1198">
        <v>5544</v>
      </c>
      <c r="F1198">
        <v>2870</v>
      </c>
      <c r="G1198">
        <v>31867</v>
      </c>
    </row>
    <row r="1201" spans="1:7">
      <c r="A1201" s="12" t="s">
        <v>1913</v>
      </c>
      <c r="B1201" s="12" t="s">
        <v>1912</v>
      </c>
    </row>
    <row r="1202" spans="1:7">
      <c r="A1202" s="12" t="s">
        <v>1914</v>
      </c>
      <c r="B1202" s="46">
        <v>46034</v>
      </c>
      <c r="C1202" s="46">
        <v>46035</v>
      </c>
      <c r="D1202" s="46">
        <v>46036</v>
      </c>
      <c r="E1202" s="46">
        <v>46037</v>
      </c>
      <c r="F1202" s="46">
        <v>46038</v>
      </c>
      <c r="G1202" t="s">
        <v>487</v>
      </c>
    </row>
    <row r="1203" spans="1:7">
      <c r="A1203" t="s">
        <v>326</v>
      </c>
      <c r="F1203">
        <v>50</v>
      </c>
      <c r="G1203">
        <v>50</v>
      </c>
    </row>
    <row r="1204" spans="1:7">
      <c r="A1204" t="s">
        <v>453</v>
      </c>
      <c r="C1204">
        <v>312</v>
      </c>
      <c r="G1204">
        <v>312</v>
      </c>
    </row>
    <row r="1205" spans="1:7">
      <c r="A1205" t="s">
        <v>404</v>
      </c>
      <c r="E1205">
        <v>142</v>
      </c>
      <c r="G1205">
        <v>142</v>
      </c>
    </row>
    <row r="1206" spans="1:7">
      <c r="A1206" t="s">
        <v>148</v>
      </c>
      <c r="D1206">
        <v>1200</v>
      </c>
      <c r="E1206">
        <v>445</v>
      </c>
      <c r="F1206">
        <v>686</v>
      </c>
      <c r="G1206">
        <v>2331</v>
      </c>
    </row>
    <row r="1207" spans="1:7">
      <c r="A1207" t="s">
        <v>160</v>
      </c>
    </row>
    <row r="1208" spans="1:7">
      <c r="A1208" t="s">
        <v>1171</v>
      </c>
    </row>
    <row r="1209" spans="1:7">
      <c r="A1209" t="s">
        <v>1288</v>
      </c>
    </row>
    <row r="1210" spans="1:7">
      <c r="A1210" t="s">
        <v>1718</v>
      </c>
    </row>
    <row r="1211" spans="1:7">
      <c r="A1211" t="s">
        <v>1236</v>
      </c>
      <c r="B1211">
        <v>1812</v>
      </c>
      <c r="C1211">
        <v>1838</v>
      </c>
      <c r="E1211">
        <v>0</v>
      </c>
      <c r="G1211">
        <v>3650</v>
      </c>
    </row>
    <row r="1212" spans="1:7">
      <c r="A1212" t="s">
        <v>1483</v>
      </c>
      <c r="B1212">
        <v>1314</v>
      </c>
      <c r="G1212">
        <v>1314</v>
      </c>
    </row>
    <row r="1213" spans="1:7">
      <c r="A1213" t="s">
        <v>1396</v>
      </c>
      <c r="D1213">
        <v>0</v>
      </c>
      <c r="G1213">
        <v>0</v>
      </c>
    </row>
    <row r="1214" spans="1:7">
      <c r="A1214" t="s">
        <v>1424</v>
      </c>
      <c r="B1214">
        <v>0</v>
      </c>
      <c r="G1214">
        <v>0</v>
      </c>
    </row>
    <row r="1215" spans="1:7">
      <c r="A1215" t="s">
        <v>1427</v>
      </c>
      <c r="B1215">
        <v>1356</v>
      </c>
      <c r="C1215">
        <v>1435</v>
      </c>
      <c r="D1215">
        <v>1295</v>
      </c>
      <c r="G1215">
        <v>4086</v>
      </c>
    </row>
    <row r="1216" spans="1:7">
      <c r="A1216" t="s">
        <v>1739</v>
      </c>
      <c r="B1216">
        <v>858</v>
      </c>
      <c r="G1216">
        <v>858</v>
      </c>
    </row>
    <row r="1217" spans="1:7">
      <c r="A1217" t="s">
        <v>1833</v>
      </c>
      <c r="B1217">
        <v>926</v>
      </c>
      <c r="C1217">
        <v>1128</v>
      </c>
      <c r="D1217">
        <v>1082</v>
      </c>
      <c r="E1217">
        <v>1325</v>
      </c>
      <c r="F1217">
        <v>441</v>
      </c>
      <c r="G1217">
        <v>4902</v>
      </c>
    </row>
    <row r="1218" spans="1:7">
      <c r="A1218" t="s">
        <v>544</v>
      </c>
      <c r="B1218">
        <v>205</v>
      </c>
      <c r="F1218">
        <v>107</v>
      </c>
      <c r="G1218">
        <v>312</v>
      </c>
    </row>
    <row r="1219" spans="1:7">
      <c r="A1219" t="s">
        <v>1641</v>
      </c>
      <c r="B1219">
        <v>4915</v>
      </c>
      <c r="C1219">
        <v>914</v>
      </c>
      <c r="D1219">
        <v>0</v>
      </c>
      <c r="G1219">
        <v>5829</v>
      </c>
    </row>
    <row r="1220" spans="1:7">
      <c r="A1220" t="s">
        <v>1638</v>
      </c>
      <c r="B1220">
        <v>813</v>
      </c>
      <c r="C1220">
        <v>1491</v>
      </c>
      <c r="D1220">
        <v>1062</v>
      </c>
      <c r="E1220">
        <v>527</v>
      </c>
      <c r="G1220">
        <v>3893</v>
      </c>
    </row>
    <row r="1221" spans="1:7">
      <c r="A1221" t="s">
        <v>1530</v>
      </c>
    </row>
    <row r="1222" spans="1:7">
      <c r="A1222" t="s">
        <v>1469</v>
      </c>
    </row>
    <row r="1223" spans="1:7">
      <c r="A1223" t="s">
        <v>1643</v>
      </c>
      <c r="C1223">
        <v>6092</v>
      </c>
      <c r="D1223">
        <v>0</v>
      </c>
      <c r="E1223">
        <v>0</v>
      </c>
      <c r="G1223">
        <v>6092</v>
      </c>
    </row>
    <row r="1224" spans="1:7">
      <c r="A1224" t="s">
        <v>1645</v>
      </c>
      <c r="C1224">
        <v>822</v>
      </c>
      <c r="D1224">
        <v>2611</v>
      </c>
      <c r="G1224">
        <v>3433</v>
      </c>
    </row>
    <row r="1225" spans="1:7">
      <c r="A1225" t="s">
        <v>1649</v>
      </c>
      <c r="D1225">
        <v>544</v>
      </c>
      <c r="E1225">
        <v>2832</v>
      </c>
      <c r="F1225">
        <v>457</v>
      </c>
      <c r="G1225">
        <v>3833</v>
      </c>
    </row>
    <row r="1226" spans="1:7">
      <c r="A1226" t="s">
        <v>1647</v>
      </c>
      <c r="D1226">
        <v>1728</v>
      </c>
      <c r="F1226">
        <v>3082</v>
      </c>
      <c r="G1226">
        <v>4810</v>
      </c>
    </row>
    <row r="1227" spans="1:7">
      <c r="A1227" t="s">
        <v>1651</v>
      </c>
      <c r="E1227">
        <v>1562</v>
      </c>
      <c r="F1227">
        <v>673</v>
      </c>
      <c r="G1227">
        <v>2235</v>
      </c>
    </row>
    <row r="1228" spans="1:7">
      <c r="A1228" t="s">
        <v>1653</v>
      </c>
      <c r="E1228">
        <v>1639</v>
      </c>
      <c r="F1228">
        <v>987</v>
      </c>
      <c r="G1228">
        <v>2626</v>
      </c>
    </row>
    <row r="1229" spans="1:7">
      <c r="A1229" t="s">
        <v>1804</v>
      </c>
      <c r="B1229">
        <v>607</v>
      </c>
      <c r="C1229">
        <v>662</v>
      </c>
      <c r="D1229">
        <v>877</v>
      </c>
      <c r="E1229">
        <v>499</v>
      </c>
      <c r="F1229">
        <v>186</v>
      </c>
      <c r="G1229">
        <v>2831</v>
      </c>
    </row>
    <row r="1230" spans="1:7">
      <c r="A1230" t="s">
        <v>487</v>
      </c>
      <c r="B1230">
        <v>12806</v>
      </c>
      <c r="C1230">
        <v>14694</v>
      </c>
      <c r="D1230">
        <v>10399</v>
      </c>
      <c r="E1230">
        <v>8971</v>
      </c>
      <c r="F1230">
        <v>6669</v>
      </c>
      <c r="G1230">
        <v>53539</v>
      </c>
    </row>
    <row r="1233" spans="1:7">
      <c r="A1233" s="12" t="s">
        <v>1913</v>
      </c>
      <c r="B1233" s="12" t="s">
        <v>1912</v>
      </c>
    </row>
    <row r="1234" spans="1:7">
      <c r="A1234" s="12" t="s">
        <v>1914</v>
      </c>
      <c r="B1234" s="46">
        <v>46041</v>
      </c>
      <c r="C1234" s="46">
        <v>46042</v>
      </c>
      <c r="D1234" s="46">
        <v>46043</v>
      </c>
      <c r="E1234" s="46">
        <v>46044</v>
      </c>
      <c r="F1234" s="46">
        <v>46045</v>
      </c>
      <c r="G1234" t="s">
        <v>487</v>
      </c>
    </row>
    <row r="1235" spans="1:7">
      <c r="A1235" t="s">
        <v>470</v>
      </c>
      <c r="B1235">
        <v>0</v>
      </c>
      <c r="G1235">
        <v>0</v>
      </c>
    </row>
    <row r="1236" spans="1:7">
      <c r="A1236" t="s">
        <v>404</v>
      </c>
      <c r="F1236">
        <v>57</v>
      </c>
      <c r="G1236">
        <v>57</v>
      </c>
    </row>
    <row r="1237" spans="1:7">
      <c r="A1237" t="s">
        <v>148</v>
      </c>
      <c r="C1237">
        <v>0</v>
      </c>
      <c r="G1237">
        <v>0</v>
      </c>
    </row>
    <row r="1238" spans="1:7">
      <c r="A1238" t="s">
        <v>536</v>
      </c>
      <c r="D1238">
        <v>150</v>
      </c>
      <c r="E1238">
        <v>0</v>
      </c>
      <c r="F1238">
        <v>274</v>
      </c>
      <c r="G1238">
        <v>424</v>
      </c>
    </row>
    <row r="1239" spans="1:7">
      <c r="A1239" t="s">
        <v>1668</v>
      </c>
      <c r="C1239">
        <v>2209</v>
      </c>
      <c r="G1239">
        <v>2209</v>
      </c>
    </row>
    <row r="1240" spans="1:7">
      <c r="A1240" t="s">
        <v>1715</v>
      </c>
    </row>
    <row r="1241" spans="1:7">
      <c r="A1241" t="s">
        <v>1483</v>
      </c>
    </row>
    <row r="1242" spans="1:7">
      <c r="A1242" t="s">
        <v>1427</v>
      </c>
      <c r="C1242">
        <v>0</v>
      </c>
      <c r="G1242">
        <v>0</v>
      </c>
    </row>
    <row r="1243" spans="1:7">
      <c r="A1243" t="s">
        <v>1739</v>
      </c>
      <c r="E1243">
        <v>1940</v>
      </c>
      <c r="G1243">
        <v>1940</v>
      </c>
    </row>
    <row r="1244" spans="1:7">
      <c r="A1244" t="s">
        <v>544</v>
      </c>
      <c r="C1244">
        <v>183</v>
      </c>
      <c r="D1244">
        <v>182</v>
      </c>
      <c r="E1244">
        <v>186</v>
      </c>
      <c r="G1244">
        <v>551</v>
      </c>
    </row>
    <row r="1245" spans="1:7">
      <c r="A1245" t="s">
        <v>1638</v>
      </c>
      <c r="E1245">
        <v>1776</v>
      </c>
      <c r="G1245">
        <v>1776</v>
      </c>
    </row>
    <row r="1246" spans="1:7">
      <c r="A1246" t="s">
        <v>1649</v>
      </c>
      <c r="C1246">
        <v>506</v>
      </c>
      <c r="G1246">
        <v>506</v>
      </c>
    </row>
    <row r="1247" spans="1:7">
      <c r="A1247" t="s">
        <v>1651</v>
      </c>
      <c r="D1247">
        <v>2265</v>
      </c>
      <c r="F1247">
        <v>2651</v>
      </c>
      <c r="G1247">
        <v>4916</v>
      </c>
    </row>
    <row r="1248" spans="1:7">
      <c r="A1248" t="s">
        <v>1653</v>
      </c>
      <c r="C1248">
        <v>0</v>
      </c>
      <c r="D1248">
        <v>575</v>
      </c>
      <c r="F1248">
        <v>818</v>
      </c>
      <c r="G1248">
        <v>1393</v>
      </c>
    </row>
    <row r="1249" spans="1:7">
      <c r="A1249" t="s">
        <v>1849</v>
      </c>
      <c r="C1249">
        <v>1344</v>
      </c>
      <c r="G1249">
        <v>1344</v>
      </c>
    </row>
    <row r="1250" spans="1:7">
      <c r="A1250" t="s">
        <v>1979</v>
      </c>
      <c r="C1250">
        <v>660</v>
      </c>
      <c r="D1250">
        <v>754</v>
      </c>
      <c r="E1250">
        <v>520</v>
      </c>
      <c r="F1250">
        <v>0</v>
      </c>
      <c r="G1250">
        <v>1934</v>
      </c>
    </row>
    <row r="1251" spans="1:7">
      <c r="A1251" t="s">
        <v>1980</v>
      </c>
      <c r="C1251">
        <v>1382</v>
      </c>
      <c r="D1251">
        <v>993</v>
      </c>
      <c r="E1251">
        <v>1462</v>
      </c>
      <c r="F1251">
        <v>1617</v>
      </c>
      <c r="G1251">
        <v>5454</v>
      </c>
    </row>
    <row r="1252" spans="1:7">
      <c r="A1252" t="s">
        <v>667</v>
      </c>
      <c r="C1252">
        <v>2719</v>
      </c>
      <c r="D1252">
        <v>408</v>
      </c>
      <c r="G1252">
        <v>3127</v>
      </c>
    </row>
    <row r="1253" spans="1:7">
      <c r="A1253" t="s">
        <v>1655</v>
      </c>
      <c r="C1253">
        <v>1277</v>
      </c>
      <c r="G1253">
        <v>1277</v>
      </c>
    </row>
    <row r="1254" spans="1:7">
      <c r="A1254" t="s">
        <v>1433</v>
      </c>
      <c r="D1254">
        <v>686</v>
      </c>
      <c r="E1254">
        <v>736</v>
      </c>
      <c r="G1254">
        <v>1422</v>
      </c>
    </row>
    <row r="1255" spans="1:7">
      <c r="A1255" t="s">
        <v>1430</v>
      </c>
      <c r="D1255">
        <v>867</v>
      </c>
      <c r="E1255">
        <v>1539</v>
      </c>
      <c r="G1255">
        <v>2406</v>
      </c>
    </row>
    <row r="1256" spans="1:7">
      <c r="A1256" t="s">
        <v>678</v>
      </c>
      <c r="D1256">
        <v>2000</v>
      </c>
      <c r="E1256">
        <v>970</v>
      </c>
      <c r="G1256">
        <v>2970</v>
      </c>
    </row>
    <row r="1257" spans="1:7">
      <c r="A1257" t="s">
        <v>1199</v>
      </c>
      <c r="E1257">
        <v>2031</v>
      </c>
      <c r="F1257">
        <v>845</v>
      </c>
      <c r="G1257">
        <v>2876</v>
      </c>
    </row>
    <row r="1258" spans="1:7">
      <c r="A1258" t="s">
        <v>487</v>
      </c>
      <c r="B1258">
        <v>0</v>
      </c>
      <c r="C1258">
        <v>10280</v>
      </c>
      <c r="D1258">
        <v>8880</v>
      </c>
      <c r="E1258">
        <v>11160</v>
      </c>
      <c r="F1258">
        <v>6262</v>
      </c>
      <c r="G1258">
        <v>36582</v>
      </c>
    </row>
    <row r="1261" spans="1:7">
      <c r="A1261" s="12" t="s">
        <v>1913</v>
      </c>
      <c r="B1261" s="12" t="s">
        <v>1912</v>
      </c>
    </row>
    <row r="1262" spans="1:7">
      <c r="A1262" s="12" t="s">
        <v>1914</v>
      </c>
      <c r="B1262" s="46">
        <v>46048</v>
      </c>
      <c r="C1262" s="46">
        <v>46049</v>
      </c>
      <c r="D1262" s="46">
        <v>46050</v>
      </c>
      <c r="E1262" s="46">
        <v>46051</v>
      </c>
      <c r="F1262" s="46">
        <v>46052</v>
      </c>
      <c r="G1262" t="s">
        <v>487</v>
      </c>
    </row>
    <row r="1263" spans="1:7">
      <c r="A1263" t="s">
        <v>148</v>
      </c>
      <c r="C1263">
        <v>511</v>
      </c>
      <c r="D1263">
        <v>324</v>
      </c>
      <c r="E1263">
        <v>838</v>
      </c>
      <c r="F1263">
        <v>481</v>
      </c>
      <c r="G1263">
        <v>2154</v>
      </c>
    </row>
    <row r="1264" spans="1:7">
      <c r="A1264" t="s">
        <v>536</v>
      </c>
      <c r="C1264">
        <v>343</v>
      </c>
      <c r="D1264">
        <v>62</v>
      </c>
      <c r="E1264">
        <v>329</v>
      </c>
      <c r="G1264">
        <v>734</v>
      </c>
    </row>
    <row r="1265" spans="1:7">
      <c r="A1265" t="s">
        <v>1733</v>
      </c>
    </row>
    <row r="1266" spans="1:7">
      <c r="A1266" t="s">
        <v>1727</v>
      </c>
    </row>
    <row r="1267" spans="1:7">
      <c r="A1267" t="s">
        <v>1730</v>
      </c>
    </row>
    <row r="1268" spans="1:7">
      <c r="A1268" t="s">
        <v>1236</v>
      </c>
      <c r="D1268">
        <v>149</v>
      </c>
      <c r="G1268">
        <v>149</v>
      </c>
    </row>
    <row r="1269" spans="1:7">
      <c r="A1269" t="s">
        <v>1483</v>
      </c>
    </row>
    <row r="1270" spans="1:7">
      <c r="A1270" t="s">
        <v>1736</v>
      </c>
    </row>
    <row r="1271" spans="1:7">
      <c r="A1271" t="s">
        <v>1424</v>
      </c>
    </row>
    <row r="1272" spans="1:7">
      <c r="A1272" t="s">
        <v>1739</v>
      </c>
    </row>
    <row r="1273" spans="1:7">
      <c r="A1273" t="s">
        <v>1641</v>
      </c>
    </row>
    <row r="1274" spans="1:7">
      <c r="A1274" t="s">
        <v>1638</v>
      </c>
    </row>
    <row r="1275" spans="1:7">
      <c r="A1275" t="s">
        <v>1643</v>
      </c>
    </row>
    <row r="1276" spans="1:7">
      <c r="A1276" t="s">
        <v>1645</v>
      </c>
      <c r="B1276">
        <v>1908</v>
      </c>
      <c r="G1276">
        <v>1908</v>
      </c>
    </row>
    <row r="1277" spans="1:7">
      <c r="A1277" t="s">
        <v>1649</v>
      </c>
    </row>
    <row r="1278" spans="1:7">
      <c r="A1278" t="s">
        <v>1647</v>
      </c>
    </row>
    <row r="1279" spans="1:7">
      <c r="A1279" t="s">
        <v>1651</v>
      </c>
    </row>
    <row r="1280" spans="1:7">
      <c r="A1280" t="s">
        <v>1653</v>
      </c>
    </row>
    <row r="1281" spans="1:7">
      <c r="A1281" t="s">
        <v>1849</v>
      </c>
      <c r="B1281">
        <v>886</v>
      </c>
      <c r="G1281">
        <v>886</v>
      </c>
    </row>
    <row r="1282" spans="1:7">
      <c r="A1282" t="s">
        <v>1979</v>
      </c>
      <c r="B1282">
        <v>376</v>
      </c>
      <c r="C1282">
        <v>647</v>
      </c>
      <c r="D1282">
        <v>565</v>
      </c>
      <c r="E1282">
        <v>222</v>
      </c>
      <c r="G1282">
        <v>1810</v>
      </c>
    </row>
    <row r="1283" spans="1:7">
      <c r="A1283" t="s">
        <v>1980</v>
      </c>
      <c r="B1283">
        <v>1642</v>
      </c>
      <c r="C1283">
        <v>843</v>
      </c>
      <c r="E1283">
        <v>410</v>
      </c>
      <c r="G1283">
        <v>2895</v>
      </c>
    </row>
    <row r="1284" spans="1:7">
      <c r="A1284" t="s">
        <v>1655</v>
      </c>
    </row>
    <row r="1285" spans="1:7">
      <c r="A1285" t="s">
        <v>1433</v>
      </c>
      <c r="B1285">
        <v>835</v>
      </c>
      <c r="C1285">
        <v>858</v>
      </c>
      <c r="D1285">
        <v>976</v>
      </c>
      <c r="G1285">
        <v>2669</v>
      </c>
    </row>
    <row r="1286" spans="1:7">
      <c r="A1286" t="s">
        <v>1430</v>
      </c>
      <c r="B1286">
        <v>1590</v>
      </c>
      <c r="C1286">
        <v>1230</v>
      </c>
      <c r="D1286">
        <v>1015</v>
      </c>
      <c r="G1286">
        <v>3835</v>
      </c>
    </row>
    <row r="1287" spans="1:7">
      <c r="A1287" t="s">
        <v>1199</v>
      </c>
      <c r="B1287">
        <v>1530</v>
      </c>
      <c r="C1287">
        <v>388</v>
      </c>
      <c r="E1287">
        <v>470</v>
      </c>
      <c r="G1287">
        <v>2388</v>
      </c>
    </row>
    <row r="1288" spans="1:7">
      <c r="A1288" t="s">
        <v>1436</v>
      </c>
      <c r="C1288">
        <v>1758</v>
      </c>
      <c r="D1288">
        <v>1363</v>
      </c>
      <c r="G1288">
        <v>3121</v>
      </c>
    </row>
    <row r="1289" spans="1:7">
      <c r="A1289" t="s">
        <v>1283</v>
      </c>
      <c r="D1289">
        <v>881</v>
      </c>
      <c r="E1289">
        <v>1143</v>
      </c>
      <c r="G1289">
        <v>2024</v>
      </c>
    </row>
    <row r="1290" spans="1:7">
      <c r="A1290" t="s">
        <v>1836</v>
      </c>
      <c r="E1290">
        <v>1468</v>
      </c>
      <c r="F1290">
        <v>1637</v>
      </c>
      <c r="G1290">
        <v>3105</v>
      </c>
    </row>
    <row r="1291" spans="1:7">
      <c r="A1291" t="s">
        <v>487</v>
      </c>
      <c r="B1291">
        <v>8767</v>
      </c>
      <c r="C1291">
        <v>6578</v>
      </c>
      <c r="D1291">
        <v>5335</v>
      </c>
      <c r="E1291">
        <v>4880</v>
      </c>
      <c r="F1291">
        <v>2118</v>
      </c>
      <c r="G1291">
        <v>27678</v>
      </c>
    </row>
    <row r="1294" spans="1:7">
      <c r="A1294" s="12" t="s">
        <v>1913</v>
      </c>
      <c r="B1294" s="12" t="s">
        <v>1912</v>
      </c>
    </row>
    <row r="1295" spans="1:7">
      <c r="A1295" s="12" t="s">
        <v>1914</v>
      </c>
      <c r="B1295" s="46">
        <v>46055</v>
      </c>
      <c r="C1295" s="46">
        <v>46056</v>
      </c>
      <c r="D1295" s="46">
        <v>46057</v>
      </c>
      <c r="E1295" s="46">
        <v>46058</v>
      </c>
      <c r="F1295" s="46">
        <v>46059</v>
      </c>
      <c r="G1295" t="s">
        <v>487</v>
      </c>
    </row>
    <row r="1296" spans="1:7">
      <c r="A1296" t="s">
        <v>148</v>
      </c>
      <c r="B1296">
        <v>859</v>
      </c>
      <c r="G1296">
        <v>859</v>
      </c>
    </row>
    <row r="1297" spans="1:7">
      <c r="A1297" t="s">
        <v>536</v>
      </c>
      <c r="B1297">
        <v>251</v>
      </c>
      <c r="G1297">
        <v>251</v>
      </c>
    </row>
    <row r="1298" spans="1:7">
      <c r="A1298" t="s">
        <v>1192</v>
      </c>
    </row>
    <row r="1299" spans="1:7">
      <c r="A1299" t="s">
        <v>1718</v>
      </c>
      <c r="E1299">
        <v>253</v>
      </c>
      <c r="G1299">
        <v>253</v>
      </c>
    </row>
    <row r="1300" spans="1:7">
      <c r="A1300" t="s">
        <v>1236</v>
      </c>
    </row>
    <row r="1301" spans="1:7">
      <c r="A1301" t="s">
        <v>544</v>
      </c>
    </row>
    <row r="1302" spans="1:7">
      <c r="A1302" t="s">
        <v>1979</v>
      </c>
    </row>
    <row r="1303" spans="1:7">
      <c r="A1303" t="s">
        <v>1980</v>
      </c>
    </row>
    <row r="1304" spans="1:7">
      <c r="A1304" t="s">
        <v>667</v>
      </c>
      <c r="D1304">
        <v>1809</v>
      </c>
      <c r="E1304">
        <v>696</v>
      </c>
      <c r="F1304">
        <v>3</v>
      </c>
      <c r="G1304">
        <v>2508</v>
      </c>
    </row>
    <row r="1305" spans="1:7">
      <c r="A1305" t="s">
        <v>1433</v>
      </c>
      <c r="B1305">
        <v>505</v>
      </c>
      <c r="G1305">
        <v>505</v>
      </c>
    </row>
    <row r="1306" spans="1:7">
      <c r="A1306" t="s">
        <v>1430</v>
      </c>
    </row>
    <row r="1307" spans="1:7">
      <c r="A1307" t="s">
        <v>1436</v>
      </c>
    </row>
    <row r="1308" spans="1:7">
      <c r="A1308" t="s">
        <v>1283</v>
      </c>
      <c r="C1308">
        <v>363</v>
      </c>
      <c r="D1308">
        <v>933</v>
      </c>
      <c r="E1308">
        <v>363</v>
      </c>
      <c r="G1308">
        <v>1659</v>
      </c>
    </row>
    <row r="1309" spans="1:7">
      <c r="A1309" t="s">
        <v>1836</v>
      </c>
      <c r="C1309">
        <v>1646</v>
      </c>
      <c r="F1309">
        <v>6</v>
      </c>
      <c r="G1309">
        <v>1652</v>
      </c>
    </row>
    <row r="1310" spans="1:7">
      <c r="A1310" t="s">
        <v>1439</v>
      </c>
      <c r="C1310">
        <v>1250</v>
      </c>
      <c r="D1310">
        <v>518</v>
      </c>
      <c r="E1310">
        <v>990</v>
      </c>
      <c r="G1310">
        <v>2758</v>
      </c>
    </row>
    <row r="1311" spans="1:7">
      <c r="A1311" t="s">
        <v>1319</v>
      </c>
      <c r="C1311">
        <v>251</v>
      </c>
      <c r="E1311">
        <v>298</v>
      </c>
      <c r="G1311">
        <v>549</v>
      </c>
    </row>
    <row r="1312" spans="1:7">
      <c r="A1312" t="s">
        <v>1333</v>
      </c>
      <c r="D1312">
        <v>330</v>
      </c>
      <c r="E1312">
        <v>625</v>
      </c>
      <c r="G1312">
        <v>955</v>
      </c>
    </row>
    <row r="1313" spans="1:7">
      <c r="A1313" t="s">
        <v>487</v>
      </c>
      <c r="B1313">
        <v>1615</v>
      </c>
      <c r="C1313">
        <v>3510</v>
      </c>
      <c r="D1313">
        <v>3590</v>
      </c>
      <c r="E1313">
        <v>3225</v>
      </c>
      <c r="F1313">
        <v>9</v>
      </c>
      <c r="G1313">
        <v>11949</v>
      </c>
    </row>
    <row r="1316" spans="1:7">
      <c r="A1316" s="12" t="s">
        <v>1913</v>
      </c>
      <c r="B1316" s="12" t="s">
        <v>1912</v>
      </c>
    </row>
    <row r="1317" spans="1:7">
      <c r="A1317" s="12" t="s">
        <v>1914</v>
      </c>
      <c r="B1317" s="46">
        <v>46062</v>
      </c>
      <c r="C1317" s="46">
        <v>46063</v>
      </c>
      <c r="D1317" s="46">
        <v>46064</v>
      </c>
      <c r="E1317" s="46">
        <v>46065</v>
      </c>
      <c r="F1317" s="46">
        <v>46066</v>
      </c>
      <c r="G1317" t="s">
        <v>487</v>
      </c>
    </row>
    <row r="1318" spans="1:7">
      <c r="A1318" t="s">
        <v>148</v>
      </c>
    </row>
    <row r="1319" spans="1:7">
      <c r="A1319" t="s">
        <v>536</v>
      </c>
      <c r="B1319">
        <v>389</v>
      </c>
      <c r="C1319">
        <v>152</v>
      </c>
      <c r="D1319">
        <v>45</v>
      </c>
      <c r="G1319">
        <v>586</v>
      </c>
    </row>
    <row r="1320" spans="1:7">
      <c r="A1320" t="s">
        <v>449</v>
      </c>
      <c r="C1320">
        <v>197</v>
      </c>
      <c r="D1320">
        <v>338</v>
      </c>
      <c r="G1320">
        <v>535</v>
      </c>
    </row>
    <row r="1321" spans="1:7">
      <c r="A1321" t="s">
        <v>1236</v>
      </c>
    </row>
    <row r="1322" spans="1:7">
      <c r="A1322" t="s">
        <v>1283</v>
      </c>
      <c r="E1322">
        <v>30</v>
      </c>
      <c r="G1322">
        <v>30</v>
      </c>
    </row>
    <row r="1323" spans="1:7">
      <c r="A1323" t="s">
        <v>1439</v>
      </c>
      <c r="F1323">
        <v>342</v>
      </c>
      <c r="G1323">
        <v>342</v>
      </c>
    </row>
    <row r="1324" spans="1:7">
      <c r="A1324" t="s">
        <v>1319</v>
      </c>
      <c r="D1324">
        <v>150</v>
      </c>
      <c r="G1324">
        <v>150</v>
      </c>
    </row>
    <row r="1325" spans="1:7">
      <c r="A1325" t="s">
        <v>1333</v>
      </c>
      <c r="B1325">
        <v>712</v>
      </c>
      <c r="C1325">
        <v>1092</v>
      </c>
      <c r="D1325">
        <v>384</v>
      </c>
      <c r="E1325">
        <v>397</v>
      </c>
      <c r="G1325">
        <v>2585</v>
      </c>
    </row>
    <row r="1326" spans="1:7">
      <c r="A1326" t="s">
        <v>1981</v>
      </c>
      <c r="C1326">
        <v>189</v>
      </c>
      <c r="G1326">
        <v>189</v>
      </c>
    </row>
    <row r="1327" spans="1:7">
      <c r="A1327" t="s">
        <v>1228</v>
      </c>
      <c r="C1327">
        <v>817</v>
      </c>
      <c r="G1327">
        <v>817</v>
      </c>
    </row>
    <row r="1328" spans="1:7">
      <c r="A1328" t="s">
        <v>1793</v>
      </c>
      <c r="D1328">
        <v>753</v>
      </c>
      <c r="E1328">
        <v>1289</v>
      </c>
      <c r="G1328">
        <v>2042</v>
      </c>
    </row>
    <row r="1329" spans="1:7">
      <c r="A1329" t="s">
        <v>672</v>
      </c>
      <c r="D1329">
        <v>2073</v>
      </c>
      <c r="E1329">
        <v>1342</v>
      </c>
      <c r="F1329">
        <v>1601</v>
      </c>
      <c r="G1329">
        <v>5016</v>
      </c>
    </row>
    <row r="1330" spans="1:7">
      <c r="A1330" t="s">
        <v>487</v>
      </c>
      <c r="B1330">
        <v>1101</v>
      </c>
      <c r="C1330">
        <v>2447</v>
      </c>
      <c r="D1330">
        <v>3743</v>
      </c>
      <c r="E1330">
        <v>3058</v>
      </c>
      <c r="F1330">
        <v>1943</v>
      </c>
      <c r="G1330">
        <v>12292</v>
      </c>
    </row>
    <row r="1333" spans="1:7">
      <c r="A1333" s="12" t="s">
        <v>1913</v>
      </c>
      <c r="B1333" s="12" t="s">
        <v>1912</v>
      </c>
    </row>
    <row r="1334" spans="1:7">
      <c r="A1334" s="12" t="s">
        <v>1914</v>
      </c>
      <c r="B1334" s="46">
        <v>46069</v>
      </c>
      <c r="C1334" s="46">
        <v>46070</v>
      </c>
      <c r="D1334" s="46">
        <v>46071</v>
      </c>
      <c r="E1334" s="46">
        <v>46072</v>
      </c>
      <c r="F1334" s="46">
        <v>46073</v>
      </c>
      <c r="G1334" t="s">
        <v>487</v>
      </c>
    </row>
    <row r="1335" spans="1:7">
      <c r="A1335" t="s">
        <v>301</v>
      </c>
      <c r="F1335">
        <v>295</v>
      </c>
      <c r="G1335">
        <v>295</v>
      </c>
    </row>
    <row r="1336" spans="1:7">
      <c r="A1336" t="s">
        <v>538</v>
      </c>
      <c r="C1336">
        <v>988</v>
      </c>
      <c r="D1336">
        <v>712</v>
      </c>
      <c r="E1336">
        <v>474</v>
      </c>
      <c r="G1336">
        <v>2174</v>
      </c>
    </row>
    <row r="1337" spans="1:7">
      <c r="A1337" t="s">
        <v>536</v>
      </c>
      <c r="C1337">
        <v>214</v>
      </c>
      <c r="G1337">
        <v>214</v>
      </c>
    </row>
    <row r="1338" spans="1:7">
      <c r="A1338" t="s">
        <v>449</v>
      </c>
      <c r="C1338">
        <v>214</v>
      </c>
      <c r="G1338">
        <v>214</v>
      </c>
    </row>
    <row r="1339" spans="1:7">
      <c r="A1339" t="s">
        <v>1285</v>
      </c>
      <c r="C1339">
        <v>1340</v>
      </c>
      <c r="D1339">
        <v>1529</v>
      </c>
      <c r="E1339">
        <v>1168</v>
      </c>
      <c r="F1339">
        <v>1008</v>
      </c>
      <c r="G1339">
        <v>5045</v>
      </c>
    </row>
    <row r="1340" spans="1:7">
      <c r="A1340" t="s">
        <v>1333</v>
      </c>
      <c r="B1340">
        <v>669</v>
      </c>
      <c r="C1340">
        <v>467</v>
      </c>
      <c r="D1340">
        <v>1133</v>
      </c>
      <c r="E1340">
        <v>448</v>
      </c>
      <c r="G1340">
        <v>2717</v>
      </c>
    </row>
    <row r="1341" spans="1:7">
      <c r="A1341" t="s">
        <v>1323</v>
      </c>
      <c r="B1341">
        <v>1564</v>
      </c>
      <c r="C1341">
        <v>1532</v>
      </c>
      <c r="D1341">
        <v>1447</v>
      </c>
      <c r="E1341">
        <v>864</v>
      </c>
      <c r="G1341">
        <v>5407</v>
      </c>
    </row>
    <row r="1342" spans="1:7">
      <c r="A1342" t="s">
        <v>1982</v>
      </c>
      <c r="C1342">
        <v>199</v>
      </c>
      <c r="D1342">
        <v>361</v>
      </c>
      <c r="E1342">
        <v>652</v>
      </c>
      <c r="F1342">
        <v>379</v>
      </c>
      <c r="G1342">
        <v>1591</v>
      </c>
    </row>
    <row r="1343" spans="1:7">
      <c r="A1343" t="s">
        <v>1327</v>
      </c>
      <c r="E1343">
        <v>538</v>
      </c>
      <c r="G1343">
        <v>538</v>
      </c>
    </row>
    <row r="1344" spans="1:7">
      <c r="A1344" t="s">
        <v>1176</v>
      </c>
      <c r="F1344">
        <v>45</v>
      </c>
      <c r="G1344">
        <v>45</v>
      </c>
    </row>
    <row r="1345" spans="1:7">
      <c r="A1345" t="s">
        <v>1983</v>
      </c>
      <c r="D1345">
        <v>187</v>
      </c>
      <c r="E1345">
        <v>300</v>
      </c>
      <c r="G1345">
        <v>487</v>
      </c>
    </row>
    <row r="1346" spans="1:7">
      <c r="A1346" t="s">
        <v>487</v>
      </c>
      <c r="B1346">
        <v>2233</v>
      </c>
      <c r="C1346">
        <v>4954</v>
      </c>
      <c r="D1346">
        <v>5369</v>
      </c>
      <c r="E1346">
        <v>4444</v>
      </c>
      <c r="F1346">
        <v>1727</v>
      </c>
      <c r="G1346">
        <v>18727</v>
      </c>
    </row>
    <row r="1348" spans="1:7">
      <c r="A1348" s="12" t="s">
        <v>1913</v>
      </c>
      <c r="B1348" s="12" t="s">
        <v>1912</v>
      </c>
    </row>
    <row r="1349" spans="1:7">
      <c r="A1349" s="12" t="s">
        <v>1914</v>
      </c>
      <c r="B1349" s="46">
        <v>46076</v>
      </c>
      <c r="C1349" s="46">
        <v>46077</v>
      </c>
      <c r="D1349" s="46">
        <v>46078</v>
      </c>
      <c r="E1349" s="46">
        <v>46079</v>
      </c>
      <c r="F1349" s="46">
        <v>46080</v>
      </c>
      <c r="G1349" t="s">
        <v>487</v>
      </c>
    </row>
    <row r="1350" spans="1:7">
      <c r="A1350" t="s">
        <v>538</v>
      </c>
      <c r="B1350">
        <v>837</v>
      </c>
      <c r="F1350">
        <v>199</v>
      </c>
      <c r="G1350">
        <v>1036</v>
      </c>
    </row>
    <row r="1351" spans="1:7">
      <c r="A1351" t="s">
        <v>1285</v>
      </c>
      <c r="B1351">
        <v>1274</v>
      </c>
      <c r="C1351">
        <v>1073</v>
      </c>
      <c r="D1351">
        <v>271</v>
      </c>
      <c r="G1351">
        <v>2618</v>
      </c>
    </row>
    <row r="1352" spans="1:7">
      <c r="A1352" t="s">
        <v>1849</v>
      </c>
      <c r="E1352">
        <v>1033</v>
      </c>
      <c r="G1352">
        <v>1033</v>
      </c>
    </row>
    <row r="1353" spans="1:7">
      <c r="A1353" t="s">
        <v>667</v>
      </c>
      <c r="D1353">
        <v>667</v>
      </c>
      <c r="G1353">
        <v>667</v>
      </c>
    </row>
    <row r="1354" spans="1:7">
      <c r="A1354" t="s">
        <v>1333</v>
      </c>
      <c r="B1354">
        <v>1044</v>
      </c>
      <c r="G1354">
        <v>1044</v>
      </c>
    </row>
    <row r="1355" spans="1:7">
      <c r="A1355" t="s">
        <v>1793</v>
      </c>
      <c r="C1355">
        <v>1062</v>
      </c>
      <c r="D1355">
        <v>1318</v>
      </c>
      <c r="E1355">
        <v>1165</v>
      </c>
      <c r="G1355">
        <v>3545</v>
      </c>
    </row>
    <row r="1356" spans="1:7">
      <c r="A1356" t="s">
        <v>672</v>
      </c>
      <c r="B1356">
        <v>1099</v>
      </c>
      <c r="D1356">
        <v>2025</v>
      </c>
      <c r="G1356">
        <v>3124</v>
      </c>
    </row>
    <row r="1357" spans="1:7">
      <c r="A1357" t="s">
        <v>1323</v>
      </c>
    </row>
    <row r="1358" spans="1:7">
      <c r="A1358" t="s">
        <v>1982</v>
      </c>
      <c r="B1358">
        <v>534</v>
      </c>
      <c r="D1358">
        <v>223</v>
      </c>
      <c r="G1358">
        <v>757</v>
      </c>
    </row>
    <row r="1359" spans="1:7">
      <c r="A1359" t="s">
        <v>1327</v>
      </c>
      <c r="C1359">
        <v>1056</v>
      </c>
      <c r="D1359">
        <v>2018</v>
      </c>
      <c r="G1359">
        <v>3074</v>
      </c>
    </row>
    <row r="1360" spans="1:7">
      <c r="A1360" t="s">
        <v>1983</v>
      </c>
      <c r="B1360">
        <v>201</v>
      </c>
      <c r="D1360">
        <v>200</v>
      </c>
      <c r="G1360">
        <v>401</v>
      </c>
    </row>
    <row r="1361" spans="1:7">
      <c r="A1361" t="s">
        <v>1984</v>
      </c>
      <c r="F1361">
        <v>1187</v>
      </c>
      <c r="G1361">
        <v>1187</v>
      </c>
    </row>
    <row r="1362" spans="1:7">
      <c r="A1362" t="s">
        <v>487</v>
      </c>
      <c r="B1362">
        <v>4989</v>
      </c>
      <c r="C1362">
        <v>3191</v>
      </c>
      <c r="D1362">
        <v>6722</v>
      </c>
      <c r="E1362">
        <v>2198</v>
      </c>
      <c r="F1362">
        <v>1386</v>
      </c>
      <c r="G1362">
        <v>18486</v>
      </c>
    </row>
    <row r="1365" spans="1:7">
      <c r="A1365" s="12" t="s">
        <v>1913</v>
      </c>
      <c r="B1365" s="12" t="s">
        <v>1912</v>
      </c>
    </row>
    <row r="1366" spans="1:7">
      <c r="A1366" s="12" t="s">
        <v>1914</v>
      </c>
      <c r="B1366" s="46">
        <v>46083</v>
      </c>
      <c r="C1366" s="46">
        <v>46084</v>
      </c>
      <c r="D1366" s="46">
        <v>46085</v>
      </c>
      <c r="E1366" s="46">
        <v>46086</v>
      </c>
      <c r="F1366" s="46">
        <v>46087</v>
      </c>
      <c r="G1366" t="s">
        <v>487</v>
      </c>
    </row>
    <row r="1367" spans="1:7">
      <c r="A1367" t="s">
        <v>1215</v>
      </c>
      <c r="C1367">
        <v>179</v>
      </c>
      <c r="G1367">
        <v>179</v>
      </c>
    </row>
    <row r="1368" spans="1:7">
      <c r="A1368" t="s">
        <v>1285</v>
      </c>
    </row>
    <row r="1369" spans="1:7">
      <c r="A1369" t="s">
        <v>1333</v>
      </c>
    </row>
    <row r="1370" spans="1:7">
      <c r="A1370" t="s">
        <v>1793</v>
      </c>
      <c r="B1370">
        <v>1391</v>
      </c>
      <c r="G1370">
        <v>1391</v>
      </c>
    </row>
    <row r="1371" spans="1:7">
      <c r="A1371" t="s">
        <v>1327</v>
      </c>
      <c r="B1371">
        <v>1016</v>
      </c>
      <c r="G1371">
        <v>1016</v>
      </c>
    </row>
    <row r="1372" spans="1:7">
      <c r="A1372" t="s">
        <v>1984</v>
      </c>
      <c r="B1372">
        <v>1287</v>
      </c>
      <c r="C1372">
        <v>575</v>
      </c>
      <c r="D1372">
        <v>857</v>
      </c>
      <c r="E1372">
        <v>668</v>
      </c>
      <c r="F1372">
        <v>1392</v>
      </c>
      <c r="G1372">
        <v>4779</v>
      </c>
    </row>
    <row r="1373" spans="1:7">
      <c r="A1373" t="s">
        <v>1337</v>
      </c>
      <c r="B1373">
        <v>611</v>
      </c>
      <c r="C1373">
        <v>1612</v>
      </c>
      <c r="G1373">
        <v>2223</v>
      </c>
    </row>
    <row r="1374" spans="1:7">
      <c r="A1374" t="s">
        <v>1218</v>
      </c>
      <c r="D1374">
        <v>480</v>
      </c>
      <c r="E1374">
        <v>774</v>
      </c>
      <c r="G1374">
        <v>1254</v>
      </c>
    </row>
    <row r="1375" spans="1:7">
      <c r="A1375" t="s">
        <v>487</v>
      </c>
      <c r="B1375">
        <v>4305</v>
      </c>
      <c r="C1375">
        <v>2366</v>
      </c>
      <c r="D1375">
        <v>1337</v>
      </c>
      <c r="E1375">
        <v>1442</v>
      </c>
      <c r="F1375">
        <v>1392</v>
      </c>
      <c r="G1375">
        <v>10842</v>
      </c>
    </row>
    <row r="1378" spans="1:7">
      <c r="A1378" s="12" t="s">
        <v>1913</v>
      </c>
      <c r="B1378" s="12" t="s">
        <v>1912</v>
      </c>
    </row>
    <row r="1379" spans="1:7">
      <c r="A1379" s="12" t="s">
        <v>1914</v>
      </c>
      <c r="B1379" s="46">
        <v>46090</v>
      </c>
      <c r="C1379" s="46">
        <v>46091</v>
      </c>
      <c r="D1379" s="46">
        <v>46092</v>
      </c>
      <c r="E1379" s="46">
        <v>46093</v>
      </c>
      <c r="F1379" s="46">
        <v>46094</v>
      </c>
      <c r="G1379" t="s">
        <v>487</v>
      </c>
    </row>
    <row r="1380" spans="1:7">
      <c r="A1380" t="s">
        <v>1983</v>
      </c>
      <c r="F1380">
        <v>100</v>
      </c>
      <c r="G1380">
        <v>100</v>
      </c>
    </row>
    <row r="1381" spans="1:7">
      <c r="A1381" t="s">
        <v>1984</v>
      </c>
      <c r="B1381">
        <v>167</v>
      </c>
      <c r="C1381">
        <v>487</v>
      </c>
      <c r="D1381">
        <v>263</v>
      </c>
      <c r="E1381">
        <v>399</v>
      </c>
      <c r="F1381">
        <v>278</v>
      </c>
      <c r="G1381">
        <v>1594</v>
      </c>
    </row>
    <row r="1382" spans="1:7">
      <c r="A1382" t="s">
        <v>1337</v>
      </c>
      <c r="B1382">
        <v>1561</v>
      </c>
      <c r="G1382">
        <v>1561</v>
      </c>
    </row>
    <row r="1383" spans="1:7">
      <c r="A1383" t="s">
        <v>1218</v>
      </c>
      <c r="B1383">
        <v>570</v>
      </c>
      <c r="G1383">
        <v>570</v>
      </c>
    </row>
    <row r="1384" spans="1:7">
      <c r="A1384" t="s">
        <v>1267</v>
      </c>
      <c r="B1384">
        <v>1146</v>
      </c>
      <c r="C1384">
        <v>308</v>
      </c>
      <c r="D1384">
        <v>300</v>
      </c>
      <c r="F1384">
        <v>510</v>
      </c>
      <c r="G1384">
        <v>2264</v>
      </c>
    </row>
    <row r="1385" spans="1:7">
      <c r="A1385" t="s">
        <v>1269</v>
      </c>
      <c r="B1385">
        <v>535</v>
      </c>
      <c r="D1385">
        <v>342</v>
      </c>
      <c r="E1385">
        <v>103</v>
      </c>
      <c r="G1385">
        <v>980</v>
      </c>
    </row>
    <row r="1386" spans="1:7">
      <c r="A1386" t="s">
        <v>1985</v>
      </c>
      <c r="B1386">
        <v>606</v>
      </c>
      <c r="C1386">
        <v>459</v>
      </c>
      <c r="D1386">
        <v>243</v>
      </c>
      <c r="E1386">
        <v>778</v>
      </c>
      <c r="F1386">
        <v>664</v>
      </c>
      <c r="G1386">
        <v>2750</v>
      </c>
    </row>
    <row r="1387" spans="1:7">
      <c r="A1387" t="s">
        <v>1330</v>
      </c>
      <c r="C1387">
        <v>1595</v>
      </c>
      <c r="D1387">
        <v>1704</v>
      </c>
      <c r="G1387">
        <v>3299</v>
      </c>
    </row>
    <row r="1388" spans="1:7">
      <c r="A1388" t="s">
        <v>487</v>
      </c>
      <c r="B1388">
        <v>4585</v>
      </c>
      <c r="C1388">
        <v>2849</v>
      </c>
      <c r="D1388">
        <v>2852</v>
      </c>
      <c r="E1388">
        <v>1280</v>
      </c>
      <c r="F1388">
        <v>1552</v>
      </c>
      <c r="G1388">
        <v>13118</v>
      </c>
    </row>
    <row r="1391" spans="1:7">
      <c r="A1391" s="12" t="s">
        <v>1913</v>
      </c>
      <c r="B1391" s="12" t="s">
        <v>1912</v>
      </c>
    </row>
    <row r="1392" spans="1:7">
      <c r="A1392" s="12" t="s">
        <v>1914</v>
      </c>
      <c r="B1392" s="46">
        <v>46097</v>
      </c>
      <c r="C1392" s="46">
        <v>46098</v>
      </c>
      <c r="D1392" s="46">
        <v>46099</v>
      </c>
      <c r="E1392" s="46">
        <v>46100</v>
      </c>
      <c r="F1392" s="46">
        <v>46101</v>
      </c>
      <c r="G1392" t="s">
        <v>487</v>
      </c>
    </row>
    <row r="1393" spans="1:7">
      <c r="A1393" t="s">
        <v>537</v>
      </c>
      <c r="E1393">
        <v>140</v>
      </c>
      <c r="G1393">
        <v>140</v>
      </c>
    </row>
    <row r="1394" spans="1:7">
      <c r="A1394" t="s">
        <v>1215</v>
      </c>
      <c r="B1394">
        <v>326</v>
      </c>
      <c r="G1394">
        <v>326</v>
      </c>
    </row>
    <row r="1395" spans="1:7">
      <c r="A1395" t="s">
        <v>1983</v>
      </c>
      <c r="B1395">
        <v>314</v>
      </c>
      <c r="C1395">
        <v>240</v>
      </c>
      <c r="G1395">
        <v>554</v>
      </c>
    </row>
    <row r="1396" spans="1:7">
      <c r="A1396" t="s">
        <v>1984</v>
      </c>
      <c r="F1396">
        <v>308</v>
      </c>
      <c r="G1396">
        <v>308</v>
      </c>
    </row>
    <row r="1397" spans="1:7">
      <c r="A1397" t="s">
        <v>1337</v>
      </c>
    </row>
    <row r="1398" spans="1:7">
      <c r="A1398" t="s">
        <v>1809</v>
      </c>
      <c r="E1398">
        <v>646</v>
      </c>
      <c r="F1398">
        <v>212</v>
      </c>
      <c r="G1398">
        <v>858</v>
      </c>
    </row>
    <row r="1399" spans="1:7">
      <c r="A1399" t="s">
        <v>1218</v>
      </c>
      <c r="B1399">
        <v>307</v>
      </c>
      <c r="C1399">
        <v>872</v>
      </c>
      <c r="D1399">
        <v>312</v>
      </c>
      <c r="E1399">
        <v>287</v>
      </c>
      <c r="G1399">
        <v>1778</v>
      </c>
    </row>
    <row r="1400" spans="1:7">
      <c r="A1400" t="s">
        <v>1267</v>
      </c>
      <c r="B1400">
        <v>1297</v>
      </c>
      <c r="C1400">
        <v>1300</v>
      </c>
      <c r="E1400">
        <v>1766</v>
      </c>
      <c r="F1400">
        <v>41</v>
      </c>
      <c r="G1400">
        <v>4404</v>
      </c>
    </row>
    <row r="1401" spans="1:7">
      <c r="A1401" t="s">
        <v>1985</v>
      </c>
      <c r="B1401">
        <v>534</v>
      </c>
      <c r="C1401">
        <v>466</v>
      </c>
      <c r="D1401">
        <v>483</v>
      </c>
      <c r="G1401">
        <v>1483</v>
      </c>
    </row>
    <row r="1402" spans="1:7">
      <c r="A1402" t="s">
        <v>1330</v>
      </c>
      <c r="B1402">
        <v>1581</v>
      </c>
      <c r="G1402">
        <v>1581</v>
      </c>
    </row>
    <row r="1403" spans="1:7">
      <c r="A1403" t="s">
        <v>1166</v>
      </c>
      <c r="B1403">
        <v>1163</v>
      </c>
      <c r="G1403">
        <v>1163</v>
      </c>
    </row>
    <row r="1404" spans="1:7">
      <c r="A1404" t="s">
        <v>1421</v>
      </c>
      <c r="C1404">
        <v>560</v>
      </c>
      <c r="D1404">
        <v>367</v>
      </c>
      <c r="G1404">
        <v>927</v>
      </c>
    </row>
    <row r="1405" spans="1:7">
      <c r="A1405" t="s">
        <v>1789</v>
      </c>
    </row>
    <row r="1406" spans="1:7">
      <c r="A1406" t="s">
        <v>1279</v>
      </c>
      <c r="C1406">
        <v>130</v>
      </c>
      <c r="G1406">
        <v>130</v>
      </c>
    </row>
    <row r="1407" spans="1:7">
      <c r="A1407" t="s">
        <v>1986</v>
      </c>
      <c r="D1407">
        <v>86</v>
      </c>
      <c r="G1407">
        <v>86</v>
      </c>
    </row>
    <row r="1408" spans="1:7">
      <c r="A1408" t="s">
        <v>1987</v>
      </c>
      <c r="D1408">
        <v>157</v>
      </c>
      <c r="G1408">
        <v>157</v>
      </c>
    </row>
    <row r="1409" spans="1:7">
      <c r="A1409" t="s">
        <v>1552</v>
      </c>
      <c r="D1409">
        <v>462</v>
      </c>
      <c r="E1409">
        <v>1412</v>
      </c>
      <c r="F1409">
        <v>1376</v>
      </c>
      <c r="G1409">
        <v>3250</v>
      </c>
    </row>
    <row r="1410" spans="1:7">
      <c r="A1410" t="s">
        <v>487</v>
      </c>
      <c r="B1410">
        <v>5522</v>
      </c>
      <c r="C1410">
        <v>3568</v>
      </c>
      <c r="D1410">
        <v>1867</v>
      </c>
      <c r="E1410">
        <v>4251</v>
      </c>
      <c r="F1410">
        <v>1937</v>
      </c>
      <c r="G1410">
        <v>17145</v>
      </c>
    </row>
    <row r="1413" spans="1:7">
      <c r="A1413" s="12" t="s">
        <v>1913</v>
      </c>
      <c r="B1413" s="12" t="s">
        <v>1912</v>
      </c>
    </row>
    <row r="1414" spans="1:7">
      <c r="A1414" s="12" t="s">
        <v>1914</v>
      </c>
      <c r="B1414" s="46">
        <v>46104</v>
      </c>
      <c r="C1414" s="46">
        <v>46105</v>
      </c>
      <c r="D1414" s="46">
        <v>46106</v>
      </c>
      <c r="E1414" s="46">
        <v>46107</v>
      </c>
      <c r="F1414" s="46">
        <v>46108</v>
      </c>
      <c r="G1414" t="s">
        <v>487</v>
      </c>
    </row>
    <row r="1415" spans="1:7">
      <c r="A1415" t="s">
        <v>538</v>
      </c>
    </row>
    <row r="1416" spans="1:7">
      <c r="A1416" t="s">
        <v>537</v>
      </c>
    </row>
    <row r="1417" spans="1:7">
      <c r="A1417" t="s">
        <v>1192</v>
      </c>
      <c r="E1417">
        <v>438</v>
      </c>
      <c r="G1417">
        <v>438</v>
      </c>
    </row>
    <row r="1418" spans="1:7">
      <c r="A1418" t="s">
        <v>1215</v>
      </c>
    </row>
    <row r="1419" spans="1:7">
      <c r="A1419" t="s">
        <v>1809</v>
      </c>
      <c r="B1419">
        <v>225</v>
      </c>
      <c r="C1419">
        <v>135</v>
      </c>
      <c r="D1419">
        <v>494</v>
      </c>
      <c r="E1419">
        <v>333</v>
      </c>
      <c r="F1419">
        <v>377</v>
      </c>
      <c r="G1419">
        <v>1564</v>
      </c>
    </row>
    <row r="1420" spans="1:7">
      <c r="A1420" t="s">
        <v>1218</v>
      </c>
    </row>
    <row r="1421" spans="1:7">
      <c r="A1421" t="s">
        <v>1267</v>
      </c>
    </row>
    <row r="1422" spans="1:7">
      <c r="A1422" t="s">
        <v>1552</v>
      </c>
      <c r="D1422">
        <v>2020</v>
      </c>
      <c r="E1422">
        <v>1855</v>
      </c>
      <c r="F1422">
        <v>1609</v>
      </c>
      <c r="G1422">
        <v>5484</v>
      </c>
    </row>
    <row r="1423" spans="1:7">
      <c r="A1423" t="s">
        <v>1205</v>
      </c>
      <c r="B1423">
        <v>735</v>
      </c>
      <c r="C1423">
        <v>755</v>
      </c>
      <c r="D1423">
        <v>897</v>
      </c>
      <c r="E1423">
        <v>583</v>
      </c>
      <c r="G1423">
        <v>2970</v>
      </c>
    </row>
    <row r="1424" spans="1:7">
      <c r="A1424" t="s">
        <v>1988</v>
      </c>
      <c r="C1424">
        <v>513</v>
      </c>
      <c r="G1424">
        <v>513</v>
      </c>
    </row>
    <row r="1425" spans="1:7">
      <c r="A1425" t="s">
        <v>970</v>
      </c>
      <c r="D1425">
        <v>172</v>
      </c>
      <c r="G1425">
        <v>172</v>
      </c>
    </row>
    <row r="1426" spans="1:7">
      <c r="A1426" t="s">
        <v>1475</v>
      </c>
      <c r="D1426">
        <v>918</v>
      </c>
      <c r="G1426">
        <v>918</v>
      </c>
    </row>
    <row r="1427" spans="1:7">
      <c r="A1427" t="s">
        <v>1573</v>
      </c>
    </row>
    <row r="1428" spans="1:7">
      <c r="A1428" t="s">
        <v>1549</v>
      </c>
      <c r="D1428">
        <v>7</v>
      </c>
      <c r="G1428">
        <v>7</v>
      </c>
    </row>
    <row r="1429" spans="1:7">
      <c r="A1429" t="s">
        <v>1581</v>
      </c>
      <c r="E1429">
        <v>265</v>
      </c>
      <c r="F1429">
        <v>372</v>
      </c>
      <c r="G1429">
        <v>637</v>
      </c>
    </row>
    <row r="1430" spans="1:7">
      <c r="A1430" t="s">
        <v>487</v>
      </c>
      <c r="B1430">
        <v>960</v>
      </c>
      <c r="C1430">
        <v>1403</v>
      </c>
      <c r="D1430">
        <v>4508</v>
      </c>
      <c r="E1430">
        <v>3474</v>
      </c>
      <c r="F1430">
        <v>2358</v>
      </c>
      <c r="G1430">
        <v>12703</v>
      </c>
    </row>
    <row r="1433" spans="1:7">
      <c r="A1433" s="12" t="s">
        <v>1913</v>
      </c>
      <c r="B1433" s="12" t="s">
        <v>1912</v>
      </c>
    </row>
    <row r="1434" spans="1:7">
      <c r="A1434" s="12" t="s">
        <v>1914</v>
      </c>
      <c r="B1434" s="46">
        <v>46111</v>
      </c>
      <c r="C1434" s="46">
        <v>46112</v>
      </c>
      <c r="D1434" s="46">
        <v>46113</v>
      </c>
      <c r="E1434" s="46">
        <v>46114</v>
      </c>
      <c r="F1434" s="46">
        <v>46115</v>
      </c>
      <c r="G1434" t="s">
        <v>487</v>
      </c>
    </row>
    <row r="1435" spans="1:7">
      <c r="A1435" t="s">
        <v>1970</v>
      </c>
    </row>
    <row r="1436" spans="1:7">
      <c r="A1436" t="s">
        <v>1809</v>
      </c>
      <c r="B1436">
        <v>526</v>
      </c>
      <c r="C1436">
        <v>36</v>
      </c>
      <c r="D1436">
        <v>12</v>
      </c>
      <c r="G1436">
        <v>574</v>
      </c>
    </row>
    <row r="1437" spans="1:7">
      <c r="A1437" t="s">
        <v>1552</v>
      </c>
      <c r="C1437">
        <v>1420</v>
      </c>
      <c r="D1437">
        <v>1208</v>
      </c>
      <c r="E1437">
        <v>596</v>
      </c>
      <c r="G1437">
        <v>3224</v>
      </c>
    </row>
    <row r="1438" spans="1:7">
      <c r="A1438" t="s">
        <v>1581</v>
      </c>
      <c r="B1438">
        <v>396</v>
      </c>
      <c r="E1438">
        <v>145</v>
      </c>
      <c r="G1438">
        <v>541</v>
      </c>
    </row>
    <row r="1439" spans="1:7">
      <c r="A1439" t="s">
        <v>1223</v>
      </c>
      <c r="B1439">
        <v>978</v>
      </c>
      <c r="C1439">
        <v>1555</v>
      </c>
      <c r="D1439">
        <v>1095</v>
      </c>
      <c r="G1439">
        <v>3628</v>
      </c>
    </row>
    <row r="1440" spans="1:7">
      <c r="A1440" t="s">
        <v>1562</v>
      </c>
      <c r="B1440">
        <v>788</v>
      </c>
      <c r="C1440">
        <v>1083</v>
      </c>
      <c r="G1440">
        <v>1871</v>
      </c>
    </row>
    <row r="1441" spans="1:7">
      <c r="A1441" t="s">
        <v>1578</v>
      </c>
      <c r="B1441">
        <v>195</v>
      </c>
      <c r="D1441">
        <v>349</v>
      </c>
      <c r="E1441">
        <v>790</v>
      </c>
      <c r="F1441">
        <v>15</v>
      </c>
      <c r="G1441">
        <v>1349</v>
      </c>
    </row>
    <row r="1442" spans="1:7">
      <c r="A1442" t="s">
        <v>1989</v>
      </c>
      <c r="C1442">
        <v>55</v>
      </c>
      <c r="G1442">
        <v>55</v>
      </c>
    </row>
    <row r="1443" spans="1:7">
      <c r="A1443" t="s">
        <v>1565</v>
      </c>
      <c r="C1443">
        <v>551</v>
      </c>
      <c r="D1443">
        <v>1606</v>
      </c>
      <c r="G1443">
        <v>2157</v>
      </c>
    </row>
    <row r="1444" spans="1:7">
      <c r="A1444" t="s">
        <v>1576</v>
      </c>
      <c r="F1444">
        <v>752</v>
      </c>
      <c r="G1444">
        <v>752</v>
      </c>
    </row>
    <row r="1445" spans="1:7">
      <c r="A1445" t="s">
        <v>487</v>
      </c>
      <c r="B1445">
        <v>2883</v>
      </c>
      <c r="C1445">
        <v>4700</v>
      </c>
      <c r="D1445">
        <v>4270</v>
      </c>
      <c r="E1445">
        <v>1531</v>
      </c>
      <c r="F1445">
        <v>767</v>
      </c>
      <c r="G1445">
        <v>14151</v>
      </c>
    </row>
    <row r="1448" spans="1:7">
      <c r="A1448" s="12" t="s">
        <v>1913</v>
      </c>
      <c r="B1448" s="12" t="s">
        <v>1912</v>
      </c>
    </row>
    <row r="1449" spans="1:7">
      <c r="A1449" s="12" t="s">
        <v>1914</v>
      </c>
      <c r="B1449" s="46">
        <v>46118</v>
      </c>
      <c r="C1449" s="46">
        <v>46119</v>
      </c>
      <c r="D1449" s="46">
        <v>46120</v>
      </c>
      <c r="E1449" s="46">
        <v>46121</v>
      </c>
      <c r="F1449" s="46">
        <v>46122</v>
      </c>
      <c r="G1449" t="s">
        <v>487</v>
      </c>
    </row>
    <row r="1450" spans="1:7">
      <c r="A1450" t="s">
        <v>404</v>
      </c>
    </row>
    <row r="1451" spans="1:7">
      <c r="A1451" t="s">
        <v>1970</v>
      </c>
    </row>
    <row r="1452" spans="1:7">
      <c r="A1452" t="s">
        <v>1552</v>
      </c>
    </row>
    <row r="1453" spans="1:7">
      <c r="A1453" t="s">
        <v>1573</v>
      </c>
    </row>
    <row r="1454" spans="1:7">
      <c r="A1454" t="s">
        <v>1549</v>
      </c>
    </row>
    <row r="1455" spans="1:7">
      <c r="A1455" t="s">
        <v>1581</v>
      </c>
    </row>
    <row r="1456" spans="1:7">
      <c r="A1456" t="s">
        <v>1223</v>
      </c>
      <c r="C1456">
        <v>400</v>
      </c>
      <c r="G1456">
        <v>400</v>
      </c>
    </row>
    <row r="1457" spans="1:7">
      <c r="A1457" t="s">
        <v>1562</v>
      </c>
    </row>
    <row r="1458" spans="1:7">
      <c r="A1458" t="s">
        <v>1578</v>
      </c>
    </row>
    <row r="1459" spans="1:7">
      <c r="A1459" t="s">
        <v>1565</v>
      </c>
    </row>
    <row r="1460" spans="1:7">
      <c r="A1460" t="s">
        <v>1576</v>
      </c>
    </row>
    <row r="1461" spans="1:7">
      <c r="A1461" t="s">
        <v>1225</v>
      </c>
      <c r="B1461">
        <v>1360</v>
      </c>
      <c r="G1461">
        <v>1360</v>
      </c>
    </row>
    <row r="1462" spans="1:7">
      <c r="A1462" t="s">
        <v>1568</v>
      </c>
      <c r="C1462">
        <v>102</v>
      </c>
      <c r="G1462">
        <v>102</v>
      </c>
    </row>
    <row r="1463" spans="1:7">
      <c r="A1463" t="s">
        <v>1570</v>
      </c>
      <c r="C1463">
        <v>417</v>
      </c>
      <c r="G1463">
        <v>417</v>
      </c>
    </row>
    <row r="1464" spans="1:7">
      <c r="A1464" t="s">
        <v>1271</v>
      </c>
      <c r="D1464">
        <v>1036</v>
      </c>
      <c r="G1464">
        <v>1036</v>
      </c>
    </row>
    <row r="1465" spans="1:7">
      <c r="A1465" t="s">
        <v>1273</v>
      </c>
      <c r="F1465">
        <v>891</v>
      </c>
      <c r="G1465">
        <v>891</v>
      </c>
    </row>
    <row r="1466" spans="1:7">
      <c r="A1466" t="s">
        <v>487</v>
      </c>
      <c r="B1466">
        <v>1360</v>
      </c>
      <c r="C1466">
        <v>919</v>
      </c>
      <c r="D1466">
        <v>1036</v>
      </c>
      <c r="F1466">
        <v>891</v>
      </c>
      <c r="G1466">
        <v>4206</v>
      </c>
    </row>
    <row r="1469" spans="1:7">
      <c r="A1469" s="12" t="s">
        <v>1913</v>
      </c>
      <c r="B1469" s="12" t="s">
        <v>1912</v>
      </c>
    </row>
    <row r="1470" spans="1:7">
      <c r="A1470" s="12" t="s">
        <v>1914</v>
      </c>
      <c r="B1470" s="46">
        <v>46125</v>
      </c>
      <c r="C1470" s="46">
        <v>46126</v>
      </c>
      <c r="D1470" s="46">
        <v>46127</v>
      </c>
      <c r="E1470" s="46">
        <v>46128</v>
      </c>
      <c r="F1470" s="46">
        <v>46129</v>
      </c>
      <c r="G1470" t="s">
        <v>487</v>
      </c>
    </row>
    <row r="1471" spans="1:7">
      <c r="A1471" t="s">
        <v>1789</v>
      </c>
      <c r="F1471">
        <v>67</v>
      </c>
      <c r="G1471">
        <v>67</v>
      </c>
    </row>
    <row r="1472" spans="1:7">
      <c r="A1472" t="s">
        <v>1552</v>
      </c>
    </row>
    <row r="1473" spans="1:7">
      <c r="A1473" t="s">
        <v>1223</v>
      </c>
    </row>
    <row r="1474" spans="1:7">
      <c r="A1474" t="s">
        <v>1225</v>
      </c>
    </row>
    <row r="1475" spans="1:7">
      <c r="A1475" t="s">
        <v>1568</v>
      </c>
    </row>
    <row r="1476" spans="1:7">
      <c r="A1476" t="s">
        <v>1570</v>
      </c>
    </row>
    <row r="1477" spans="1:7">
      <c r="A1477" t="s">
        <v>1273</v>
      </c>
      <c r="B1477">
        <v>2719</v>
      </c>
      <c r="C1477">
        <v>2206</v>
      </c>
      <c r="D1477">
        <v>2612</v>
      </c>
      <c r="E1477">
        <v>1765</v>
      </c>
      <c r="F1477">
        <v>1356</v>
      </c>
      <c r="G1477">
        <v>10658</v>
      </c>
    </row>
    <row r="1478" spans="1:7">
      <c r="A1478" t="s">
        <v>1990</v>
      </c>
    </row>
    <row r="1479" spans="1:7">
      <c r="A1479" t="s">
        <v>1180</v>
      </c>
      <c r="E1479">
        <v>407</v>
      </c>
      <c r="G1479">
        <v>407</v>
      </c>
    </row>
    <row r="1480" spans="1:7">
      <c r="A1480" t="s">
        <v>487</v>
      </c>
      <c r="B1480">
        <v>2719</v>
      </c>
      <c r="C1480">
        <v>2206</v>
      </c>
      <c r="D1480">
        <v>2612</v>
      </c>
      <c r="E1480">
        <v>2172</v>
      </c>
      <c r="F1480">
        <v>1423</v>
      </c>
      <c r="G1480">
        <v>11132</v>
      </c>
    </row>
    <row r="1483" spans="1:7">
      <c r="A1483" s="12" t="s">
        <v>1913</v>
      </c>
      <c r="B1483" s="12" t="s">
        <v>1912</v>
      </c>
    </row>
    <row r="1484" spans="1:7">
      <c r="A1484" s="12" t="s">
        <v>1914</v>
      </c>
      <c r="B1484" s="46">
        <v>46132</v>
      </c>
      <c r="C1484" s="46">
        <v>46133</v>
      </c>
      <c r="D1484" s="46">
        <v>46134</v>
      </c>
      <c r="E1484" s="46">
        <v>46135</v>
      </c>
      <c r="F1484" s="46">
        <v>46136</v>
      </c>
      <c r="G1484" t="s">
        <v>487</v>
      </c>
    </row>
    <row r="1485" spans="1:7">
      <c r="A1485" t="s">
        <v>453</v>
      </c>
      <c r="F1485">
        <v>70</v>
      </c>
      <c r="G1485">
        <v>70</v>
      </c>
    </row>
    <row r="1486" spans="1:7">
      <c r="A1486" t="s">
        <v>970</v>
      </c>
      <c r="B1486">
        <v>572</v>
      </c>
      <c r="C1486">
        <v>776</v>
      </c>
      <c r="D1486">
        <v>1009</v>
      </c>
      <c r="E1486">
        <v>770</v>
      </c>
      <c r="G1486">
        <v>3127</v>
      </c>
    </row>
    <row r="1487" spans="1:7">
      <c r="A1487" t="s">
        <v>1271</v>
      </c>
    </row>
    <row r="1488" spans="1:7">
      <c r="A1488" t="s">
        <v>1273</v>
      </c>
      <c r="B1488">
        <v>1212</v>
      </c>
      <c r="C1488">
        <v>866</v>
      </c>
      <c r="D1488">
        <v>969</v>
      </c>
      <c r="E1488">
        <v>262</v>
      </c>
      <c r="G1488">
        <v>3309</v>
      </c>
    </row>
    <row r="1489" spans="1:7">
      <c r="A1489" t="s">
        <v>1180</v>
      </c>
      <c r="B1489">
        <v>940</v>
      </c>
      <c r="C1489">
        <v>1575</v>
      </c>
      <c r="D1489">
        <v>507</v>
      </c>
      <c r="F1489">
        <v>354</v>
      </c>
      <c r="G1489">
        <v>3376</v>
      </c>
    </row>
    <row r="1490" spans="1:7">
      <c r="A1490" t="s">
        <v>1259</v>
      </c>
      <c r="E1490">
        <v>2434</v>
      </c>
      <c r="G1490">
        <v>2434</v>
      </c>
    </row>
    <row r="1491" spans="1:7">
      <c r="A1491" t="s">
        <v>888</v>
      </c>
      <c r="C1491">
        <v>767</v>
      </c>
      <c r="D1491">
        <v>779</v>
      </c>
      <c r="E1491">
        <v>130</v>
      </c>
      <c r="G1491">
        <v>1676</v>
      </c>
    </row>
    <row r="1492" spans="1:7">
      <c r="A1492" t="s">
        <v>1557</v>
      </c>
      <c r="F1492">
        <v>339</v>
      </c>
      <c r="G1492">
        <v>339</v>
      </c>
    </row>
    <row r="1493" spans="1:7">
      <c r="A1493" t="s">
        <v>1868</v>
      </c>
      <c r="B1493">
        <v>288</v>
      </c>
      <c r="G1493">
        <v>288</v>
      </c>
    </row>
    <row r="1494" spans="1:7">
      <c r="A1494" t="s">
        <v>1560</v>
      </c>
      <c r="C1494">
        <v>290</v>
      </c>
      <c r="G1494">
        <v>290</v>
      </c>
    </row>
    <row r="1495" spans="1:7">
      <c r="A1495" t="s">
        <v>1492</v>
      </c>
      <c r="D1495">
        <v>390</v>
      </c>
      <c r="F1495">
        <v>8</v>
      </c>
      <c r="G1495">
        <v>398</v>
      </c>
    </row>
    <row r="1496" spans="1:7">
      <c r="A1496" t="s">
        <v>1495</v>
      </c>
      <c r="D1496">
        <v>454</v>
      </c>
      <c r="E1496">
        <v>285</v>
      </c>
      <c r="F1496">
        <v>33</v>
      </c>
      <c r="G1496">
        <v>772</v>
      </c>
    </row>
    <row r="1497" spans="1:7">
      <c r="A1497" t="s">
        <v>1859</v>
      </c>
      <c r="D1497">
        <v>544</v>
      </c>
      <c r="E1497">
        <v>723</v>
      </c>
      <c r="F1497">
        <v>563</v>
      </c>
      <c r="G1497">
        <v>1830</v>
      </c>
    </row>
    <row r="1498" spans="1:7">
      <c r="A1498" t="s">
        <v>1056</v>
      </c>
      <c r="C1498">
        <v>3749</v>
      </c>
      <c r="G1498">
        <v>3749</v>
      </c>
    </row>
    <row r="1499" spans="1:7">
      <c r="A1499" t="s">
        <v>1248</v>
      </c>
      <c r="F1499">
        <v>1587</v>
      </c>
      <c r="G1499">
        <v>1587</v>
      </c>
    </row>
    <row r="1500" spans="1:7">
      <c r="A1500" t="s">
        <v>1845</v>
      </c>
      <c r="F1500">
        <v>1085</v>
      </c>
      <c r="G1500">
        <v>1085</v>
      </c>
    </row>
    <row r="1501" spans="1:7">
      <c r="A1501" t="s">
        <v>487</v>
      </c>
      <c r="B1501">
        <v>3012</v>
      </c>
      <c r="C1501">
        <v>8023</v>
      </c>
      <c r="D1501">
        <v>4652</v>
      </c>
      <c r="E1501">
        <v>4604</v>
      </c>
      <c r="F1501">
        <v>4039</v>
      </c>
      <c r="G1501">
        <v>24330</v>
      </c>
    </row>
    <row r="1504" spans="1:7">
      <c r="A1504" s="12" t="s">
        <v>1913</v>
      </c>
      <c r="B1504" s="12" t="s">
        <v>1912</v>
      </c>
    </row>
    <row r="1505" spans="1:7">
      <c r="A1505" s="12" t="s">
        <v>1914</v>
      </c>
      <c r="B1505" s="46">
        <v>46139</v>
      </c>
      <c r="C1505" s="46">
        <v>46140</v>
      </c>
      <c r="D1505" s="46">
        <v>46141</v>
      </c>
      <c r="E1505" s="46">
        <v>46142</v>
      </c>
      <c r="F1505" s="46">
        <v>46143</v>
      </c>
      <c r="G1505" t="s">
        <v>487</v>
      </c>
    </row>
    <row r="1506" spans="1:7">
      <c r="A1506" t="s">
        <v>453</v>
      </c>
      <c r="B1506">
        <v>380</v>
      </c>
      <c r="G1506">
        <v>380</v>
      </c>
    </row>
    <row r="1507" spans="1:7">
      <c r="A1507" t="s">
        <v>1789</v>
      </c>
      <c r="B1507">
        <v>245</v>
      </c>
      <c r="G1507">
        <v>245</v>
      </c>
    </row>
    <row r="1508" spans="1:7">
      <c r="A1508" t="s">
        <v>1180</v>
      </c>
      <c r="B1508">
        <v>864</v>
      </c>
      <c r="C1508">
        <v>674</v>
      </c>
      <c r="D1508">
        <v>724</v>
      </c>
      <c r="E1508">
        <v>165</v>
      </c>
      <c r="G1508">
        <v>2427</v>
      </c>
    </row>
    <row r="1509" spans="1:7">
      <c r="A1509" t="s">
        <v>1259</v>
      </c>
      <c r="D1509">
        <v>1012</v>
      </c>
      <c r="G1509">
        <v>1012</v>
      </c>
    </row>
    <row r="1510" spans="1:7">
      <c r="A1510" t="s">
        <v>888</v>
      </c>
      <c r="C1510">
        <v>276</v>
      </c>
      <c r="E1510">
        <v>425</v>
      </c>
      <c r="G1510">
        <v>701</v>
      </c>
    </row>
    <row r="1511" spans="1:7">
      <c r="A1511" t="s">
        <v>1492</v>
      </c>
      <c r="B1511">
        <v>615</v>
      </c>
      <c r="C1511">
        <v>349</v>
      </c>
      <c r="G1511">
        <v>964</v>
      </c>
    </row>
    <row r="1512" spans="1:7">
      <c r="A1512" t="s">
        <v>1495</v>
      </c>
      <c r="B1512">
        <v>327</v>
      </c>
      <c r="C1512">
        <v>269</v>
      </c>
      <c r="D1512">
        <v>515</v>
      </c>
      <c r="E1512">
        <v>451</v>
      </c>
      <c r="G1512">
        <v>1562</v>
      </c>
    </row>
    <row r="1513" spans="1:7">
      <c r="A1513" t="s">
        <v>1859</v>
      </c>
      <c r="B1513">
        <v>1246</v>
      </c>
      <c r="G1513">
        <v>1246</v>
      </c>
    </row>
    <row r="1514" spans="1:7">
      <c r="A1514" t="s">
        <v>1248</v>
      </c>
      <c r="B1514">
        <v>1339</v>
      </c>
      <c r="C1514">
        <v>857</v>
      </c>
      <c r="D1514">
        <v>32</v>
      </c>
      <c r="G1514">
        <v>2228</v>
      </c>
    </row>
    <row r="1515" spans="1:7">
      <c r="A1515" t="s">
        <v>1845</v>
      </c>
      <c r="E1515">
        <v>2018</v>
      </c>
      <c r="F1515">
        <v>1563</v>
      </c>
      <c r="G1515">
        <v>3581</v>
      </c>
    </row>
    <row r="1516" spans="1:7">
      <c r="A1516" t="s">
        <v>1856</v>
      </c>
      <c r="D1516">
        <v>440</v>
      </c>
      <c r="F1516">
        <v>549</v>
      </c>
      <c r="G1516">
        <v>989</v>
      </c>
    </row>
    <row r="1517" spans="1:7">
      <c r="A1517" t="s">
        <v>1991</v>
      </c>
      <c r="D1517">
        <v>641</v>
      </c>
      <c r="G1517">
        <v>641</v>
      </c>
    </row>
    <row r="1518" spans="1:7">
      <c r="A1518" t="s">
        <v>1242</v>
      </c>
      <c r="D1518">
        <v>947</v>
      </c>
      <c r="E1518">
        <v>1381</v>
      </c>
      <c r="G1518">
        <v>2328</v>
      </c>
    </row>
    <row r="1519" spans="1:7">
      <c r="A1519" t="s">
        <v>1750</v>
      </c>
      <c r="C1519">
        <v>2304</v>
      </c>
      <c r="D1519">
        <v>1216</v>
      </c>
      <c r="E1519">
        <v>2932</v>
      </c>
      <c r="G1519">
        <v>6452</v>
      </c>
    </row>
    <row r="1520" spans="1:7">
      <c r="A1520" t="s">
        <v>1860</v>
      </c>
      <c r="C1520">
        <v>708</v>
      </c>
      <c r="D1520">
        <v>697</v>
      </c>
      <c r="G1520">
        <v>1405</v>
      </c>
    </row>
    <row r="1521" spans="1:7">
      <c r="A1521" t="s">
        <v>487</v>
      </c>
      <c r="B1521">
        <v>5016</v>
      </c>
      <c r="C1521">
        <v>5437</v>
      </c>
      <c r="D1521">
        <v>6224</v>
      </c>
      <c r="E1521">
        <v>7372</v>
      </c>
      <c r="F1521">
        <v>2112</v>
      </c>
      <c r="G1521">
        <v>26161</v>
      </c>
    </row>
    <row r="1524" spans="1:7">
      <c r="A1524" s="12" t="s">
        <v>1913</v>
      </c>
      <c r="B1524" s="12" t="s">
        <v>1912</v>
      </c>
    </row>
    <row r="1525" spans="1:7">
      <c r="A1525" s="12" t="s">
        <v>1914</v>
      </c>
      <c r="B1525" s="46">
        <v>46146</v>
      </c>
      <c r="C1525" s="46">
        <v>46147</v>
      </c>
      <c r="D1525" s="46">
        <v>46148</v>
      </c>
      <c r="E1525" s="46">
        <v>46149</v>
      </c>
      <c r="F1525" s="46">
        <v>46150</v>
      </c>
      <c r="G1525" t="s">
        <v>487</v>
      </c>
    </row>
    <row r="1526" spans="1:7">
      <c r="A1526" t="s">
        <v>1185</v>
      </c>
      <c r="E1526">
        <v>513</v>
      </c>
      <c r="G1526">
        <v>513</v>
      </c>
    </row>
    <row r="1527" spans="1:7">
      <c r="A1527" t="s">
        <v>1273</v>
      </c>
    </row>
    <row r="1528" spans="1:7">
      <c r="A1528" t="s">
        <v>1259</v>
      </c>
      <c r="B1528">
        <v>757</v>
      </c>
      <c r="G1528">
        <v>757</v>
      </c>
    </row>
    <row r="1529" spans="1:7">
      <c r="A1529" t="s">
        <v>888</v>
      </c>
      <c r="C1529">
        <v>110</v>
      </c>
      <c r="G1529">
        <v>110</v>
      </c>
    </row>
    <row r="1530" spans="1:7">
      <c r="A1530" t="s">
        <v>1859</v>
      </c>
      <c r="F1530">
        <v>630</v>
      </c>
      <c r="G1530">
        <v>630</v>
      </c>
    </row>
    <row r="1531" spans="1:7">
      <c r="A1531" t="s">
        <v>1056</v>
      </c>
      <c r="D1531">
        <v>43</v>
      </c>
      <c r="E1531">
        <v>8</v>
      </c>
      <c r="G1531">
        <v>51</v>
      </c>
    </row>
    <row r="1532" spans="1:7">
      <c r="A1532" t="s">
        <v>1845</v>
      </c>
      <c r="B1532">
        <v>699</v>
      </c>
      <c r="C1532">
        <v>463</v>
      </c>
      <c r="D1532">
        <v>561</v>
      </c>
      <c r="E1532">
        <v>129</v>
      </c>
      <c r="G1532">
        <v>1852</v>
      </c>
    </row>
    <row r="1533" spans="1:7">
      <c r="A1533" t="s">
        <v>1856</v>
      </c>
      <c r="B1533">
        <v>847</v>
      </c>
      <c r="C1533">
        <v>555</v>
      </c>
      <c r="D1533">
        <v>831</v>
      </c>
      <c r="G1533">
        <v>2233</v>
      </c>
    </row>
    <row r="1534" spans="1:7">
      <c r="A1534" t="s">
        <v>1242</v>
      </c>
      <c r="B1534">
        <v>897</v>
      </c>
      <c r="C1534">
        <v>408</v>
      </c>
      <c r="G1534">
        <v>1305</v>
      </c>
    </row>
    <row r="1535" spans="1:7">
      <c r="A1535" t="s">
        <v>1750</v>
      </c>
      <c r="B1535">
        <v>350</v>
      </c>
      <c r="G1535">
        <v>350</v>
      </c>
    </row>
    <row r="1536" spans="1:7">
      <c r="A1536" t="s">
        <v>1860</v>
      </c>
      <c r="D1536">
        <v>140</v>
      </c>
      <c r="G1536">
        <v>140</v>
      </c>
    </row>
    <row r="1537" spans="1:7">
      <c r="A1537" t="s">
        <v>1847</v>
      </c>
      <c r="C1537">
        <v>1174</v>
      </c>
      <c r="D1537">
        <v>1060</v>
      </c>
      <c r="E1537">
        <v>818</v>
      </c>
      <c r="F1537">
        <v>441</v>
      </c>
      <c r="G1537">
        <v>3493</v>
      </c>
    </row>
    <row r="1538" spans="1:7">
      <c r="A1538" t="s">
        <v>1129</v>
      </c>
      <c r="C1538">
        <v>521</v>
      </c>
      <c r="D1538">
        <v>701</v>
      </c>
      <c r="E1538">
        <v>707</v>
      </c>
      <c r="F1538">
        <v>512</v>
      </c>
      <c r="G1538">
        <v>2441</v>
      </c>
    </row>
    <row r="1539" spans="1:7">
      <c r="A1539" t="s">
        <v>1239</v>
      </c>
      <c r="C1539">
        <v>473</v>
      </c>
      <c r="D1539">
        <v>1258</v>
      </c>
      <c r="E1539">
        <v>1494</v>
      </c>
      <c r="G1539">
        <v>3225</v>
      </c>
    </row>
    <row r="1540" spans="1:7">
      <c r="A1540" t="s">
        <v>907</v>
      </c>
      <c r="D1540">
        <v>873</v>
      </c>
      <c r="E1540">
        <v>449</v>
      </c>
      <c r="G1540">
        <v>1322</v>
      </c>
    </row>
    <row r="1541" spans="1:7">
      <c r="A1541" t="s">
        <v>1992</v>
      </c>
      <c r="F1541">
        <v>1540</v>
      </c>
      <c r="G1541">
        <v>1540</v>
      </c>
    </row>
    <row r="1542" spans="1:7">
      <c r="A1542" t="s">
        <v>487</v>
      </c>
      <c r="B1542">
        <v>3550</v>
      </c>
      <c r="C1542">
        <v>3704</v>
      </c>
      <c r="D1542">
        <v>5467</v>
      </c>
      <c r="E1542">
        <v>4118</v>
      </c>
      <c r="F1542">
        <v>3123</v>
      </c>
      <c r="G1542">
        <v>19962</v>
      </c>
    </row>
    <row r="1545" spans="1:7">
      <c r="A1545" s="12" t="s">
        <v>1913</v>
      </c>
      <c r="B1545" s="12" t="s">
        <v>1912</v>
      </c>
    </row>
    <row r="1546" spans="1:7">
      <c r="A1546" s="12" t="s">
        <v>1914</v>
      </c>
      <c r="B1546" s="46">
        <v>46153</v>
      </c>
      <c r="C1546" s="46">
        <v>46154</v>
      </c>
      <c r="D1546" s="46">
        <v>46155</v>
      </c>
      <c r="E1546" s="46">
        <v>46156</v>
      </c>
      <c r="F1546" s="46">
        <v>46157</v>
      </c>
      <c r="G1546" t="s">
        <v>487</v>
      </c>
    </row>
    <row r="1547" spans="1:7">
      <c r="A1547" t="s">
        <v>1185</v>
      </c>
      <c r="D1547">
        <v>427</v>
      </c>
      <c r="G1547">
        <v>427</v>
      </c>
    </row>
    <row r="1548" spans="1:7">
      <c r="A1548" t="s">
        <v>1176</v>
      </c>
    </row>
    <row r="1549" spans="1:7">
      <c r="A1549" t="s">
        <v>1269</v>
      </c>
      <c r="D1549">
        <v>258</v>
      </c>
      <c r="G1549">
        <v>258</v>
      </c>
    </row>
    <row r="1550" spans="1:7">
      <c r="A1550" t="s">
        <v>1259</v>
      </c>
      <c r="B1550">
        <v>1627</v>
      </c>
      <c r="G1550">
        <v>1627</v>
      </c>
    </row>
    <row r="1551" spans="1:7">
      <c r="A1551" t="s">
        <v>1557</v>
      </c>
      <c r="E1551">
        <v>110</v>
      </c>
      <c r="G1551">
        <v>110</v>
      </c>
    </row>
    <row r="1552" spans="1:7">
      <c r="A1552" t="s">
        <v>1859</v>
      </c>
      <c r="B1552">
        <v>114</v>
      </c>
      <c r="G1552">
        <v>114</v>
      </c>
    </row>
    <row r="1553" spans="1:7">
      <c r="A1553" t="s">
        <v>1856</v>
      </c>
      <c r="B1553">
        <v>217</v>
      </c>
      <c r="G1553">
        <v>217</v>
      </c>
    </row>
    <row r="1554" spans="1:7">
      <c r="A1554" t="s">
        <v>1242</v>
      </c>
      <c r="C1554">
        <v>2700</v>
      </c>
      <c r="G1554">
        <v>2700</v>
      </c>
    </row>
    <row r="1555" spans="1:7">
      <c r="A1555" t="s">
        <v>1860</v>
      </c>
      <c r="B1555">
        <v>763</v>
      </c>
      <c r="C1555">
        <v>745</v>
      </c>
      <c r="D1555">
        <v>673</v>
      </c>
      <c r="F1555">
        <v>931</v>
      </c>
      <c r="G1555">
        <v>3112</v>
      </c>
    </row>
    <row r="1556" spans="1:7">
      <c r="A1556" t="s">
        <v>1847</v>
      </c>
      <c r="C1556">
        <v>679</v>
      </c>
      <c r="D1556">
        <v>263</v>
      </c>
      <c r="E1556">
        <v>46</v>
      </c>
      <c r="G1556">
        <v>988</v>
      </c>
    </row>
    <row r="1557" spans="1:7">
      <c r="A1557" t="s">
        <v>1129</v>
      </c>
    </row>
    <row r="1558" spans="1:7">
      <c r="A1558" t="s">
        <v>1239</v>
      </c>
      <c r="B1558">
        <v>1070</v>
      </c>
      <c r="C1558">
        <v>584</v>
      </c>
      <c r="G1558">
        <v>1654</v>
      </c>
    </row>
    <row r="1559" spans="1:7">
      <c r="A1559" t="s">
        <v>1766</v>
      </c>
      <c r="B1559">
        <v>525</v>
      </c>
      <c r="D1559">
        <v>787</v>
      </c>
      <c r="F1559">
        <v>540</v>
      </c>
      <c r="G1559">
        <v>1852</v>
      </c>
    </row>
    <row r="1560" spans="1:7">
      <c r="A1560" t="s">
        <v>1001</v>
      </c>
      <c r="B1560">
        <v>483</v>
      </c>
      <c r="F1560">
        <v>191</v>
      </c>
      <c r="G1560">
        <v>674</v>
      </c>
    </row>
    <row r="1561" spans="1:7">
      <c r="A1561" t="s">
        <v>1810</v>
      </c>
      <c r="C1561">
        <v>443</v>
      </c>
      <c r="D1561">
        <v>406</v>
      </c>
      <c r="E1561">
        <v>361</v>
      </c>
      <c r="F1561">
        <v>345</v>
      </c>
      <c r="G1561">
        <v>1555</v>
      </c>
    </row>
    <row r="1562" spans="1:7">
      <c r="A1562" t="s">
        <v>995</v>
      </c>
      <c r="C1562">
        <v>1520</v>
      </c>
      <c r="D1562">
        <v>413</v>
      </c>
      <c r="E1562">
        <v>1539</v>
      </c>
      <c r="F1562">
        <v>770</v>
      </c>
      <c r="G1562">
        <v>4242</v>
      </c>
    </row>
    <row r="1563" spans="1:7">
      <c r="A1563" t="s">
        <v>1221</v>
      </c>
      <c r="D1563">
        <v>675</v>
      </c>
      <c r="E1563">
        <v>1313</v>
      </c>
      <c r="G1563">
        <v>1988</v>
      </c>
    </row>
    <row r="1564" spans="1:7">
      <c r="A1564" t="s">
        <v>1253</v>
      </c>
      <c r="D1564">
        <v>1245</v>
      </c>
      <c r="E1564">
        <v>1150</v>
      </c>
      <c r="F1564">
        <v>1240</v>
      </c>
      <c r="G1564">
        <v>3635</v>
      </c>
    </row>
    <row r="1565" spans="1:7">
      <c r="A1565" t="s">
        <v>1559</v>
      </c>
      <c r="D1565">
        <v>73</v>
      </c>
      <c r="E1565">
        <v>35</v>
      </c>
      <c r="G1565">
        <v>108</v>
      </c>
    </row>
    <row r="1566" spans="1:7">
      <c r="A1566" t="s">
        <v>1067</v>
      </c>
      <c r="D1566">
        <v>292</v>
      </c>
      <c r="F1566">
        <v>2380</v>
      </c>
      <c r="G1566">
        <v>2672</v>
      </c>
    </row>
    <row r="1567" spans="1:7">
      <c r="A1567" t="s">
        <v>1231</v>
      </c>
      <c r="E1567">
        <v>145</v>
      </c>
      <c r="G1567">
        <v>145</v>
      </c>
    </row>
    <row r="1568" spans="1:7">
      <c r="A1568" t="s">
        <v>1786</v>
      </c>
      <c r="F1568">
        <v>225</v>
      </c>
      <c r="G1568">
        <v>225</v>
      </c>
    </row>
    <row r="1569" spans="1:7">
      <c r="A1569" t="s">
        <v>487</v>
      </c>
      <c r="B1569">
        <v>4799</v>
      </c>
      <c r="C1569">
        <v>6671</v>
      </c>
      <c r="D1569">
        <v>5512</v>
      </c>
      <c r="E1569">
        <v>4699</v>
      </c>
      <c r="F1569">
        <v>6622</v>
      </c>
      <c r="G1569">
        <v>28303</v>
      </c>
    </row>
    <row r="1572" spans="1:7">
      <c r="A1572" s="12" t="s">
        <v>1913</v>
      </c>
      <c r="B1572" s="12" t="s">
        <v>1912</v>
      </c>
    </row>
    <row r="1573" spans="1:7">
      <c r="A1573" s="12" t="s">
        <v>1914</v>
      </c>
      <c r="B1573" s="46">
        <v>46160</v>
      </c>
      <c r="C1573" s="46">
        <v>46161</v>
      </c>
      <c r="D1573" s="46">
        <v>46162</v>
      </c>
      <c r="E1573" s="46">
        <v>46163</v>
      </c>
      <c r="F1573" s="46">
        <v>46164</v>
      </c>
      <c r="G1573" t="s">
        <v>487</v>
      </c>
    </row>
    <row r="1574" spans="1:7">
      <c r="A1574" t="s">
        <v>1176</v>
      </c>
      <c r="C1574">
        <v>245</v>
      </c>
      <c r="G1574">
        <v>245</v>
      </c>
    </row>
    <row r="1575" spans="1:7">
      <c r="A1575" t="s">
        <v>1475</v>
      </c>
    </row>
    <row r="1576" spans="1:7">
      <c r="A1576" t="s">
        <v>1859</v>
      </c>
      <c r="F1576">
        <v>241</v>
      </c>
      <c r="G1576">
        <v>241</v>
      </c>
    </row>
    <row r="1577" spans="1:7">
      <c r="A1577" t="s">
        <v>1056</v>
      </c>
    </row>
    <row r="1578" spans="1:7">
      <c r="A1578" t="s">
        <v>1239</v>
      </c>
      <c r="E1578">
        <v>60</v>
      </c>
      <c r="G1578">
        <v>60</v>
      </c>
    </row>
    <row r="1579" spans="1:7">
      <c r="A1579" t="s">
        <v>1766</v>
      </c>
      <c r="B1579">
        <v>585</v>
      </c>
      <c r="C1579">
        <v>464</v>
      </c>
      <c r="D1579">
        <v>579</v>
      </c>
      <c r="E1579">
        <v>300</v>
      </c>
      <c r="F1579">
        <v>216</v>
      </c>
      <c r="G1579">
        <v>2144</v>
      </c>
    </row>
    <row r="1580" spans="1:7">
      <c r="A1580" t="s">
        <v>1001</v>
      </c>
      <c r="B1580">
        <v>587</v>
      </c>
      <c r="C1580">
        <v>364</v>
      </c>
      <c r="E1580">
        <v>654</v>
      </c>
      <c r="F1580">
        <v>1381</v>
      </c>
      <c r="G1580">
        <v>2986</v>
      </c>
    </row>
    <row r="1581" spans="1:7">
      <c r="A1581" t="s">
        <v>1810</v>
      </c>
      <c r="B1581">
        <v>766</v>
      </c>
      <c r="C1581">
        <v>566</v>
      </c>
      <c r="D1581">
        <v>488</v>
      </c>
      <c r="F1581">
        <v>225</v>
      </c>
      <c r="G1581">
        <v>2045</v>
      </c>
    </row>
    <row r="1582" spans="1:7">
      <c r="A1582" t="s">
        <v>995</v>
      </c>
      <c r="B1582">
        <v>1126</v>
      </c>
      <c r="C1582">
        <v>879</v>
      </c>
      <c r="D1582">
        <v>218</v>
      </c>
      <c r="E1582">
        <v>71</v>
      </c>
      <c r="G1582">
        <v>2294</v>
      </c>
    </row>
    <row r="1583" spans="1:7">
      <c r="A1583" t="s">
        <v>1221</v>
      </c>
      <c r="C1583">
        <v>1000</v>
      </c>
      <c r="G1583">
        <v>1000</v>
      </c>
    </row>
    <row r="1584" spans="1:7">
      <c r="A1584" t="s">
        <v>1253</v>
      </c>
      <c r="B1584">
        <v>1210</v>
      </c>
      <c r="C1584">
        <v>1966</v>
      </c>
      <c r="D1584">
        <v>189</v>
      </c>
      <c r="G1584">
        <v>3365</v>
      </c>
    </row>
    <row r="1585" spans="1:7">
      <c r="A1585" t="s">
        <v>1067</v>
      </c>
      <c r="C1585">
        <v>766</v>
      </c>
      <c r="G1585">
        <v>766</v>
      </c>
    </row>
    <row r="1586" spans="1:7">
      <c r="A1586" t="s">
        <v>1786</v>
      </c>
      <c r="B1586">
        <v>280</v>
      </c>
      <c r="G1586">
        <v>280</v>
      </c>
    </row>
    <row r="1587" spans="1:7">
      <c r="A1587" t="s">
        <v>1245</v>
      </c>
      <c r="D1587">
        <v>2164</v>
      </c>
      <c r="E1587">
        <v>2748</v>
      </c>
      <c r="F1587">
        <v>1060</v>
      </c>
      <c r="G1587">
        <v>5972</v>
      </c>
    </row>
    <row r="1588" spans="1:7">
      <c r="A1588" t="s">
        <v>1993</v>
      </c>
      <c r="D1588">
        <v>1245</v>
      </c>
      <c r="E1588">
        <v>1344</v>
      </c>
      <c r="F1588">
        <v>803</v>
      </c>
      <c r="G1588">
        <v>3392</v>
      </c>
    </row>
    <row r="1589" spans="1:7">
      <c r="A1589" t="s">
        <v>1771</v>
      </c>
      <c r="F1589">
        <v>351</v>
      </c>
      <c r="G1589">
        <v>351</v>
      </c>
    </row>
    <row r="1590" spans="1:7">
      <c r="A1590" t="s">
        <v>487</v>
      </c>
      <c r="B1590">
        <v>4554</v>
      </c>
      <c r="C1590">
        <v>6250</v>
      </c>
      <c r="D1590">
        <v>4883</v>
      </c>
      <c r="E1590">
        <v>5177</v>
      </c>
      <c r="F1590">
        <v>4277</v>
      </c>
      <c r="G1590">
        <v>25141</v>
      </c>
    </row>
    <row r="1593" spans="1:7">
      <c r="A1593" s="12" t="s">
        <v>1913</v>
      </c>
      <c r="B1593" s="12" t="s">
        <v>1912</v>
      </c>
    </row>
    <row r="1594" spans="1:7">
      <c r="A1594" s="12" t="s">
        <v>1914</v>
      </c>
      <c r="B1594" s="46">
        <v>46167</v>
      </c>
      <c r="C1594" s="46">
        <v>46168</v>
      </c>
      <c r="D1594" s="46">
        <v>46169</v>
      </c>
      <c r="E1594" s="46">
        <v>46170</v>
      </c>
      <c r="F1594" s="46">
        <v>46171</v>
      </c>
      <c r="G1594" t="s">
        <v>487</v>
      </c>
    </row>
    <row r="1595" spans="1:7">
      <c r="A1595" t="s">
        <v>470</v>
      </c>
    </row>
    <row r="1596" spans="1:7">
      <c r="A1596" t="s">
        <v>1860</v>
      </c>
      <c r="D1596">
        <v>145</v>
      </c>
      <c r="G1596">
        <v>145</v>
      </c>
    </row>
    <row r="1597" spans="1:7">
      <c r="A1597" t="s">
        <v>1766</v>
      </c>
      <c r="C1597">
        <v>65</v>
      </c>
      <c r="G1597">
        <v>65</v>
      </c>
    </row>
    <row r="1598" spans="1:7">
      <c r="A1598" t="s">
        <v>1001</v>
      </c>
      <c r="E1598">
        <v>1196</v>
      </c>
      <c r="G1598">
        <v>1196</v>
      </c>
    </row>
    <row r="1599" spans="1:7">
      <c r="A1599" t="s">
        <v>1810</v>
      </c>
      <c r="C1599">
        <v>465</v>
      </c>
      <c r="D1599">
        <v>193</v>
      </c>
      <c r="E1599">
        <v>1067</v>
      </c>
      <c r="F1599">
        <v>339</v>
      </c>
      <c r="G1599">
        <v>2064</v>
      </c>
    </row>
    <row r="1600" spans="1:7">
      <c r="A1600" t="s">
        <v>1231</v>
      </c>
    </row>
    <row r="1601" spans="1:7">
      <c r="A1601" t="s">
        <v>1993</v>
      </c>
      <c r="E1601">
        <v>176</v>
      </c>
      <c r="F1601">
        <v>2202</v>
      </c>
      <c r="G1601">
        <v>2378</v>
      </c>
    </row>
    <row r="1602" spans="1:7">
      <c r="A1602" t="s">
        <v>1771</v>
      </c>
      <c r="C1602">
        <v>649</v>
      </c>
      <c r="D1602">
        <v>130</v>
      </c>
      <c r="E1602">
        <v>864</v>
      </c>
      <c r="G1602">
        <v>1643</v>
      </c>
    </row>
    <row r="1603" spans="1:7">
      <c r="A1603" t="s">
        <v>939</v>
      </c>
      <c r="C1603">
        <v>1157</v>
      </c>
      <c r="G1603">
        <v>1157</v>
      </c>
    </row>
    <row r="1604" spans="1:7">
      <c r="A1604" t="s">
        <v>1256</v>
      </c>
      <c r="C1604">
        <v>2456</v>
      </c>
      <c r="D1604">
        <v>2095</v>
      </c>
      <c r="G1604">
        <v>4551</v>
      </c>
    </row>
    <row r="1605" spans="1:7">
      <c r="A1605" t="s">
        <v>1861</v>
      </c>
      <c r="C1605">
        <v>591</v>
      </c>
      <c r="D1605">
        <v>670</v>
      </c>
      <c r="E1605">
        <v>622</v>
      </c>
      <c r="F1605">
        <v>664</v>
      </c>
      <c r="G1605">
        <v>2547</v>
      </c>
    </row>
    <row r="1606" spans="1:7">
      <c r="A1606" t="s">
        <v>1251</v>
      </c>
      <c r="D1606">
        <v>420</v>
      </c>
      <c r="E1606">
        <v>690</v>
      </c>
      <c r="G1606">
        <v>1110</v>
      </c>
    </row>
    <row r="1607" spans="1:7">
      <c r="A1607" t="s">
        <v>1017</v>
      </c>
      <c r="D1607">
        <v>1110</v>
      </c>
      <c r="E1607">
        <v>1904</v>
      </c>
      <c r="F1607">
        <v>836</v>
      </c>
      <c r="G1607">
        <v>3850</v>
      </c>
    </row>
    <row r="1608" spans="1:7">
      <c r="A1608" t="s">
        <v>931</v>
      </c>
      <c r="E1608">
        <v>319</v>
      </c>
      <c r="F1608">
        <v>446</v>
      </c>
      <c r="G1608">
        <v>765</v>
      </c>
    </row>
    <row r="1609" spans="1:7">
      <c r="A1609" t="s">
        <v>1815</v>
      </c>
      <c r="E1609">
        <v>1251</v>
      </c>
      <c r="F1609">
        <v>2149</v>
      </c>
      <c r="G1609">
        <v>3400</v>
      </c>
    </row>
    <row r="1610" spans="1:7">
      <c r="A1610" t="s">
        <v>1263</v>
      </c>
    </row>
    <row r="1611" spans="1:7">
      <c r="A1611" t="s">
        <v>487</v>
      </c>
      <c r="C1611">
        <v>5383</v>
      </c>
      <c r="D1611">
        <v>4763</v>
      </c>
      <c r="E1611">
        <v>8089</v>
      </c>
      <c r="F1611">
        <v>6636</v>
      </c>
      <c r="G1611">
        <v>24871</v>
      </c>
    </row>
    <row r="1614" spans="1:7">
      <c r="A1614" s="12" t="s">
        <v>1913</v>
      </c>
      <c r="B1614" s="12" t="s">
        <v>1912</v>
      </c>
    </row>
    <row r="1615" spans="1:7">
      <c r="A1615" s="12" t="s">
        <v>1914</v>
      </c>
      <c r="B1615" s="46">
        <v>46174</v>
      </c>
      <c r="C1615" s="46">
        <v>46175</v>
      </c>
      <c r="D1615" s="46">
        <v>46176</v>
      </c>
      <c r="E1615" s="46">
        <v>46177</v>
      </c>
      <c r="F1615" s="46">
        <v>46178</v>
      </c>
      <c r="G1615" t="s">
        <v>487</v>
      </c>
    </row>
    <row r="1616" spans="1:7">
      <c r="A1616" t="s">
        <v>1859</v>
      </c>
      <c r="C1616">
        <v>18</v>
      </c>
      <c r="D1616">
        <v>57</v>
      </c>
      <c r="E1616">
        <v>248</v>
      </c>
      <c r="G1616">
        <v>323</v>
      </c>
    </row>
    <row r="1617" spans="1:7">
      <c r="A1617" t="s">
        <v>1056</v>
      </c>
      <c r="C1617">
        <v>63</v>
      </c>
      <c r="G1617">
        <v>63</v>
      </c>
    </row>
    <row r="1618" spans="1:7">
      <c r="A1618" t="s">
        <v>1860</v>
      </c>
      <c r="B1618">
        <v>54</v>
      </c>
      <c r="G1618">
        <v>54</v>
      </c>
    </row>
    <row r="1619" spans="1:7">
      <c r="A1619" t="s">
        <v>1001</v>
      </c>
      <c r="F1619">
        <v>241</v>
      </c>
      <c r="G1619">
        <v>241</v>
      </c>
    </row>
    <row r="1620" spans="1:7">
      <c r="A1620" t="s">
        <v>1810</v>
      </c>
      <c r="C1620">
        <v>411</v>
      </c>
      <c r="D1620">
        <v>237</v>
      </c>
      <c r="F1620">
        <v>26</v>
      </c>
      <c r="G1620">
        <v>674</v>
      </c>
    </row>
    <row r="1621" spans="1:7">
      <c r="A1621" t="s">
        <v>1067</v>
      </c>
    </row>
    <row r="1622" spans="1:7">
      <c r="A1622" t="s">
        <v>1867</v>
      </c>
      <c r="B1622">
        <v>270</v>
      </c>
      <c r="C1622">
        <v>490</v>
      </c>
      <c r="F1622">
        <v>270</v>
      </c>
      <c r="G1622">
        <v>1030</v>
      </c>
    </row>
    <row r="1623" spans="1:7">
      <c r="A1623" t="s">
        <v>1245</v>
      </c>
      <c r="B1623">
        <v>883</v>
      </c>
      <c r="G1623">
        <v>883</v>
      </c>
    </row>
    <row r="1624" spans="1:7">
      <c r="A1624" t="s">
        <v>1993</v>
      </c>
      <c r="B1624">
        <v>587</v>
      </c>
      <c r="G1624">
        <v>587</v>
      </c>
    </row>
    <row r="1625" spans="1:7">
      <c r="A1625" t="s">
        <v>1771</v>
      </c>
      <c r="B1625">
        <v>500</v>
      </c>
      <c r="C1625">
        <v>985</v>
      </c>
      <c r="D1625">
        <v>860</v>
      </c>
      <c r="E1625">
        <v>212</v>
      </c>
      <c r="G1625">
        <v>2557</v>
      </c>
    </row>
    <row r="1626" spans="1:7">
      <c r="A1626" t="s">
        <v>1861</v>
      </c>
      <c r="B1626">
        <v>783</v>
      </c>
      <c r="C1626">
        <v>733</v>
      </c>
      <c r="D1626">
        <v>970</v>
      </c>
      <c r="E1626">
        <v>917</v>
      </c>
      <c r="F1626">
        <v>589</v>
      </c>
      <c r="G1626">
        <v>3992</v>
      </c>
    </row>
    <row r="1627" spans="1:7">
      <c r="A1627" t="s">
        <v>1251</v>
      </c>
      <c r="B1627">
        <v>612</v>
      </c>
      <c r="G1627">
        <v>612</v>
      </c>
    </row>
    <row r="1628" spans="1:7">
      <c r="A1628" t="s">
        <v>1017</v>
      </c>
      <c r="C1628">
        <v>1309</v>
      </c>
      <c r="D1628">
        <v>427</v>
      </c>
      <c r="E1628">
        <v>421</v>
      </c>
      <c r="G1628">
        <v>2157</v>
      </c>
    </row>
    <row r="1629" spans="1:7">
      <c r="A1629" t="s">
        <v>931</v>
      </c>
      <c r="B1629">
        <v>693</v>
      </c>
      <c r="C1629">
        <v>596</v>
      </c>
      <c r="D1629">
        <v>240</v>
      </c>
      <c r="E1629">
        <v>180</v>
      </c>
      <c r="F1629">
        <v>150</v>
      </c>
      <c r="G1629">
        <v>1859</v>
      </c>
    </row>
    <row r="1630" spans="1:7">
      <c r="A1630" t="s">
        <v>1815</v>
      </c>
      <c r="B1630">
        <v>1826</v>
      </c>
      <c r="C1630">
        <v>882</v>
      </c>
      <c r="D1630">
        <v>1681</v>
      </c>
      <c r="E1630">
        <v>760</v>
      </c>
      <c r="F1630">
        <v>243</v>
      </c>
      <c r="G1630">
        <v>5392</v>
      </c>
    </row>
    <row r="1631" spans="1:7">
      <c r="A1631" t="s">
        <v>1263</v>
      </c>
      <c r="C1631">
        <v>2110</v>
      </c>
      <c r="D1631">
        <v>218</v>
      </c>
      <c r="E1631">
        <v>796</v>
      </c>
      <c r="F1631">
        <v>800</v>
      </c>
      <c r="G1631">
        <v>3924</v>
      </c>
    </row>
    <row r="1632" spans="1:7">
      <c r="A1632" t="s">
        <v>941</v>
      </c>
      <c r="B1632">
        <v>514</v>
      </c>
      <c r="C1632">
        <v>457</v>
      </c>
      <c r="D1632">
        <v>580</v>
      </c>
      <c r="E1632">
        <v>590</v>
      </c>
      <c r="F1632">
        <v>351</v>
      </c>
      <c r="G1632">
        <v>2492</v>
      </c>
    </row>
    <row r="1633" spans="1:7">
      <c r="A1633" t="s">
        <v>1023</v>
      </c>
      <c r="B1633">
        <v>1084</v>
      </c>
      <c r="D1633">
        <v>2699</v>
      </c>
      <c r="G1633">
        <v>3783</v>
      </c>
    </row>
    <row r="1634" spans="1:7">
      <c r="A1634" t="s">
        <v>1119</v>
      </c>
      <c r="B1634">
        <v>1433</v>
      </c>
      <c r="C1634">
        <v>2630</v>
      </c>
      <c r="D1634">
        <v>1848</v>
      </c>
      <c r="G1634">
        <v>5911</v>
      </c>
    </row>
    <row r="1635" spans="1:7">
      <c r="A1635" t="s">
        <v>1556</v>
      </c>
      <c r="B1635">
        <v>500</v>
      </c>
      <c r="C1635">
        <v>260</v>
      </c>
      <c r="G1635">
        <v>760</v>
      </c>
    </row>
    <row r="1636" spans="1:7">
      <c r="A1636" t="s">
        <v>1775</v>
      </c>
      <c r="E1636">
        <v>590</v>
      </c>
      <c r="F1636">
        <v>261</v>
      </c>
      <c r="G1636">
        <v>851</v>
      </c>
    </row>
    <row r="1637" spans="1:7">
      <c r="A1637" t="s">
        <v>998</v>
      </c>
      <c r="E1637">
        <v>2715</v>
      </c>
      <c r="F1637">
        <v>1377</v>
      </c>
      <c r="G1637">
        <v>4092</v>
      </c>
    </row>
    <row r="1638" spans="1:7">
      <c r="A1638" t="s">
        <v>1029</v>
      </c>
      <c r="E1638">
        <v>804</v>
      </c>
      <c r="F1638">
        <v>559</v>
      </c>
      <c r="G1638">
        <v>1363</v>
      </c>
    </row>
    <row r="1639" spans="1:7">
      <c r="A1639" t="s">
        <v>1295</v>
      </c>
      <c r="F1639">
        <v>1404</v>
      </c>
      <c r="G1639">
        <v>1404</v>
      </c>
    </row>
    <row r="1640" spans="1:7">
      <c r="A1640" t="s">
        <v>487</v>
      </c>
      <c r="B1640">
        <v>9739</v>
      </c>
      <c r="C1640">
        <v>10944</v>
      </c>
      <c r="D1640">
        <v>9817</v>
      </c>
      <c r="E1640">
        <v>8233</v>
      </c>
      <c r="F1640">
        <v>6271</v>
      </c>
      <c r="G1640">
        <v>45004</v>
      </c>
    </row>
    <row r="1643" spans="1:7">
      <c r="A1643" s="12" t="s">
        <v>1913</v>
      </c>
      <c r="B1643" s="12" t="s">
        <v>1912</v>
      </c>
    </row>
    <row r="1644" spans="1:7">
      <c r="A1644" s="12" t="s">
        <v>1914</v>
      </c>
      <c r="B1644" s="46">
        <v>46181</v>
      </c>
      <c r="C1644" s="46">
        <v>46182</v>
      </c>
      <c r="D1644" s="46">
        <v>46183</v>
      </c>
      <c r="E1644" s="46">
        <v>46184</v>
      </c>
      <c r="F1644" s="46">
        <v>46185</v>
      </c>
      <c r="G1644" t="s">
        <v>487</v>
      </c>
    </row>
    <row r="1645" spans="1:7">
      <c r="A1645" t="s">
        <v>1859</v>
      </c>
      <c r="C1645">
        <v>14</v>
      </c>
      <c r="G1645">
        <v>14</v>
      </c>
    </row>
    <row r="1646" spans="1:7">
      <c r="A1646" t="s">
        <v>1056</v>
      </c>
      <c r="C1646">
        <v>9</v>
      </c>
      <c r="G1646">
        <v>9</v>
      </c>
    </row>
    <row r="1647" spans="1:7">
      <c r="A1647" t="s">
        <v>1860</v>
      </c>
      <c r="C1647">
        <v>441</v>
      </c>
      <c r="D1647">
        <v>7</v>
      </c>
      <c r="E1647">
        <v>36</v>
      </c>
      <c r="G1647">
        <v>484</v>
      </c>
    </row>
    <row r="1648" spans="1:7">
      <c r="A1648" t="s">
        <v>1001</v>
      </c>
      <c r="E1648">
        <v>525</v>
      </c>
      <c r="G1648">
        <v>525</v>
      </c>
    </row>
    <row r="1649" spans="1:7">
      <c r="A1649" t="s">
        <v>1810</v>
      </c>
    </row>
    <row r="1650" spans="1:7">
      <c r="A1650" t="s">
        <v>1867</v>
      </c>
      <c r="B1650">
        <v>100</v>
      </c>
      <c r="G1650">
        <v>100</v>
      </c>
    </row>
    <row r="1651" spans="1:7">
      <c r="A1651" t="s">
        <v>1771</v>
      </c>
      <c r="B1651">
        <v>314</v>
      </c>
      <c r="G1651">
        <v>314</v>
      </c>
    </row>
    <row r="1652" spans="1:7">
      <c r="A1652" t="s">
        <v>939</v>
      </c>
      <c r="B1652">
        <v>1643</v>
      </c>
      <c r="C1652">
        <v>1601</v>
      </c>
      <c r="D1652">
        <v>764</v>
      </c>
      <c r="G1652">
        <v>4008</v>
      </c>
    </row>
    <row r="1653" spans="1:7">
      <c r="A1653" t="s">
        <v>1861</v>
      </c>
      <c r="B1653">
        <v>230</v>
      </c>
      <c r="D1653">
        <v>31</v>
      </c>
      <c r="E1653">
        <v>24</v>
      </c>
      <c r="F1653">
        <v>19</v>
      </c>
      <c r="G1653">
        <v>304</v>
      </c>
    </row>
    <row r="1654" spans="1:7">
      <c r="A1654" t="s">
        <v>1017</v>
      </c>
      <c r="E1654">
        <v>43</v>
      </c>
      <c r="G1654">
        <v>43</v>
      </c>
    </row>
    <row r="1655" spans="1:7">
      <c r="A1655" t="s">
        <v>931</v>
      </c>
      <c r="D1655">
        <v>510</v>
      </c>
      <c r="E1655">
        <v>320</v>
      </c>
      <c r="F1655">
        <v>155</v>
      </c>
      <c r="G1655">
        <v>985</v>
      </c>
    </row>
    <row r="1656" spans="1:7">
      <c r="A1656" t="s">
        <v>1815</v>
      </c>
      <c r="C1656">
        <v>68</v>
      </c>
      <c r="F1656">
        <v>2404</v>
      </c>
      <c r="G1656">
        <v>2472</v>
      </c>
    </row>
    <row r="1657" spans="1:7">
      <c r="A1657" t="s">
        <v>1263</v>
      </c>
      <c r="B1657">
        <v>363</v>
      </c>
      <c r="G1657">
        <v>363</v>
      </c>
    </row>
    <row r="1658" spans="1:7">
      <c r="A1658" t="s">
        <v>941</v>
      </c>
      <c r="B1658">
        <v>370</v>
      </c>
      <c r="G1658">
        <v>370</v>
      </c>
    </row>
    <row r="1659" spans="1:7">
      <c r="A1659" t="s">
        <v>1775</v>
      </c>
    </row>
    <row r="1660" spans="1:7">
      <c r="A1660" t="s">
        <v>998</v>
      </c>
      <c r="B1660">
        <v>675</v>
      </c>
      <c r="C1660">
        <v>668</v>
      </c>
      <c r="D1660">
        <v>44</v>
      </c>
      <c r="E1660">
        <v>256</v>
      </c>
      <c r="F1660">
        <v>42</v>
      </c>
      <c r="G1660">
        <v>1685</v>
      </c>
    </row>
    <row r="1661" spans="1:7">
      <c r="A1661" t="s">
        <v>1029</v>
      </c>
      <c r="B1661">
        <v>1052</v>
      </c>
      <c r="C1661">
        <v>1291</v>
      </c>
      <c r="D1661">
        <v>781</v>
      </c>
      <c r="E1661">
        <v>294</v>
      </c>
      <c r="F1661">
        <v>413</v>
      </c>
      <c r="G1661">
        <v>3831</v>
      </c>
    </row>
    <row r="1662" spans="1:7">
      <c r="A1662" t="s">
        <v>1295</v>
      </c>
      <c r="B1662">
        <v>1403</v>
      </c>
      <c r="C1662">
        <v>1668</v>
      </c>
      <c r="D1662">
        <v>1670</v>
      </c>
      <c r="E1662">
        <v>1364</v>
      </c>
      <c r="G1662">
        <v>6105</v>
      </c>
    </row>
    <row r="1663" spans="1:7">
      <c r="A1663" t="s">
        <v>1820</v>
      </c>
      <c r="B1663">
        <v>935</v>
      </c>
      <c r="C1663">
        <v>2201</v>
      </c>
      <c r="D1663">
        <v>2415</v>
      </c>
      <c r="E1663">
        <v>1484</v>
      </c>
      <c r="F1663">
        <v>792</v>
      </c>
      <c r="G1663">
        <v>7827</v>
      </c>
    </row>
    <row r="1664" spans="1:7">
      <c r="A1664" t="s">
        <v>1864</v>
      </c>
      <c r="B1664">
        <v>557</v>
      </c>
      <c r="C1664">
        <v>788</v>
      </c>
      <c r="D1664">
        <v>911</v>
      </c>
      <c r="E1664">
        <v>820</v>
      </c>
      <c r="G1664">
        <v>3076</v>
      </c>
    </row>
    <row r="1665" spans="1:7">
      <c r="A1665" t="s">
        <v>1033</v>
      </c>
      <c r="B1665">
        <v>554</v>
      </c>
      <c r="C1665">
        <v>592</v>
      </c>
      <c r="G1665">
        <v>1146</v>
      </c>
    </row>
    <row r="1666" spans="1:7">
      <c r="A1666" t="s">
        <v>1265</v>
      </c>
      <c r="D1666">
        <v>1095</v>
      </c>
      <c r="E1666">
        <v>1806</v>
      </c>
      <c r="G1666">
        <v>2901</v>
      </c>
    </row>
    <row r="1667" spans="1:7">
      <c r="A1667" t="s">
        <v>1303</v>
      </c>
      <c r="E1667">
        <v>800</v>
      </c>
      <c r="G1667">
        <v>800</v>
      </c>
    </row>
    <row r="1668" spans="1:7">
      <c r="A1668" t="s">
        <v>1261</v>
      </c>
      <c r="F1668">
        <v>1633</v>
      </c>
      <c r="G1668">
        <v>1633</v>
      </c>
    </row>
    <row r="1669" spans="1:7">
      <c r="A1669" t="s">
        <v>1780</v>
      </c>
      <c r="E1669">
        <v>981</v>
      </c>
      <c r="F1669">
        <v>1038</v>
      </c>
      <c r="G1669">
        <v>2019</v>
      </c>
    </row>
    <row r="1670" spans="1:7">
      <c r="A1670" t="s">
        <v>992</v>
      </c>
      <c r="E1670">
        <v>1809</v>
      </c>
      <c r="F1670">
        <v>1876</v>
      </c>
      <c r="G1670">
        <v>3685</v>
      </c>
    </row>
    <row r="1671" spans="1:7">
      <c r="A1671" t="s">
        <v>1060</v>
      </c>
      <c r="E1671">
        <v>682</v>
      </c>
      <c r="F1671">
        <v>370</v>
      </c>
      <c r="G1671">
        <v>1052</v>
      </c>
    </row>
    <row r="1672" spans="1:7">
      <c r="A1672" t="s">
        <v>1821</v>
      </c>
      <c r="F1672">
        <v>2663</v>
      </c>
      <c r="G1672">
        <v>2663</v>
      </c>
    </row>
    <row r="1673" spans="1:7">
      <c r="A1673" t="s">
        <v>1823</v>
      </c>
      <c r="F1673">
        <v>1192</v>
      </c>
      <c r="G1673">
        <v>1192</v>
      </c>
    </row>
    <row r="1674" spans="1:7">
      <c r="A1674" t="s">
        <v>487</v>
      </c>
      <c r="B1674">
        <v>8196</v>
      </c>
      <c r="C1674">
        <v>9341</v>
      </c>
      <c r="D1674">
        <v>8228</v>
      </c>
      <c r="E1674">
        <v>11244</v>
      </c>
      <c r="F1674">
        <v>12597</v>
      </c>
      <c r="G1674">
        <v>49606</v>
      </c>
    </row>
    <row r="1677" spans="1:7">
      <c r="A1677" s="12" t="s">
        <v>1913</v>
      </c>
      <c r="B1677" s="12" t="s">
        <v>1912</v>
      </c>
    </row>
    <row r="1678" spans="1:7">
      <c r="A1678" s="12" t="s">
        <v>1914</v>
      </c>
      <c r="B1678" s="46">
        <v>46188</v>
      </c>
      <c r="C1678" s="46">
        <v>46189</v>
      </c>
      <c r="D1678" s="46">
        <v>46190</v>
      </c>
      <c r="E1678" s="46">
        <v>46191</v>
      </c>
      <c r="F1678" s="46">
        <v>46192</v>
      </c>
      <c r="G1678" t="s">
        <v>487</v>
      </c>
    </row>
    <row r="1679" spans="1:7">
      <c r="A1679" t="s">
        <v>1786</v>
      </c>
      <c r="C1679">
        <v>120</v>
      </c>
      <c r="E1679">
        <v>40</v>
      </c>
      <c r="G1679">
        <v>160</v>
      </c>
    </row>
    <row r="1680" spans="1:7">
      <c r="A1680" t="s">
        <v>939</v>
      </c>
      <c r="C1680">
        <v>1083</v>
      </c>
      <c r="G1680">
        <v>1083</v>
      </c>
    </row>
    <row r="1681" spans="1:7">
      <c r="A1681" t="s">
        <v>1861</v>
      </c>
      <c r="B1681">
        <v>27</v>
      </c>
      <c r="C1681">
        <v>32</v>
      </c>
      <c r="D1681">
        <v>32</v>
      </c>
      <c r="E1681">
        <v>65</v>
      </c>
      <c r="F1681">
        <v>31</v>
      </c>
      <c r="G1681">
        <v>187</v>
      </c>
    </row>
    <row r="1682" spans="1:7">
      <c r="A1682" t="s">
        <v>931</v>
      </c>
      <c r="B1682">
        <v>350</v>
      </c>
      <c r="C1682">
        <v>180</v>
      </c>
      <c r="D1682">
        <v>529</v>
      </c>
      <c r="E1682">
        <v>415</v>
      </c>
      <c r="G1682">
        <v>1474</v>
      </c>
    </row>
    <row r="1683" spans="1:7">
      <c r="A1683" t="s">
        <v>941</v>
      </c>
      <c r="D1683">
        <v>1008</v>
      </c>
      <c r="E1683">
        <v>653</v>
      </c>
      <c r="G1683">
        <v>1661</v>
      </c>
    </row>
    <row r="1684" spans="1:7">
      <c r="A1684" t="s">
        <v>1023</v>
      </c>
      <c r="B1684">
        <v>1076</v>
      </c>
      <c r="C1684">
        <v>999</v>
      </c>
      <c r="F1684">
        <v>309</v>
      </c>
      <c r="G1684">
        <v>2384</v>
      </c>
    </row>
    <row r="1685" spans="1:7">
      <c r="A1685" t="s">
        <v>1295</v>
      </c>
    </row>
    <row r="1686" spans="1:7">
      <c r="A1686" t="s">
        <v>1820</v>
      </c>
      <c r="D1686">
        <v>289</v>
      </c>
      <c r="G1686">
        <v>289</v>
      </c>
    </row>
    <row r="1687" spans="1:7">
      <c r="A1687" t="s">
        <v>1864</v>
      </c>
      <c r="B1687">
        <v>572</v>
      </c>
      <c r="C1687">
        <v>236</v>
      </c>
      <c r="D1687">
        <v>550</v>
      </c>
      <c r="E1687">
        <v>510</v>
      </c>
      <c r="G1687">
        <v>1868</v>
      </c>
    </row>
    <row r="1688" spans="1:7">
      <c r="A1688" t="s">
        <v>1033</v>
      </c>
      <c r="E1688">
        <v>3</v>
      </c>
      <c r="F1688">
        <v>402</v>
      </c>
      <c r="G1688">
        <v>405</v>
      </c>
    </row>
    <row r="1689" spans="1:7">
      <c r="A1689" t="s">
        <v>1261</v>
      </c>
      <c r="D1689">
        <v>1210</v>
      </c>
      <c r="E1689">
        <v>1249</v>
      </c>
      <c r="G1689">
        <v>2459</v>
      </c>
    </row>
    <row r="1690" spans="1:7">
      <c r="A1690" t="s">
        <v>1780</v>
      </c>
      <c r="B1690">
        <v>806</v>
      </c>
      <c r="C1690">
        <v>977</v>
      </c>
      <c r="D1690">
        <v>621</v>
      </c>
      <c r="G1690">
        <v>2404</v>
      </c>
    </row>
    <row r="1691" spans="1:7">
      <c r="A1691" t="s">
        <v>992</v>
      </c>
      <c r="B1691">
        <v>636</v>
      </c>
      <c r="G1691">
        <v>636</v>
      </c>
    </row>
    <row r="1692" spans="1:7">
      <c r="A1692" t="s">
        <v>1060</v>
      </c>
      <c r="B1692">
        <v>587</v>
      </c>
      <c r="C1692">
        <v>708</v>
      </c>
      <c r="D1692">
        <v>512</v>
      </c>
      <c r="E1692">
        <v>661</v>
      </c>
      <c r="F1692">
        <v>303</v>
      </c>
      <c r="G1692">
        <v>2771</v>
      </c>
    </row>
    <row r="1693" spans="1:7">
      <c r="A1693" t="s">
        <v>1821</v>
      </c>
      <c r="B1693">
        <v>1830</v>
      </c>
      <c r="G1693">
        <v>1830</v>
      </c>
    </row>
    <row r="1694" spans="1:7">
      <c r="A1694" t="s">
        <v>1823</v>
      </c>
      <c r="B1694">
        <v>889</v>
      </c>
      <c r="C1694">
        <v>1618</v>
      </c>
      <c r="D1694">
        <v>597</v>
      </c>
      <c r="E1694">
        <v>984</v>
      </c>
      <c r="G1694">
        <v>4088</v>
      </c>
    </row>
    <row r="1695" spans="1:7">
      <c r="A1695" t="s">
        <v>1814</v>
      </c>
      <c r="B1695">
        <v>1161</v>
      </c>
      <c r="D1695">
        <v>2191</v>
      </c>
      <c r="E1695">
        <v>520</v>
      </c>
      <c r="G1695">
        <v>3872</v>
      </c>
    </row>
    <row r="1696" spans="1:7">
      <c r="A1696" t="s">
        <v>1297</v>
      </c>
      <c r="B1696">
        <v>1639</v>
      </c>
      <c r="C1696">
        <v>2989</v>
      </c>
      <c r="D1696">
        <v>1756</v>
      </c>
      <c r="E1696">
        <v>1605</v>
      </c>
      <c r="G1696">
        <v>7989</v>
      </c>
    </row>
    <row r="1697" spans="1:7">
      <c r="A1697" t="s">
        <v>961</v>
      </c>
      <c r="B1697">
        <v>300</v>
      </c>
      <c r="C1697">
        <v>387</v>
      </c>
      <c r="D1697">
        <v>245</v>
      </c>
      <c r="E1697">
        <v>245</v>
      </c>
      <c r="G1697">
        <v>1177</v>
      </c>
    </row>
    <row r="1698" spans="1:7">
      <c r="A1698" t="s">
        <v>1994</v>
      </c>
      <c r="B1698">
        <v>75</v>
      </c>
      <c r="C1698">
        <v>248</v>
      </c>
      <c r="G1698">
        <v>323</v>
      </c>
    </row>
    <row r="1699" spans="1:7">
      <c r="A1699" t="s">
        <v>1079</v>
      </c>
      <c r="B1699">
        <v>139</v>
      </c>
      <c r="C1699">
        <v>361</v>
      </c>
      <c r="D1699">
        <v>2000</v>
      </c>
      <c r="E1699">
        <v>2076</v>
      </c>
      <c r="G1699">
        <v>4576</v>
      </c>
    </row>
    <row r="1700" spans="1:7">
      <c r="A1700" t="s">
        <v>950</v>
      </c>
      <c r="E1700">
        <v>1289</v>
      </c>
      <c r="G1700">
        <v>1289</v>
      </c>
    </row>
    <row r="1701" spans="1:7">
      <c r="A1701" t="s">
        <v>1865</v>
      </c>
      <c r="C1701">
        <v>579</v>
      </c>
      <c r="E1701">
        <v>2842</v>
      </c>
      <c r="G1701">
        <v>3421</v>
      </c>
    </row>
    <row r="1702" spans="1:7">
      <c r="A1702" t="s">
        <v>1019</v>
      </c>
      <c r="C1702">
        <v>608</v>
      </c>
      <c r="D1702">
        <v>784</v>
      </c>
      <c r="E1702">
        <v>337</v>
      </c>
      <c r="G1702">
        <v>1729</v>
      </c>
    </row>
    <row r="1703" spans="1:7">
      <c r="A1703" t="s">
        <v>1026</v>
      </c>
      <c r="C1703">
        <v>3059</v>
      </c>
      <c r="D1703">
        <v>820</v>
      </c>
      <c r="F1703">
        <v>553</v>
      </c>
      <c r="G1703">
        <v>4432</v>
      </c>
    </row>
    <row r="1704" spans="1:7">
      <c r="A1704" t="s">
        <v>1301</v>
      </c>
      <c r="D1704">
        <v>2590</v>
      </c>
      <c r="E1704">
        <v>1745</v>
      </c>
      <c r="G1704">
        <v>4335</v>
      </c>
    </row>
    <row r="1705" spans="1:7">
      <c r="A1705" t="s">
        <v>1546</v>
      </c>
      <c r="D1705">
        <v>179</v>
      </c>
      <c r="G1705">
        <v>179</v>
      </c>
    </row>
    <row r="1706" spans="1:7">
      <c r="A1706" t="s">
        <v>1025</v>
      </c>
      <c r="D1706">
        <v>1611</v>
      </c>
      <c r="E1706">
        <v>2862</v>
      </c>
      <c r="F1706">
        <v>894</v>
      </c>
      <c r="G1706">
        <v>5367</v>
      </c>
    </row>
    <row r="1707" spans="1:7">
      <c r="A1707" t="s">
        <v>943</v>
      </c>
      <c r="E1707">
        <v>724</v>
      </c>
      <c r="G1707">
        <v>724</v>
      </c>
    </row>
    <row r="1708" spans="1:7">
      <c r="A1708" t="s">
        <v>947</v>
      </c>
    </row>
    <row r="1709" spans="1:7">
      <c r="A1709" t="s">
        <v>575</v>
      </c>
      <c r="E1709">
        <v>225</v>
      </c>
      <c r="G1709">
        <v>225</v>
      </c>
    </row>
    <row r="1710" spans="1:7">
      <c r="A1710" t="s">
        <v>952</v>
      </c>
    </row>
    <row r="1711" spans="1:7">
      <c r="A1711" t="s">
        <v>1075</v>
      </c>
      <c r="E1711">
        <v>1218</v>
      </c>
      <c r="G1711">
        <v>1218</v>
      </c>
    </row>
    <row r="1712" spans="1:7">
      <c r="A1712" t="s">
        <v>1785</v>
      </c>
      <c r="E1712">
        <v>865</v>
      </c>
      <c r="G1712">
        <v>865</v>
      </c>
    </row>
    <row r="1713" spans="1:7">
      <c r="A1713" t="s">
        <v>1027</v>
      </c>
      <c r="E1713">
        <v>382</v>
      </c>
      <c r="G1713">
        <v>382</v>
      </c>
    </row>
    <row r="1714" spans="1:7">
      <c r="A1714" t="s">
        <v>1777</v>
      </c>
      <c r="F1714">
        <v>822</v>
      </c>
      <c r="G1714">
        <v>822</v>
      </c>
    </row>
    <row r="1715" spans="1:7">
      <c r="A1715" t="s">
        <v>487</v>
      </c>
      <c r="B1715">
        <v>10087</v>
      </c>
      <c r="C1715">
        <v>14184</v>
      </c>
      <c r="D1715">
        <v>17524</v>
      </c>
      <c r="E1715">
        <v>21515</v>
      </c>
      <c r="F1715">
        <v>3314</v>
      </c>
      <c r="G1715">
        <v>66624</v>
      </c>
    </row>
    <row r="1718" spans="1:7">
      <c r="A1718" s="12" t="s">
        <v>1913</v>
      </c>
      <c r="B1718" s="12" t="s">
        <v>1912</v>
      </c>
    </row>
    <row r="1719" spans="1:7">
      <c r="A1719" s="12" t="s">
        <v>1914</v>
      </c>
      <c r="B1719" s="46">
        <v>46195</v>
      </c>
      <c r="C1719" s="46">
        <v>46196</v>
      </c>
      <c r="D1719" s="46">
        <v>46197</v>
      </c>
      <c r="E1719" s="46">
        <v>46198</v>
      </c>
      <c r="F1719" s="46">
        <v>46199</v>
      </c>
      <c r="G1719" t="s">
        <v>487</v>
      </c>
    </row>
    <row r="1720" spans="1:7">
      <c r="A1720" t="s">
        <v>1248</v>
      </c>
    </row>
    <row r="1721" spans="1:7">
      <c r="A1721" t="s">
        <v>1242</v>
      </c>
    </row>
    <row r="1722" spans="1:7">
      <c r="A1722" t="s">
        <v>1253</v>
      </c>
    </row>
    <row r="1723" spans="1:7">
      <c r="A1723" t="s">
        <v>1067</v>
      </c>
    </row>
    <row r="1724" spans="1:7">
      <c r="A1724" t="s">
        <v>1245</v>
      </c>
    </row>
    <row r="1725" spans="1:7">
      <c r="A1725" t="s">
        <v>931</v>
      </c>
      <c r="B1725">
        <v>171</v>
      </c>
      <c r="D1725">
        <v>93</v>
      </c>
      <c r="G1725">
        <v>264</v>
      </c>
    </row>
    <row r="1726" spans="1:7">
      <c r="A1726" t="s">
        <v>941</v>
      </c>
      <c r="B1726">
        <v>214</v>
      </c>
      <c r="C1726">
        <v>1276</v>
      </c>
      <c r="G1726">
        <v>1490</v>
      </c>
    </row>
    <row r="1727" spans="1:7">
      <c r="A1727" t="s">
        <v>1023</v>
      </c>
      <c r="B1727">
        <v>511</v>
      </c>
      <c r="D1727">
        <v>84</v>
      </c>
      <c r="E1727">
        <v>75</v>
      </c>
      <c r="G1727">
        <v>670</v>
      </c>
    </row>
    <row r="1728" spans="1:7">
      <c r="A1728" t="s">
        <v>1018</v>
      </c>
      <c r="E1728">
        <v>951</v>
      </c>
      <c r="G1728">
        <v>951</v>
      </c>
    </row>
    <row r="1729" spans="1:7">
      <c r="A1729" t="s">
        <v>1864</v>
      </c>
      <c r="B1729">
        <v>87</v>
      </c>
      <c r="G1729">
        <v>87</v>
      </c>
    </row>
    <row r="1730" spans="1:7">
      <c r="A1730" t="s">
        <v>1033</v>
      </c>
      <c r="B1730">
        <v>697</v>
      </c>
      <c r="F1730">
        <v>3</v>
      </c>
      <c r="G1730">
        <v>700</v>
      </c>
    </row>
    <row r="1731" spans="1:7">
      <c r="A1731" t="s">
        <v>1060</v>
      </c>
      <c r="B1731">
        <v>672</v>
      </c>
      <c r="C1731">
        <v>710</v>
      </c>
      <c r="D1731">
        <v>823</v>
      </c>
      <c r="E1731">
        <v>601</v>
      </c>
      <c r="F1731">
        <v>597</v>
      </c>
      <c r="G1731">
        <v>3403</v>
      </c>
    </row>
    <row r="1732" spans="1:7">
      <c r="A1732" t="s">
        <v>1821</v>
      </c>
    </row>
    <row r="1733" spans="1:7">
      <c r="A1733" t="s">
        <v>1823</v>
      </c>
      <c r="B1733">
        <v>391</v>
      </c>
      <c r="G1733">
        <v>391</v>
      </c>
    </row>
    <row r="1734" spans="1:7">
      <c r="A1734" t="s">
        <v>1814</v>
      </c>
      <c r="D1734">
        <v>2241</v>
      </c>
      <c r="G1734">
        <v>2241</v>
      </c>
    </row>
    <row r="1735" spans="1:7">
      <c r="A1735" t="s">
        <v>1297</v>
      </c>
      <c r="D1735">
        <v>1179</v>
      </c>
      <c r="G1735">
        <v>1179</v>
      </c>
    </row>
    <row r="1736" spans="1:7">
      <c r="A1736" t="s">
        <v>1079</v>
      </c>
      <c r="B1736">
        <v>364</v>
      </c>
      <c r="G1736">
        <v>364</v>
      </c>
    </row>
    <row r="1737" spans="1:7">
      <c r="A1737" t="s">
        <v>950</v>
      </c>
      <c r="D1737">
        <v>2452</v>
      </c>
      <c r="G1737">
        <v>2452</v>
      </c>
    </row>
    <row r="1738" spans="1:7">
      <c r="A1738" t="s">
        <v>1865</v>
      </c>
      <c r="B1738">
        <v>2283</v>
      </c>
      <c r="C1738">
        <v>1160</v>
      </c>
      <c r="D1738">
        <v>803</v>
      </c>
      <c r="G1738">
        <v>4246</v>
      </c>
    </row>
    <row r="1739" spans="1:7">
      <c r="A1739" t="s">
        <v>1019</v>
      </c>
      <c r="C1739">
        <v>689</v>
      </c>
      <c r="G1739">
        <v>689</v>
      </c>
    </row>
    <row r="1740" spans="1:7">
      <c r="A1740" t="s">
        <v>1026</v>
      </c>
      <c r="C1740">
        <v>193</v>
      </c>
      <c r="G1740">
        <v>193</v>
      </c>
    </row>
    <row r="1741" spans="1:7">
      <c r="A1741" t="s">
        <v>1301</v>
      </c>
      <c r="B1741">
        <v>825</v>
      </c>
      <c r="C1741">
        <v>950</v>
      </c>
      <c r="D1741">
        <v>502</v>
      </c>
      <c r="E1741">
        <v>838</v>
      </c>
      <c r="G1741">
        <v>3115</v>
      </c>
    </row>
    <row r="1742" spans="1:7">
      <c r="A1742" t="s">
        <v>1546</v>
      </c>
      <c r="B1742">
        <v>281</v>
      </c>
      <c r="C1742">
        <v>115</v>
      </c>
      <c r="D1742">
        <v>253</v>
      </c>
      <c r="G1742">
        <v>649</v>
      </c>
    </row>
    <row r="1743" spans="1:7">
      <c r="A1743" t="s">
        <v>1025</v>
      </c>
      <c r="C1743">
        <v>210</v>
      </c>
      <c r="G1743">
        <v>210</v>
      </c>
    </row>
    <row r="1744" spans="1:7">
      <c r="A1744" t="s">
        <v>943</v>
      </c>
      <c r="B1744">
        <v>2294</v>
      </c>
      <c r="D1744">
        <v>1974</v>
      </c>
      <c r="G1744">
        <v>4268</v>
      </c>
    </row>
    <row r="1745" spans="1:7">
      <c r="A1745" t="s">
        <v>947</v>
      </c>
      <c r="B1745">
        <v>350</v>
      </c>
      <c r="D1745">
        <v>492</v>
      </c>
      <c r="G1745">
        <v>842</v>
      </c>
    </row>
    <row r="1746" spans="1:7">
      <c r="A1746" t="s">
        <v>952</v>
      </c>
      <c r="B1746">
        <v>1140</v>
      </c>
      <c r="C1746">
        <v>5027</v>
      </c>
      <c r="D1746">
        <v>1021</v>
      </c>
      <c r="F1746">
        <v>186</v>
      </c>
      <c r="G1746">
        <v>7374</v>
      </c>
    </row>
    <row r="1747" spans="1:7">
      <c r="A1747" t="s">
        <v>1075</v>
      </c>
    </row>
    <row r="1748" spans="1:7">
      <c r="A1748" t="s">
        <v>1785</v>
      </c>
      <c r="B1748">
        <v>859</v>
      </c>
      <c r="C1748">
        <v>971</v>
      </c>
      <c r="D1748">
        <v>667</v>
      </c>
      <c r="E1748">
        <v>1025</v>
      </c>
      <c r="G1748">
        <v>3522</v>
      </c>
    </row>
    <row r="1749" spans="1:7">
      <c r="A1749" t="s">
        <v>1027</v>
      </c>
      <c r="C1749">
        <v>949</v>
      </c>
      <c r="D1749">
        <v>514</v>
      </c>
      <c r="E1749">
        <v>790</v>
      </c>
      <c r="G1749">
        <v>2253</v>
      </c>
    </row>
    <row r="1750" spans="1:7">
      <c r="A1750" t="s">
        <v>1777</v>
      </c>
      <c r="B1750">
        <v>648</v>
      </c>
      <c r="C1750">
        <v>1155</v>
      </c>
      <c r="D1750">
        <v>778</v>
      </c>
      <c r="G1750">
        <v>2581</v>
      </c>
    </row>
    <row r="1751" spans="1:7">
      <c r="A1751" t="s">
        <v>570</v>
      </c>
      <c r="B1751">
        <v>335</v>
      </c>
      <c r="C1751">
        <v>558</v>
      </c>
      <c r="D1751">
        <v>815</v>
      </c>
      <c r="G1751">
        <v>1708</v>
      </c>
    </row>
    <row r="1752" spans="1:7">
      <c r="A1752" t="s">
        <v>1071</v>
      </c>
      <c r="B1752">
        <v>500</v>
      </c>
      <c r="C1752">
        <v>559</v>
      </c>
      <c r="D1752">
        <v>1506</v>
      </c>
      <c r="E1752">
        <v>548</v>
      </c>
      <c r="F1752">
        <v>651</v>
      </c>
      <c r="G1752">
        <v>3764</v>
      </c>
    </row>
    <row r="1753" spans="1:7">
      <c r="A1753" t="s">
        <v>1078</v>
      </c>
      <c r="B1753">
        <v>620</v>
      </c>
      <c r="G1753">
        <v>620</v>
      </c>
    </row>
    <row r="1754" spans="1:7">
      <c r="A1754" t="s">
        <v>1853</v>
      </c>
      <c r="B1754">
        <v>1115</v>
      </c>
      <c r="C1754">
        <v>891</v>
      </c>
      <c r="D1754">
        <v>1345</v>
      </c>
      <c r="E1754">
        <v>1328</v>
      </c>
      <c r="G1754">
        <v>4679</v>
      </c>
    </row>
    <row r="1755" spans="1:7">
      <c r="A1755" t="s">
        <v>945</v>
      </c>
      <c r="B1755">
        <v>876</v>
      </c>
      <c r="C1755">
        <v>890</v>
      </c>
      <c r="D1755">
        <v>749</v>
      </c>
      <c r="E1755">
        <v>346</v>
      </c>
      <c r="G1755">
        <v>2861</v>
      </c>
    </row>
    <row r="1756" spans="1:7">
      <c r="A1756" t="s">
        <v>1299</v>
      </c>
      <c r="D1756">
        <v>520</v>
      </c>
      <c r="E1756">
        <v>1599</v>
      </c>
      <c r="F1756">
        <v>1500</v>
      </c>
      <c r="G1756">
        <v>3619</v>
      </c>
    </row>
    <row r="1757" spans="1:7">
      <c r="A1757" t="s">
        <v>1822</v>
      </c>
      <c r="E1757">
        <v>575</v>
      </c>
      <c r="F1757">
        <v>2236</v>
      </c>
      <c r="G1757">
        <v>2811</v>
      </c>
    </row>
    <row r="1758" spans="1:7">
      <c r="A1758" t="s">
        <v>1995</v>
      </c>
      <c r="F1758">
        <v>310</v>
      </c>
      <c r="G1758">
        <v>310</v>
      </c>
    </row>
    <row r="1759" spans="1:7">
      <c r="A1759" t="s">
        <v>1778</v>
      </c>
      <c r="E1759">
        <v>1436</v>
      </c>
      <c r="F1759">
        <v>877</v>
      </c>
      <c r="G1759">
        <v>2313</v>
      </c>
    </row>
    <row r="1760" spans="1:7">
      <c r="A1760" t="s">
        <v>1034</v>
      </c>
      <c r="E1760">
        <v>492</v>
      </c>
      <c r="G1760">
        <v>492</v>
      </c>
    </row>
    <row r="1761" spans="1:7">
      <c r="A1761" t="s">
        <v>1044</v>
      </c>
      <c r="E1761">
        <v>343</v>
      </c>
      <c r="G1761">
        <v>343</v>
      </c>
    </row>
    <row r="1762" spans="1:7">
      <c r="A1762" t="s">
        <v>487</v>
      </c>
      <c r="B1762">
        <v>15233</v>
      </c>
      <c r="C1762">
        <v>16303</v>
      </c>
      <c r="D1762">
        <v>18811</v>
      </c>
      <c r="E1762">
        <v>10947</v>
      </c>
      <c r="F1762">
        <v>6360</v>
      </c>
      <c r="G1762">
        <v>67654</v>
      </c>
    </row>
    <row r="1766" spans="1:7">
      <c r="A1766" s="12" t="s">
        <v>1913</v>
      </c>
      <c r="B1766" s="12" t="s">
        <v>1912</v>
      </c>
    </row>
    <row r="1767" spans="1:7">
      <c r="A1767" s="12" t="s">
        <v>1914</v>
      </c>
      <c r="B1767" s="46">
        <v>46202</v>
      </c>
      <c r="C1767" s="46">
        <v>46203</v>
      </c>
      <c r="D1767" s="46">
        <v>46204</v>
      </c>
      <c r="E1767" s="46">
        <v>46205</v>
      </c>
      <c r="F1767" s="46">
        <v>46206</v>
      </c>
      <c r="G1767" t="s">
        <v>487</v>
      </c>
    </row>
    <row r="1768" spans="1:7">
      <c r="A1768" t="s">
        <v>536</v>
      </c>
    </row>
    <row r="1769" spans="1:7">
      <c r="A1769" t="s">
        <v>1771</v>
      </c>
    </row>
    <row r="1770" spans="1:7">
      <c r="A1770" t="s">
        <v>939</v>
      </c>
      <c r="C1770">
        <v>395</v>
      </c>
      <c r="G1770">
        <v>395</v>
      </c>
    </row>
    <row r="1771" spans="1:7">
      <c r="A1771" t="s">
        <v>1023</v>
      </c>
      <c r="B1771">
        <v>123</v>
      </c>
      <c r="G1771">
        <v>123</v>
      </c>
    </row>
    <row r="1772" spans="1:7">
      <c r="A1772" t="s">
        <v>1018</v>
      </c>
      <c r="B1772">
        <v>1642</v>
      </c>
      <c r="C1772">
        <v>1664</v>
      </c>
      <c r="D1772">
        <v>439</v>
      </c>
      <c r="G1772">
        <v>3745</v>
      </c>
    </row>
    <row r="1773" spans="1:7">
      <c r="A1773" t="s">
        <v>1864</v>
      </c>
      <c r="C1773">
        <v>121</v>
      </c>
      <c r="D1773">
        <v>235</v>
      </c>
      <c r="G1773">
        <v>356</v>
      </c>
    </row>
    <row r="1774" spans="1:7">
      <c r="A1774" t="s">
        <v>1033</v>
      </c>
      <c r="E1774">
        <v>18</v>
      </c>
      <c r="G1774">
        <v>18</v>
      </c>
    </row>
    <row r="1775" spans="1:7">
      <c r="A1775" t="s">
        <v>992</v>
      </c>
      <c r="D1775">
        <v>339</v>
      </c>
      <c r="G1775">
        <v>339</v>
      </c>
    </row>
    <row r="1776" spans="1:7">
      <c r="A1776" t="s">
        <v>1060</v>
      </c>
      <c r="B1776">
        <v>344</v>
      </c>
      <c r="C1776">
        <v>7</v>
      </c>
      <c r="D1776">
        <v>28</v>
      </c>
      <c r="E1776">
        <v>42</v>
      </c>
      <c r="G1776">
        <v>421</v>
      </c>
    </row>
    <row r="1777" spans="1:7">
      <c r="A1777" t="s">
        <v>1297</v>
      </c>
    </row>
    <row r="1778" spans="1:7">
      <c r="A1778" t="s">
        <v>961</v>
      </c>
    </row>
    <row r="1779" spans="1:7">
      <c r="A1779" t="s">
        <v>1079</v>
      </c>
    </row>
    <row r="1780" spans="1:7">
      <c r="A1780" t="s">
        <v>950</v>
      </c>
      <c r="D1780">
        <v>1646</v>
      </c>
      <c r="E1780">
        <v>852</v>
      </c>
      <c r="G1780">
        <v>2498</v>
      </c>
    </row>
    <row r="1781" spans="1:7">
      <c r="A1781" t="s">
        <v>1865</v>
      </c>
    </row>
    <row r="1782" spans="1:7">
      <c r="A1782" t="s">
        <v>1019</v>
      </c>
      <c r="D1782">
        <v>544</v>
      </c>
      <c r="G1782">
        <v>544</v>
      </c>
    </row>
    <row r="1783" spans="1:7">
      <c r="A1783" t="s">
        <v>1301</v>
      </c>
      <c r="B1783">
        <v>55</v>
      </c>
      <c r="G1783">
        <v>55</v>
      </c>
    </row>
    <row r="1784" spans="1:7">
      <c r="A1784" t="s">
        <v>1546</v>
      </c>
      <c r="B1784">
        <v>215</v>
      </c>
      <c r="C1784">
        <v>283</v>
      </c>
      <c r="D1784">
        <v>144</v>
      </c>
      <c r="G1784">
        <v>642</v>
      </c>
    </row>
    <row r="1785" spans="1:7">
      <c r="A1785" t="s">
        <v>943</v>
      </c>
      <c r="C1785">
        <v>1028</v>
      </c>
      <c r="G1785">
        <v>1028</v>
      </c>
    </row>
    <row r="1786" spans="1:7">
      <c r="A1786" t="s">
        <v>947</v>
      </c>
      <c r="E1786">
        <v>1237</v>
      </c>
      <c r="G1786">
        <v>1237</v>
      </c>
    </row>
    <row r="1787" spans="1:7">
      <c r="A1787" t="s">
        <v>575</v>
      </c>
      <c r="C1787">
        <v>251</v>
      </c>
      <c r="G1787">
        <v>251</v>
      </c>
    </row>
    <row r="1788" spans="1:7">
      <c r="A1788" t="s">
        <v>1075</v>
      </c>
      <c r="B1788">
        <v>971</v>
      </c>
      <c r="D1788">
        <v>501</v>
      </c>
      <c r="E1788">
        <v>492</v>
      </c>
      <c r="G1788">
        <v>1964</v>
      </c>
    </row>
    <row r="1789" spans="1:7">
      <c r="A1789" t="s">
        <v>1785</v>
      </c>
      <c r="B1789">
        <v>361</v>
      </c>
      <c r="G1789">
        <v>361</v>
      </c>
    </row>
    <row r="1790" spans="1:7">
      <c r="A1790" t="s">
        <v>1027</v>
      </c>
      <c r="D1790">
        <v>867</v>
      </c>
      <c r="E1790">
        <v>206</v>
      </c>
      <c r="G1790">
        <v>1073</v>
      </c>
    </row>
    <row r="1791" spans="1:7">
      <c r="A1791" t="s">
        <v>1071</v>
      </c>
      <c r="C1791">
        <v>767</v>
      </c>
      <c r="D1791">
        <v>108</v>
      </c>
      <c r="G1791">
        <v>875</v>
      </c>
    </row>
    <row r="1792" spans="1:7">
      <c r="A1792" t="s">
        <v>1078</v>
      </c>
      <c r="B1792">
        <v>1299</v>
      </c>
      <c r="C1792">
        <v>918</v>
      </c>
      <c r="D1792">
        <v>925</v>
      </c>
      <c r="G1792">
        <v>3142</v>
      </c>
    </row>
    <row r="1793" spans="1:7">
      <c r="A1793" t="s">
        <v>1853</v>
      </c>
      <c r="E1793">
        <v>300</v>
      </c>
      <c r="G1793">
        <v>300</v>
      </c>
    </row>
    <row r="1794" spans="1:7">
      <c r="A1794" t="s">
        <v>945</v>
      </c>
      <c r="B1794">
        <v>1537</v>
      </c>
      <c r="C1794">
        <v>1097</v>
      </c>
      <c r="D1794">
        <v>1846</v>
      </c>
      <c r="G1794">
        <v>4480</v>
      </c>
    </row>
    <row r="1795" spans="1:7">
      <c r="A1795" t="s">
        <v>1299</v>
      </c>
      <c r="B1795">
        <v>1695</v>
      </c>
      <c r="C1795">
        <v>1620</v>
      </c>
      <c r="D1795">
        <v>1295</v>
      </c>
      <c r="E1795">
        <v>905</v>
      </c>
      <c r="G1795">
        <v>5515</v>
      </c>
    </row>
    <row r="1796" spans="1:7">
      <c r="A1796" t="s">
        <v>1822</v>
      </c>
      <c r="B1796">
        <v>905</v>
      </c>
      <c r="C1796">
        <v>3166</v>
      </c>
      <c r="D1796">
        <v>539</v>
      </c>
      <c r="G1796">
        <v>4610</v>
      </c>
    </row>
    <row r="1797" spans="1:7">
      <c r="A1797" t="s">
        <v>1778</v>
      </c>
      <c r="B1797">
        <v>1027</v>
      </c>
      <c r="G1797">
        <v>1027</v>
      </c>
    </row>
    <row r="1798" spans="1:7">
      <c r="A1798" t="s">
        <v>1034</v>
      </c>
      <c r="C1798">
        <v>557</v>
      </c>
      <c r="G1798">
        <v>557</v>
      </c>
    </row>
    <row r="1799" spans="1:7">
      <c r="A1799" t="s">
        <v>1783</v>
      </c>
      <c r="C1799">
        <v>983</v>
      </c>
      <c r="E1799">
        <v>841</v>
      </c>
      <c r="G1799">
        <v>1824</v>
      </c>
    </row>
    <row r="1800" spans="1:7">
      <c r="A1800" t="s">
        <v>1996</v>
      </c>
      <c r="B1800">
        <v>594</v>
      </c>
      <c r="G1800">
        <v>594</v>
      </c>
    </row>
    <row r="1801" spans="1:7">
      <c r="A1801" t="s">
        <v>1511</v>
      </c>
      <c r="C1801">
        <v>960</v>
      </c>
      <c r="D1801">
        <v>665</v>
      </c>
      <c r="G1801">
        <v>1625</v>
      </c>
    </row>
    <row r="1802" spans="1:7">
      <c r="A1802" t="s">
        <v>1784</v>
      </c>
      <c r="C1802">
        <v>1039</v>
      </c>
      <c r="D1802">
        <v>754</v>
      </c>
      <c r="E1802">
        <v>1000</v>
      </c>
      <c r="G1802">
        <v>2793</v>
      </c>
    </row>
    <row r="1803" spans="1:7">
      <c r="A1803" t="s">
        <v>1062</v>
      </c>
      <c r="C1803">
        <v>452</v>
      </c>
      <c r="D1803">
        <v>635</v>
      </c>
      <c r="E1803">
        <v>741</v>
      </c>
      <c r="G1803">
        <v>1828</v>
      </c>
    </row>
    <row r="1804" spans="1:7">
      <c r="A1804" t="s">
        <v>487</v>
      </c>
      <c r="B1804">
        <v>10768</v>
      </c>
      <c r="C1804">
        <v>15308</v>
      </c>
      <c r="D1804">
        <v>11510</v>
      </c>
      <c r="E1804">
        <v>6634</v>
      </c>
      <c r="G1804">
        <v>44220</v>
      </c>
    </row>
    <row r="1807" spans="1:7">
      <c r="A1807" s="12" t="s">
        <v>1913</v>
      </c>
      <c r="B1807" s="12" t="s">
        <v>1912</v>
      </c>
    </row>
    <row r="1808" spans="1:7">
      <c r="A1808" s="12" t="s">
        <v>1914</v>
      </c>
      <c r="B1808" s="46">
        <v>46209</v>
      </c>
      <c r="C1808" s="46">
        <v>46210</v>
      </c>
      <c r="D1808" s="46">
        <v>46211</v>
      </c>
      <c r="E1808" s="46">
        <v>46212</v>
      </c>
      <c r="F1808" s="46">
        <v>46213</v>
      </c>
      <c r="G1808" t="s">
        <v>487</v>
      </c>
    </row>
    <row r="1809" spans="1:7">
      <c r="A1809" t="s">
        <v>1793</v>
      </c>
    </row>
    <row r="1810" spans="1:7">
      <c r="A1810" t="s">
        <v>1766</v>
      </c>
    </row>
    <row r="1811" spans="1:7">
      <c r="A1811" t="s">
        <v>939</v>
      </c>
      <c r="C1811">
        <v>37</v>
      </c>
      <c r="D1811">
        <v>1440</v>
      </c>
      <c r="G1811">
        <v>1477</v>
      </c>
    </row>
    <row r="1812" spans="1:7">
      <c r="A1812" t="s">
        <v>931</v>
      </c>
      <c r="D1812">
        <v>424</v>
      </c>
      <c r="G1812">
        <v>424</v>
      </c>
    </row>
    <row r="1813" spans="1:7">
      <c r="A1813" t="s">
        <v>1018</v>
      </c>
      <c r="B1813">
        <v>487</v>
      </c>
      <c r="G1813">
        <v>487</v>
      </c>
    </row>
    <row r="1814" spans="1:7">
      <c r="A1814" t="s">
        <v>1060</v>
      </c>
      <c r="B1814">
        <v>53</v>
      </c>
      <c r="G1814">
        <v>53</v>
      </c>
    </row>
    <row r="1815" spans="1:7">
      <c r="A1815" t="s">
        <v>961</v>
      </c>
      <c r="C1815">
        <v>340</v>
      </c>
      <c r="D1815">
        <v>385</v>
      </c>
      <c r="E1815">
        <v>255</v>
      </c>
      <c r="F1815">
        <v>180</v>
      </c>
      <c r="G1815">
        <v>1160</v>
      </c>
    </row>
    <row r="1816" spans="1:7">
      <c r="A1816" t="s">
        <v>950</v>
      </c>
      <c r="D1816">
        <v>887</v>
      </c>
      <c r="G1816">
        <v>887</v>
      </c>
    </row>
    <row r="1817" spans="1:7">
      <c r="A1817" t="s">
        <v>1865</v>
      </c>
    </row>
    <row r="1818" spans="1:7">
      <c r="A1818" t="s">
        <v>1019</v>
      </c>
      <c r="B1818">
        <v>845</v>
      </c>
      <c r="C1818">
        <v>206</v>
      </c>
      <c r="G1818">
        <v>1051</v>
      </c>
    </row>
    <row r="1819" spans="1:7">
      <c r="A1819" t="s">
        <v>1546</v>
      </c>
      <c r="B1819">
        <v>86</v>
      </c>
      <c r="C1819">
        <v>322</v>
      </c>
      <c r="D1819">
        <v>222</v>
      </c>
      <c r="E1819">
        <v>323</v>
      </c>
      <c r="F1819">
        <v>340</v>
      </c>
      <c r="G1819">
        <v>1293</v>
      </c>
    </row>
    <row r="1820" spans="1:7">
      <c r="A1820" t="s">
        <v>947</v>
      </c>
      <c r="B1820">
        <v>235</v>
      </c>
      <c r="G1820">
        <v>235</v>
      </c>
    </row>
    <row r="1821" spans="1:7">
      <c r="A1821" t="s">
        <v>575</v>
      </c>
      <c r="E1821">
        <v>525</v>
      </c>
      <c r="F1821">
        <v>4486</v>
      </c>
      <c r="G1821">
        <v>5011</v>
      </c>
    </row>
    <row r="1822" spans="1:7">
      <c r="A1822" t="s">
        <v>1075</v>
      </c>
      <c r="B1822">
        <v>646</v>
      </c>
      <c r="C1822">
        <v>340</v>
      </c>
      <c r="G1822">
        <v>986</v>
      </c>
    </row>
    <row r="1823" spans="1:7">
      <c r="A1823" t="s">
        <v>1785</v>
      </c>
    </row>
    <row r="1824" spans="1:7">
      <c r="A1824" t="s">
        <v>1027</v>
      </c>
      <c r="B1824">
        <v>509</v>
      </c>
      <c r="C1824">
        <v>254</v>
      </c>
      <c r="D1824">
        <v>187</v>
      </c>
      <c r="F1824">
        <v>336</v>
      </c>
      <c r="G1824">
        <v>1286</v>
      </c>
    </row>
    <row r="1825" spans="1:7">
      <c r="A1825" t="s">
        <v>1071</v>
      </c>
      <c r="D1825">
        <v>930</v>
      </c>
      <c r="G1825">
        <v>930</v>
      </c>
    </row>
    <row r="1826" spans="1:7">
      <c r="A1826" t="s">
        <v>1078</v>
      </c>
      <c r="B1826">
        <v>936</v>
      </c>
      <c r="C1826">
        <v>668</v>
      </c>
      <c r="D1826">
        <v>240</v>
      </c>
      <c r="G1826">
        <v>1844</v>
      </c>
    </row>
    <row r="1827" spans="1:7">
      <c r="A1827" t="s">
        <v>1853</v>
      </c>
      <c r="B1827">
        <v>1036</v>
      </c>
      <c r="C1827">
        <v>350</v>
      </c>
      <c r="G1827">
        <v>1386</v>
      </c>
    </row>
    <row r="1828" spans="1:7">
      <c r="A1828" t="s">
        <v>1783</v>
      </c>
      <c r="B1828">
        <v>1027</v>
      </c>
      <c r="F1828">
        <v>1007</v>
      </c>
      <c r="G1828">
        <v>2034</v>
      </c>
    </row>
    <row r="1829" spans="1:7">
      <c r="A1829" t="s">
        <v>1996</v>
      </c>
      <c r="B1829">
        <v>698</v>
      </c>
      <c r="C1829">
        <v>235</v>
      </c>
      <c r="D1829">
        <v>351</v>
      </c>
      <c r="G1829">
        <v>1284</v>
      </c>
    </row>
    <row r="1830" spans="1:7">
      <c r="A1830" t="s">
        <v>1784</v>
      </c>
      <c r="B1830">
        <v>973</v>
      </c>
      <c r="D1830">
        <v>87</v>
      </c>
      <c r="G1830">
        <v>1060</v>
      </c>
    </row>
    <row r="1831" spans="1:7">
      <c r="A1831" t="s">
        <v>1062</v>
      </c>
      <c r="D1831">
        <v>1774</v>
      </c>
      <c r="E1831">
        <v>557</v>
      </c>
      <c r="F1831">
        <v>678</v>
      </c>
      <c r="G1831">
        <v>3009</v>
      </c>
    </row>
    <row r="1832" spans="1:7">
      <c r="A1832" t="s">
        <v>1818</v>
      </c>
      <c r="B1832">
        <v>1613</v>
      </c>
      <c r="C1832">
        <v>1647</v>
      </c>
      <c r="D1832">
        <v>1647</v>
      </c>
      <c r="E1832">
        <v>495</v>
      </c>
      <c r="G1832">
        <v>5402</v>
      </c>
    </row>
    <row r="1833" spans="1:7">
      <c r="A1833" t="s">
        <v>963</v>
      </c>
      <c r="B1833">
        <v>1050</v>
      </c>
      <c r="C1833">
        <v>770</v>
      </c>
      <c r="D1833">
        <v>839</v>
      </c>
      <c r="E1833">
        <v>874</v>
      </c>
      <c r="F1833">
        <v>781</v>
      </c>
      <c r="G1833">
        <v>4314</v>
      </c>
    </row>
    <row r="1834" spans="1:7">
      <c r="A1834" t="s">
        <v>1761</v>
      </c>
      <c r="C1834">
        <v>449</v>
      </c>
      <c r="D1834">
        <v>665</v>
      </c>
      <c r="E1834">
        <v>782</v>
      </c>
      <c r="G1834">
        <v>1896</v>
      </c>
    </row>
    <row r="1835" spans="1:7">
      <c r="A1835" t="s">
        <v>1787</v>
      </c>
      <c r="C1835">
        <v>721</v>
      </c>
      <c r="D1835">
        <v>1146</v>
      </c>
      <c r="E1835">
        <v>1085</v>
      </c>
      <c r="G1835">
        <v>2952</v>
      </c>
    </row>
    <row r="1836" spans="1:7">
      <c r="A1836" t="s">
        <v>666</v>
      </c>
      <c r="D1836">
        <v>998</v>
      </c>
      <c r="G1836">
        <v>998</v>
      </c>
    </row>
    <row r="1837" spans="1:7">
      <c r="A1837" t="s">
        <v>718</v>
      </c>
      <c r="C1837">
        <v>352</v>
      </c>
      <c r="G1837">
        <v>352</v>
      </c>
    </row>
    <row r="1838" spans="1:7">
      <c r="A1838" t="s">
        <v>1997</v>
      </c>
      <c r="E1838">
        <v>934</v>
      </c>
      <c r="F1838">
        <v>183</v>
      </c>
      <c r="G1838">
        <v>1117</v>
      </c>
    </row>
    <row r="1839" spans="1:7">
      <c r="A1839" t="s">
        <v>949</v>
      </c>
      <c r="E1839">
        <v>1169</v>
      </c>
      <c r="F1839">
        <v>1408</v>
      </c>
      <c r="G1839">
        <v>2577</v>
      </c>
    </row>
    <row r="1840" spans="1:7">
      <c r="A1840" t="s">
        <v>1998</v>
      </c>
      <c r="E1840">
        <v>929</v>
      </c>
      <c r="F1840">
        <v>131</v>
      </c>
      <c r="G1840">
        <v>1060</v>
      </c>
    </row>
    <row r="1841" spans="1:7">
      <c r="A1841" t="s">
        <v>946</v>
      </c>
      <c r="F1841">
        <v>439</v>
      </c>
      <c r="G1841">
        <v>439</v>
      </c>
    </row>
    <row r="1842" spans="1:7">
      <c r="A1842" t="s">
        <v>487</v>
      </c>
      <c r="B1842">
        <v>10194</v>
      </c>
      <c r="C1842">
        <v>6691</v>
      </c>
      <c r="D1842">
        <v>12222</v>
      </c>
      <c r="E1842">
        <v>7928</v>
      </c>
      <c r="F1842">
        <v>9969</v>
      </c>
      <c r="G1842">
        <v>47004</v>
      </c>
    </row>
    <row r="1846" spans="1:7">
      <c r="A1846" s="12" t="s">
        <v>1913</v>
      </c>
      <c r="B1846" s="12" t="s">
        <v>1912</v>
      </c>
    </row>
    <row r="1847" spans="1:7">
      <c r="A1847" s="12" t="s">
        <v>1914</v>
      </c>
      <c r="B1847" s="46">
        <v>46216</v>
      </c>
      <c r="C1847" s="46">
        <v>46217</v>
      </c>
      <c r="D1847" s="46">
        <v>46218</v>
      </c>
      <c r="E1847" s="46">
        <v>46219</v>
      </c>
      <c r="F1847" s="46">
        <v>46220</v>
      </c>
      <c r="G1847" t="s">
        <v>487</v>
      </c>
    </row>
    <row r="1848" spans="1:7">
      <c r="A1848" t="s">
        <v>931</v>
      </c>
      <c r="F1848">
        <v>122</v>
      </c>
      <c r="G1848">
        <v>122</v>
      </c>
    </row>
    <row r="1849" spans="1:7">
      <c r="A1849" t="s">
        <v>1775</v>
      </c>
      <c r="B1849">
        <v>993</v>
      </c>
      <c r="C1849">
        <v>1035</v>
      </c>
      <c r="D1849">
        <v>1130</v>
      </c>
      <c r="E1849">
        <v>653</v>
      </c>
      <c r="G1849">
        <v>3811</v>
      </c>
    </row>
    <row r="1850" spans="1:7">
      <c r="A1850" t="s">
        <v>1033</v>
      </c>
    </row>
    <row r="1851" spans="1:7">
      <c r="A1851" t="s">
        <v>1060</v>
      </c>
      <c r="D1851">
        <v>32</v>
      </c>
      <c r="G1851">
        <v>32</v>
      </c>
    </row>
    <row r="1852" spans="1:7">
      <c r="A1852" t="s">
        <v>961</v>
      </c>
      <c r="F1852">
        <v>110</v>
      </c>
      <c r="G1852">
        <v>110</v>
      </c>
    </row>
    <row r="1853" spans="1:7">
      <c r="A1853" t="s">
        <v>1019</v>
      </c>
      <c r="E1853">
        <v>1084</v>
      </c>
      <c r="G1853">
        <v>1084</v>
      </c>
    </row>
    <row r="1854" spans="1:7">
      <c r="A1854" t="s">
        <v>1546</v>
      </c>
      <c r="B1854">
        <v>225</v>
      </c>
      <c r="C1854">
        <v>660</v>
      </c>
      <c r="D1854">
        <v>38</v>
      </c>
      <c r="G1854">
        <v>923</v>
      </c>
    </row>
    <row r="1855" spans="1:7">
      <c r="A1855" t="s">
        <v>947</v>
      </c>
      <c r="B1855">
        <v>694</v>
      </c>
      <c r="G1855">
        <v>694</v>
      </c>
    </row>
    <row r="1856" spans="1:7">
      <c r="A1856" t="s">
        <v>575</v>
      </c>
      <c r="B1856">
        <v>259</v>
      </c>
      <c r="G1856">
        <v>259</v>
      </c>
    </row>
    <row r="1857" spans="1:7">
      <c r="A1857" t="s">
        <v>1075</v>
      </c>
      <c r="C1857">
        <v>224</v>
      </c>
      <c r="G1857">
        <v>224</v>
      </c>
    </row>
    <row r="1858" spans="1:7">
      <c r="A1858" t="s">
        <v>1027</v>
      </c>
      <c r="E1858">
        <v>400</v>
      </c>
      <c r="G1858">
        <v>400</v>
      </c>
    </row>
    <row r="1859" spans="1:7">
      <c r="A1859" t="s">
        <v>570</v>
      </c>
    </row>
    <row r="1860" spans="1:7">
      <c r="A1860" t="s">
        <v>1071</v>
      </c>
      <c r="B1860">
        <v>722</v>
      </c>
      <c r="C1860">
        <v>298</v>
      </c>
      <c r="D1860">
        <v>232</v>
      </c>
      <c r="G1860">
        <v>1252</v>
      </c>
    </row>
    <row r="1861" spans="1:7">
      <c r="A1861" t="s">
        <v>1853</v>
      </c>
      <c r="B1861">
        <v>230</v>
      </c>
      <c r="G1861">
        <v>230</v>
      </c>
    </row>
    <row r="1862" spans="1:7">
      <c r="A1862" t="s">
        <v>1062</v>
      </c>
      <c r="B1862">
        <v>784</v>
      </c>
      <c r="C1862">
        <v>756</v>
      </c>
      <c r="D1862">
        <v>926</v>
      </c>
      <c r="G1862">
        <v>2466</v>
      </c>
    </row>
    <row r="1863" spans="1:7">
      <c r="A1863" t="s">
        <v>1818</v>
      </c>
    </row>
    <row r="1864" spans="1:7">
      <c r="A1864" t="s">
        <v>963</v>
      </c>
      <c r="B1864">
        <v>2842</v>
      </c>
      <c r="C1864">
        <v>570</v>
      </c>
      <c r="G1864">
        <v>3412</v>
      </c>
    </row>
    <row r="1865" spans="1:7">
      <c r="A1865" t="s">
        <v>1761</v>
      </c>
      <c r="B1865">
        <v>685</v>
      </c>
      <c r="C1865">
        <v>72</v>
      </c>
      <c r="G1865">
        <v>757</v>
      </c>
    </row>
    <row r="1866" spans="1:7">
      <c r="A1866" t="s">
        <v>1787</v>
      </c>
    </row>
    <row r="1867" spans="1:7">
      <c r="A1867" t="s">
        <v>666</v>
      </c>
      <c r="D1867">
        <v>756</v>
      </c>
      <c r="G1867">
        <v>756</v>
      </c>
    </row>
    <row r="1868" spans="1:7">
      <c r="A1868" t="s">
        <v>718</v>
      </c>
      <c r="C1868">
        <v>385</v>
      </c>
      <c r="G1868">
        <v>385</v>
      </c>
    </row>
    <row r="1869" spans="1:7">
      <c r="A1869" t="s">
        <v>1997</v>
      </c>
    </row>
    <row r="1870" spans="1:7">
      <c r="A1870" t="s">
        <v>949</v>
      </c>
      <c r="B1870">
        <v>2014</v>
      </c>
      <c r="C1870">
        <v>1701</v>
      </c>
      <c r="D1870">
        <v>1696</v>
      </c>
      <c r="G1870">
        <v>5411</v>
      </c>
    </row>
    <row r="1871" spans="1:7">
      <c r="A1871" t="s">
        <v>1998</v>
      </c>
      <c r="B1871">
        <v>1036</v>
      </c>
      <c r="G1871">
        <v>1036</v>
      </c>
    </row>
    <row r="1872" spans="1:7">
      <c r="A1872" t="s">
        <v>946</v>
      </c>
      <c r="B1872">
        <v>2286</v>
      </c>
      <c r="C1872">
        <v>2056</v>
      </c>
      <c r="D1872">
        <v>1203</v>
      </c>
      <c r="G1872">
        <v>5545</v>
      </c>
    </row>
    <row r="1873" spans="1:7">
      <c r="A1873" t="s">
        <v>954</v>
      </c>
    </row>
    <row r="1874" spans="1:7">
      <c r="A1874" t="s">
        <v>957</v>
      </c>
      <c r="C1874">
        <v>1037</v>
      </c>
      <c r="D1874">
        <v>1272</v>
      </c>
      <c r="F1874">
        <v>912</v>
      </c>
      <c r="G1874">
        <v>3221</v>
      </c>
    </row>
    <row r="1875" spans="1:7">
      <c r="A1875" t="s">
        <v>1049</v>
      </c>
      <c r="B1875">
        <v>1066</v>
      </c>
      <c r="C1875">
        <v>431</v>
      </c>
      <c r="D1875">
        <v>676</v>
      </c>
      <c r="E1875">
        <v>494</v>
      </c>
      <c r="G1875">
        <v>2667</v>
      </c>
    </row>
    <row r="1876" spans="1:7">
      <c r="A1876" t="s">
        <v>577</v>
      </c>
      <c r="C1876">
        <v>269</v>
      </c>
      <c r="E1876">
        <v>188</v>
      </c>
      <c r="F1876">
        <v>186</v>
      </c>
      <c r="G1876">
        <v>643</v>
      </c>
    </row>
    <row r="1877" spans="1:7">
      <c r="A1877" t="s">
        <v>1773</v>
      </c>
      <c r="C1877">
        <v>1541</v>
      </c>
      <c r="D1877">
        <v>948</v>
      </c>
      <c r="E1877">
        <v>540</v>
      </c>
      <c r="G1877">
        <v>3029</v>
      </c>
    </row>
    <row r="1878" spans="1:7">
      <c r="A1878" t="s">
        <v>142</v>
      </c>
      <c r="D1878">
        <v>238</v>
      </c>
      <c r="G1878">
        <v>238</v>
      </c>
    </row>
    <row r="1879" spans="1:7">
      <c r="A1879" t="s">
        <v>960</v>
      </c>
      <c r="E1879">
        <v>1644</v>
      </c>
      <c r="F1879">
        <v>1233</v>
      </c>
      <c r="G1879">
        <v>2877</v>
      </c>
    </row>
    <row r="1880" spans="1:7">
      <c r="A1880" t="s">
        <v>1769</v>
      </c>
      <c r="E1880">
        <v>427</v>
      </c>
      <c r="G1880">
        <v>427</v>
      </c>
    </row>
    <row r="1881" spans="1:7">
      <c r="A1881" t="s">
        <v>487</v>
      </c>
      <c r="B1881">
        <v>13836</v>
      </c>
      <c r="C1881">
        <v>11035</v>
      </c>
      <c r="D1881">
        <v>9147</v>
      </c>
      <c r="E1881">
        <v>5430</v>
      </c>
      <c r="F1881">
        <v>2563</v>
      </c>
      <c r="G1881">
        <v>42011</v>
      </c>
    </row>
    <row r="1884" spans="1:7">
      <c r="A1884" s="12" t="s">
        <v>1913</v>
      </c>
      <c r="B1884" s="12" t="s">
        <v>1912</v>
      </c>
    </row>
    <row r="1885" spans="1:7">
      <c r="A1885" s="12" t="s">
        <v>1914</v>
      </c>
      <c r="B1885" s="46">
        <v>46223</v>
      </c>
      <c r="C1885" s="46">
        <v>46224</v>
      </c>
      <c r="D1885" s="46">
        <v>46225</v>
      </c>
      <c r="E1885" s="46">
        <v>46226</v>
      </c>
      <c r="F1885" s="46">
        <v>46227</v>
      </c>
      <c r="G1885" t="s">
        <v>487</v>
      </c>
    </row>
    <row r="1886" spans="1:7">
      <c r="A1886" t="s">
        <v>1251</v>
      </c>
      <c r="D1886">
        <v>21</v>
      </c>
      <c r="G1886">
        <v>21</v>
      </c>
    </row>
    <row r="1887" spans="1:7">
      <c r="A1887" t="s">
        <v>931</v>
      </c>
    </row>
    <row r="1888" spans="1:7">
      <c r="A1888" t="s">
        <v>1820</v>
      </c>
    </row>
    <row r="1889" spans="1:7">
      <c r="A1889" t="s">
        <v>961</v>
      </c>
    </row>
    <row r="1890" spans="1:7">
      <c r="A1890" t="s">
        <v>1079</v>
      </c>
      <c r="E1890">
        <v>150</v>
      </c>
      <c r="G1890">
        <v>150</v>
      </c>
    </row>
    <row r="1891" spans="1:7">
      <c r="A1891" t="s">
        <v>1075</v>
      </c>
    </row>
    <row r="1892" spans="1:7">
      <c r="A1892" t="s">
        <v>570</v>
      </c>
      <c r="C1892">
        <v>1158</v>
      </c>
      <c r="D1892">
        <v>1297</v>
      </c>
      <c r="E1892">
        <v>1849</v>
      </c>
      <c r="F1892">
        <v>1158</v>
      </c>
      <c r="G1892">
        <v>5462</v>
      </c>
    </row>
    <row r="1893" spans="1:7">
      <c r="A1893" t="s">
        <v>1071</v>
      </c>
      <c r="E1893">
        <v>410</v>
      </c>
      <c r="F1893">
        <v>202</v>
      </c>
      <c r="G1893">
        <v>612</v>
      </c>
    </row>
    <row r="1894" spans="1:7">
      <c r="A1894" t="s">
        <v>1078</v>
      </c>
      <c r="B1894">
        <v>188</v>
      </c>
      <c r="C1894">
        <v>115</v>
      </c>
      <c r="E1894">
        <v>35</v>
      </c>
      <c r="G1894">
        <v>338</v>
      </c>
    </row>
    <row r="1895" spans="1:7">
      <c r="A1895" t="s">
        <v>1034</v>
      </c>
      <c r="C1895">
        <v>478</v>
      </c>
      <c r="G1895">
        <v>478</v>
      </c>
    </row>
    <row r="1896" spans="1:7">
      <c r="A1896" t="s">
        <v>1062</v>
      </c>
      <c r="B1896">
        <v>812</v>
      </c>
      <c r="D1896">
        <v>242</v>
      </c>
      <c r="E1896">
        <v>26</v>
      </c>
      <c r="G1896">
        <v>1080</v>
      </c>
    </row>
    <row r="1897" spans="1:7">
      <c r="A1897" t="s">
        <v>666</v>
      </c>
      <c r="E1897">
        <v>2283</v>
      </c>
      <c r="F1897">
        <v>782</v>
      </c>
      <c r="G1897">
        <v>3065</v>
      </c>
    </row>
    <row r="1898" spans="1:7">
      <c r="A1898" t="s">
        <v>718</v>
      </c>
    </row>
    <row r="1899" spans="1:7">
      <c r="A1899" t="s">
        <v>954</v>
      </c>
      <c r="C1899">
        <v>1641</v>
      </c>
      <c r="D1899">
        <v>1662</v>
      </c>
      <c r="E1899">
        <v>661</v>
      </c>
      <c r="F1899">
        <v>717</v>
      </c>
      <c r="G1899">
        <v>4681</v>
      </c>
    </row>
    <row r="1900" spans="1:7">
      <c r="A1900" t="s">
        <v>957</v>
      </c>
      <c r="B1900">
        <v>3372</v>
      </c>
      <c r="C1900">
        <v>454</v>
      </c>
      <c r="G1900">
        <v>3826</v>
      </c>
    </row>
    <row r="1901" spans="1:7">
      <c r="A1901" t="s">
        <v>1049</v>
      </c>
      <c r="C1901">
        <v>721</v>
      </c>
      <c r="D1901">
        <v>1126</v>
      </c>
      <c r="E1901">
        <v>556</v>
      </c>
      <c r="F1901">
        <v>262</v>
      </c>
      <c r="G1901">
        <v>2665</v>
      </c>
    </row>
    <row r="1902" spans="1:7">
      <c r="A1902" t="s">
        <v>577</v>
      </c>
      <c r="E1902">
        <v>428</v>
      </c>
      <c r="F1902">
        <v>141</v>
      </c>
      <c r="G1902">
        <v>569</v>
      </c>
    </row>
    <row r="1903" spans="1:7">
      <c r="A1903" t="s">
        <v>960</v>
      </c>
      <c r="B1903">
        <v>1458</v>
      </c>
      <c r="C1903">
        <v>1610</v>
      </c>
      <c r="D1903">
        <v>1420</v>
      </c>
      <c r="G1903">
        <v>4488</v>
      </c>
    </row>
    <row r="1904" spans="1:7">
      <c r="A1904" t="s">
        <v>1769</v>
      </c>
      <c r="B1904">
        <v>2233</v>
      </c>
      <c r="C1904">
        <v>921</v>
      </c>
      <c r="D1904">
        <v>397</v>
      </c>
      <c r="E1904">
        <v>467</v>
      </c>
      <c r="F1904">
        <v>111</v>
      </c>
      <c r="G1904">
        <v>4129</v>
      </c>
    </row>
    <row r="1905" spans="1:7">
      <c r="A1905" t="s">
        <v>1046</v>
      </c>
      <c r="C1905">
        <v>745</v>
      </c>
      <c r="D1905">
        <v>358</v>
      </c>
      <c r="E1905">
        <v>10</v>
      </c>
      <c r="G1905">
        <v>1113</v>
      </c>
    </row>
    <row r="1906" spans="1:7">
      <c r="A1906" t="s">
        <v>1115</v>
      </c>
      <c r="B1906">
        <v>162</v>
      </c>
      <c r="C1906">
        <v>858</v>
      </c>
      <c r="D1906">
        <v>1126</v>
      </c>
      <c r="E1906">
        <v>1017</v>
      </c>
      <c r="G1906">
        <v>3163</v>
      </c>
    </row>
    <row r="1907" spans="1:7">
      <c r="A1907" t="s">
        <v>1772</v>
      </c>
      <c r="C1907">
        <v>979</v>
      </c>
      <c r="D1907">
        <v>395</v>
      </c>
      <c r="E1907">
        <v>1344</v>
      </c>
      <c r="F1907">
        <v>679</v>
      </c>
      <c r="G1907">
        <v>3397</v>
      </c>
    </row>
    <row r="1908" spans="1:7">
      <c r="A1908" t="s">
        <v>1043</v>
      </c>
      <c r="D1908">
        <v>325</v>
      </c>
      <c r="G1908">
        <v>325</v>
      </c>
    </row>
    <row r="1909" spans="1:7">
      <c r="A1909" t="s">
        <v>1063</v>
      </c>
      <c r="E1909">
        <v>460</v>
      </c>
      <c r="F1909">
        <v>629</v>
      </c>
      <c r="G1909">
        <v>1089</v>
      </c>
    </row>
    <row r="1910" spans="1:7">
      <c r="A1910" t="s">
        <v>1014</v>
      </c>
      <c r="E1910">
        <v>1144</v>
      </c>
      <c r="F1910">
        <v>508</v>
      </c>
      <c r="G1910">
        <v>1652</v>
      </c>
    </row>
    <row r="1911" spans="1:7">
      <c r="A1911" t="s">
        <v>912</v>
      </c>
      <c r="F1911">
        <v>803</v>
      </c>
      <c r="G1911">
        <v>803</v>
      </c>
    </row>
    <row r="1912" spans="1:7">
      <c r="A1912" t="s">
        <v>1999</v>
      </c>
      <c r="F1912">
        <v>377</v>
      </c>
      <c r="G1912">
        <v>377</v>
      </c>
    </row>
    <row r="1913" spans="1:7">
      <c r="A1913" t="s">
        <v>487</v>
      </c>
      <c r="B1913">
        <v>8225</v>
      </c>
      <c r="C1913">
        <v>9680</v>
      </c>
      <c r="D1913">
        <v>8369</v>
      </c>
      <c r="E1913">
        <v>10840</v>
      </c>
      <c r="F1913">
        <v>6369</v>
      </c>
      <c r="G1913">
        <v>43483</v>
      </c>
    </row>
    <row r="1916" spans="1:7">
      <c r="A1916" s="12" t="s">
        <v>1913</v>
      </c>
      <c r="B1916" s="12" t="s">
        <v>1912</v>
      </c>
    </row>
    <row r="1917" spans="1:7">
      <c r="A1917" s="12" t="s">
        <v>1914</v>
      </c>
      <c r="B1917" s="46">
        <v>46230</v>
      </c>
      <c r="C1917" s="46">
        <v>46231</v>
      </c>
      <c r="D1917" s="46">
        <v>46232</v>
      </c>
      <c r="E1917" s="46">
        <v>46233</v>
      </c>
      <c r="F1917" s="46">
        <v>46234</v>
      </c>
      <c r="G1917" t="s">
        <v>487</v>
      </c>
    </row>
    <row r="1918" spans="1:7">
      <c r="A1918" t="s">
        <v>1001</v>
      </c>
      <c r="D1918">
        <v>436</v>
      </c>
      <c r="G1918">
        <v>436</v>
      </c>
    </row>
    <row r="1919" spans="1:7">
      <c r="A1919" t="s">
        <v>941</v>
      </c>
      <c r="C1919">
        <v>2264</v>
      </c>
      <c r="G1919">
        <v>2264</v>
      </c>
    </row>
    <row r="1920" spans="1:7">
      <c r="A1920" t="s">
        <v>1018</v>
      </c>
    </row>
    <row r="1921" spans="1:7">
      <c r="A1921" t="s">
        <v>1820</v>
      </c>
    </row>
    <row r="1922" spans="1:7">
      <c r="A1922" t="s">
        <v>1261</v>
      </c>
      <c r="B1922">
        <v>120</v>
      </c>
      <c r="G1922">
        <v>120</v>
      </c>
    </row>
    <row r="1923" spans="1:7">
      <c r="A1923" t="s">
        <v>992</v>
      </c>
    </row>
    <row r="1924" spans="1:7">
      <c r="A1924" t="s">
        <v>961</v>
      </c>
      <c r="C1924">
        <v>215</v>
      </c>
      <c r="D1924">
        <v>105</v>
      </c>
      <c r="E1924">
        <v>445</v>
      </c>
      <c r="F1924">
        <v>445</v>
      </c>
      <c r="G1924">
        <v>1210</v>
      </c>
    </row>
    <row r="1925" spans="1:7">
      <c r="A1925" t="s">
        <v>1019</v>
      </c>
    </row>
    <row r="1926" spans="1:7">
      <c r="A1926" t="s">
        <v>1075</v>
      </c>
      <c r="B1926">
        <v>945</v>
      </c>
      <c r="C1926">
        <v>64</v>
      </c>
      <c r="D1926">
        <v>811</v>
      </c>
      <c r="E1926">
        <v>449</v>
      </c>
      <c r="F1926">
        <v>295</v>
      </c>
      <c r="G1926">
        <v>2564</v>
      </c>
    </row>
    <row r="1927" spans="1:7">
      <c r="A1927" t="s">
        <v>1027</v>
      </c>
      <c r="C1927">
        <v>232</v>
      </c>
      <c r="G1927">
        <v>232</v>
      </c>
    </row>
    <row r="1928" spans="1:7">
      <c r="A1928" t="s">
        <v>570</v>
      </c>
      <c r="B1928">
        <v>1171</v>
      </c>
      <c r="G1928">
        <v>1171</v>
      </c>
    </row>
    <row r="1929" spans="1:7">
      <c r="A1929" t="s">
        <v>1071</v>
      </c>
      <c r="C1929">
        <v>65</v>
      </c>
      <c r="D1929">
        <v>160</v>
      </c>
      <c r="G1929">
        <v>225</v>
      </c>
    </row>
    <row r="1930" spans="1:7">
      <c r="A1930" t="s">
        <v>1078</v>
      </c>
    </row>
    <row r="1931" spans="1:7">
      <c r="A1931" t="s">
        <v>1778</v>
      </c>
      <c r="F1931">
        <v>24</v>
      </c>
      <c r="G1931">
        <v>24</v>
      </c>
    </row>
    <row r="1932" spans="1:7">
      <c r="A1932" t="s">
        <v>1062</v>
      </c>
      <c r="C1932">
        <v>10</v>
      </c>
      <c r="D1932">
        <v>10</v>
      </c>
      <c r="G1932">
        <v>20</v>
      </c>
    </row>
    <row r="1933" spans="1:7">
      <c r="A1933" t="s">
        <v>963</v>
      </c>
      <c r="C1933">
        <v>861</v>
      </c>
      <c r="D1933">
        <v>334</v>
      </c>
      <c r="G1933">
        <v>1195</v>
      </c>
    </row>
    <row r="1934" spans="1:7">
      <c r="A1934" t="s">
        <v>718</v>
      </c>
      <c r="C1934">
        <v>719</v>
      </c>
      <c r="D1934">
        <v>534</v>
      </c>
      <c r="E1934">
        <v>786</v>
      </c>
      <c r="G1934">
        <v>2039</v>
      </c>
    </row>
    <row r="1935" spans="1:7">
      <c r="A1935" t="s">
        <v>954</v>
      </c>
      <c r="B1935">
        <v>202</v>
      </c>
      <c r="G1935">
        <v>202</v>
      </c>
    </row>
    <row r="1936" spans="1:7">
      <c r="A1936" t="s">
        <v>957</v>
      </c>
    </row>
    <row r="1937" spans="1:7">
      <c r="A1937" t="s">
        <v>577</v>
      </c>
      <c r="B1937">
        <v>203</v>
      </c>
      <c r="C1937">
        <v>179</v>
      </c>
      <c r="D1937">
        <v>272</v>
      </c>
      <c r="E1937">
        <v>362</v>
      </c>
      <c r="F1937">
        <v>297</v>
      </c>
      <c r="G1937">
        <v>1313</v>
      </c>
    </row>
    <row r="1938" spans="1:7">
      <c r="A1938" t="s">
        <v>1046</v>
      </c>
      <c r="C1938">
        <v>200</v>
      </c>
      <c r="D1938">
        <v>64</v>
      </c>
      <c r="G1938">
        <v>264</v>
      </c>
    </row>
    <row r="1939" spans="1:7">
      <c r="A1939" t="s">
        <v>1063</v>
      </c>
      <c r="B1939">
        <v>375</v>
      </c>
      <c r="C1939">
        <v>538</v>
      </c>
      <c r="D1939">
        <v>621</v>
      </c>
      <c r="E1939">
        <v>550</v>
      </c>
      <c r="F1939">
        <v>893</v>
      </c>
      <c r="G1939">
        <v>2977</v>
      </c>
    </row>
    <row r="1940" spans="1:7">
      <c r="A1940" t="s">
        <v>1014</v>
      </c>
      <c r="B1940">
        <v>763</v>
      </c>
      <c r="C1940">
        <v>214</v>
      </c>
      <c r="D1940">
        <v>324</v>
      </c>
      <c r="E1940">
        <v>88</v>
      </c>
      <c r="G1940">
        <v>1389</v>
      </c>
    </row>
    <row r="1941" spans="1:7">
      <c r="A1941" t="s">
        <v>912</v>
      </c>
      <c r="B1941">
        <v>706</v>
      </c>
      <c r="C1941">
        <v>1159</v>
      </c>
      <c r="D1941">
        <v>1155</v>
      </c>
      <c r="E1941">
        <v>333</v>
      </c>
      <c r="G1941">
        <v>3353</v>
      </c>
    </row>
    <row r="1942" spans="1:7">
      <c r="A1942" t="s">
        <v>1999</v>
      </c>
      <c r="B1942">
        <v>1083</v>
      </c>
      <c r="C1942">
        <v>539</v>
      </c>
      <c r="D1942">
        <v>700</v>
      </c>
      <c r="E1942">
        <v>202</v>
      </c>
      <c r="F1942">
        <v>202</v>
      </c>
      <c r="G1942">
        <v>2726</v>
      </c>
    </row>
    <row r="1943" spans="1:7">
      <c r="A1943" t="s">
        <v>1768</v>
      </c>
      <c r="C1943">
        <v>1635</v>
      </c>
      <c r="D1943">
        <v>694</v>
      </c>
      <c r="E1943">
        <v>1685</v>
      </c>
      <c r="F1943">
        <v>724</v>
      </c>
      <c r="G1943">
        <v>4738</v>
      </c>
    </row>
    <row r="1944" spans="1:7">
      <c r="A1944" t="s">
        <v>1036</v>
      </c>
      <c r="B1944">
        <v>2099</v>
      </c>
      <c r="C1944">
        <v>2327</v>
      </c>
      <c r="G1944">
        <v>4426</v>
      </c>
    </row>
    <row r="1945" spans="1:7">
      <c r="A1945" t="s">
        <v>2000</v>
      </c>
    </row>
    <row r="1946" spans="1:7">
      <c r="A1946" t="s">
        <v>1006</v>
      </c>
      <c r="C1946">
        <v>257</v>
      </c>
      <c r="F1946">
        <v>1036</v>
      </c>
      <c r="G1946">
        <v>1293</v>
      </c>
    </row>
    <row r="1947" spans="1:7">
      <c r="A1947" t="s">
        <v>1021</v>
      </c>
      <c r="C1947">
        <v>484</v>
      </c>
      <c r="D1947">
        <v>955</v>
      </c>
      <c r="G1947">
        <v>1439</v>
      </c>
    </row>
    <row r="1948" spans="1:7">
      <c r="A1948" t="s">
        <v>487</v>
      </c>
      <c r="B1948">
        <v>7667</v>
      </c>
      <c r="C1948">
        <v>11962</v>
      </c>
      <c r="D1948">
        <v>7175</v>
      </c>
      <c r="E1948">
        <v>4900</v>
      </c>
      <c r="F1948">
        <v>3916</v>
      </c>
      <c r="G1948">
        <v>35620</v>
      </c>
    </row>
    <row r="1951" spans="1:7">
      <c r="A1951" s="12" t="s">
        <v>1913</v>
      </c>
      <c r="B1951" s="12" t="s">
        <v>1912</v>
      </c>
    </row>
    <row r="1952" spans="1:7">
      <c r="A1952" s="12" t="s">
        <v>1914</v>
      </c>
      <c r="B1952" s="46">
        <v>46237</v>
      </c>
      <c r="C1952" s="46">
        <v>46238</v>
      </c>
      <c r="D1952" s="46">
        <v>46239</v>
      </c>
      <c r="E1952" s="46">
        <v>46240</v>
      </c>
      <c r="F1952" s="46">
        <v>46241</v>
      </c>
      <c r="G1952" t="s">
        <v>487</v>
      </c>
    </row>
    <row r="1953" spans="1:7">
      <c r="A1953" t="s">
        <v>939</v>
      </c>
    </row>
    <row r="1954" spans="1:7">
      <c r="A1954" t="s">
        <v>941</v>
      </c>
    </row>
    <row r="1955" spans="1:7">
      <c r="A1955" t="s">
        <v>1775</v>
      </c>
    </row>
    <row r="1956" spans="1:7">
      <c r="A1956" t="s">
        <v>992</v>
      </c>
      <c r="E1956">
        <v>473</v>
      </c>
      <c r="G1956">
        <v>473</v>
      </c>
    </row>
    <row r="1957" spans="1:7">
      <c r="A1957" t="s">
        <v>961</v>
      </c>
      <c r="D1957">
        <v>330</v>
      </c>
      <c r="E1957">
        <v>398</v>
      </c>
      <c r="G1957">
        <v>728</v>
      </c>
    </row>
    <row r="1958" spans="1:7">
      <c r="A1958" t="s">
        <v>947</v>
      </c>
      <c r="F1958">
        <v>1667</v>
      </c>
      <c r="G1958">
        <v>1667</v>
      </c>
    </row>
    <row r="1959" spans="1:7">
      <c r="A1959" t="s">
        <v>1075</v>
      </c>
    </row>
    <row r="1960" spans="1:7">
      <c r="A1960" t="s">
        <v>1071</v>
      </c>
      <c r="B1960">
        <v>58</v>
      </c>
      <c r="E1960">
        <v>308</v>
      </c>
      <c r="G1960">
        <v>366</v>
      </c>
    </row>
    <row r="1961" spans="1:7">
      <c r="A1961" t="s">
        <v>1078</v>
      </c>
    </row>
    <row r="1962" spans="1:7">
      <c r="A1962" t="s">
        <v>963</v>
      </c>
    </row>
    <row r="1963" spans="1:7">
      <c r="A1963" t="s">
        <v>718</v>
      </c>
      <c r="B1963">
        <v>537</v>
      </c>
      <c r="C1963">
        <v>277</v>
      </c>
      <c r="E1963">
        <v>526</v>
      </c>
      <c r="F1963">
        <v>461</v>
      </c>
      <c r="G1963">
        <v>1801</v>
      </c>
    </row>
    <row r="1964" spans="1:7">
      <c r="A1964" t="s">
        <v>954</v>
      </c>
      <c r="D1964">
        <v>3503</v>
      </c>
      <c r="G1964">
        <v>3503</v>
      </c>
    </row>
    <row r="1965" spans="1:7">
      <c r="A1965" t="s">
        <v>957</v>
      </c>
    </row>
    <row r="1966" spans="1:7">
      <c r="A1966" t="s">
        <v>577</v>
      </c>
      <c r="C1966">
        <v>426</v>
      </c>
      <c r="E1966">
        <v>233</v>
      </c>
      <c r="G1966">
        <v>659</v>
      </c>
    </row>
    <row r="1967" spans="1:7">
      <c r="A1967" t="s">
        <v>1769</v>
      </c>
    </row>
    <row r="1968" spans="1:7">
      <c r="A1968" t="s">
        <v>1046</v>
      </c>
      <c r="C1968">
        <v>269</v>
      </c>
      <c r="G1968">
        <v>269</v>
      </c>
    </row>
    <row r="1969" spans="1:7">
      <c r="A1969" t="s">
        <v>1772</v>
      </c>
    </row>
    <row r="1970" spans="1:7">
      <c r="A1970" t="s">
        <v>912</v>
      </c>
      <c r="E1970">
        <v>247</v>
      </c>
      <c r="G1970">
        <v>247</v>
      </c>
    </row>
    <row r="1971" spans="1:7">
      <c r="A1971" t="s">
        <v>1999</v>
      </c>
      <c r="B1971">
        <v>54</v>
      </c>
      <c r="C1971">
        <v>3</v>
      </c>
      <c r="G1971">
        <v>57</v>
      </c>
    </row>
    <row r="1972" spans="1:7">
      <c r="A1972" t="s">
        <v>1768</v>
      </c>
      <c r="E1972">
        <v>126</v>
      </c>
      <c r="G1972">
        <v>126</v>
      </c>
    </row>
    <row r="1973" spans="1:7">
      <c r="A1973" t="s">
        <v>1006</v>
      </c>
      <c r="B1973">
        <v>1108</v>
      </c>
      <c r="C1973">
        <v>1065</v>
      </c>
      <c r="F1973">
        <v>287</v>
      </c>
      <c r="G1973">
        <v>2460</v>
      </c>
    </row>
    <row r="1974" spans="1:7">
      <c r="A1974" t="s">
        <v>1021</v>
      </c>
      <c r="E1974">
        <v>718</v>
      </c>
      <c r="F1974">
        <v>645</v>
      </c>
      <c r="G1974">
        <v>1363</v>
      </c>
    </row>
    <row r="1975" spans="1:7">
      <c r="A1975" t="s">
        <v>1081</v>
      </c>
      <c r="B1975">
        <v>1053</v>
      </c>
      <c r="C1975">
        <v>1808</v>
      </c>
      <c r="E1975">
        <v>844</v>
      </c>
      <c r="F1975">
        <v>944</v>
      </c>
      <c r="G1975">
        <v>4649</v>
      </c>
    </row>
    <row r="1976" spans="1:7">
      <c r="A1976" t="s">
        <v>917</v>
      </c>
      <c r="B1976">
        <v>1304</v>
      </c>
      <c r="C1976">
        <v>1495</v>
      </c>
      <c r="E1976">
        <v>1133</v>
      </c>
      <c r="F1976">
        <v>1375</v>
      </c>
      <c r="G1976">
        <v>5307</v>
      </c>
    </row>
    <row r="1977" spans="1:7">
      <c r="A1977" t="s">
        <v>1086</v>
      </c>
      <c r="D1977">
        <v>58</v>
      </c>
      <c r="G1977">
        <v>58</v>
      </c>
    </row>
    <row r="1978" spans="1:7">
      <c r="A1978" t="s">
        <v>922</v>
      </c>
      <c r="D1978">
        <v>217</v>
      </c>
      <c r="E1978">
        <v>280</v>
      </c>
      <c r="G1978">
        <v>497</v>
      </c>
    </row>
    <row r="1979" spans="1:7">
      <c r="A1979" t="s">
        <v>1012</v>
      </c>
    </row>
    <row r="1980" spans="1:7">
      <c r="A1980" t="s">
        <v>935</v>
      </c>
      <c r="F1980">
        <v>405</v>
      </c>
      <c r="G1980">
        <v>405</v>
      </c>
    </row>
    <row r="1981" spans="1:7">
      <c r="A1981" t="s">
        <v>1009</v>
      </c>
      <c r="F1981">
        <v>952</v>
      </c>
      <c r="G1981">
        <v>952</v>
      </c>
    </row>
    <row r="1982" spans="1:7">
      <c r="A1982" t="s">
        <v>2001</v>
      </c>
      <c r="F1982">
        <v>745</v>
      </c>
      <c r="G1982">
        <v>745</v>
      </c>
    </row>
    <row r="1983" spans="1:7">
      <c r="A1983" t="s">
        <v>487</v>
      </c>
      <c r="B1983">
        <v>4114</v>
      </c>
      <c r="C1983">
        <v>5343</v>
      </c>
      <c r="D1983">
        <v>4108</v>
      </c>
      <c r="E1983">
        <v>5286</v>
      </c>
      <c r="F1983">
        <v>7481</v>
      </c>
      <c r="G1983">
        <v>26332</v>
      </c>
    </row>
    <row r="1986" spans="1:7">
      <c r="A1986" s="12" t="s">
        <v>1913</v>
      </c>
      <c r="B1986" s="12" t="s">
        <v>1912</v>
      </c>
    </row>
    <row r="1987" spans="1:7">
      <c r="A1987" s="12" t="s">
        <v>1914</v>
      </c>
      <c r="B1987" s="46">
        <v>46244</v>
      </c>
      <c r="C1987" s="46">
        <v>46245</v>
      </c>
      <c r="D1987" s="46">
        <v>46246</v>
      </c>
      <c r="E1987" s="46">
        <v>46247</v>
      </c>
      <c r="F1987" s="46">
        <v>46248</v>
      </c>
      <c r="G1987" t="s">
        <v>487</v>
      </c>
    </row>
    <row r="1988" spans="1:7">
      <c r="A1988" t="s">
        <v>1067</v>
      </c>
      <c r="E1988">
        <v>292</v>
      </c>
      <c r="G1988">
        <v>292</v>
      </c>
    </row>
    <row r="1989" spans="1:7">
      <c r="A1989" t="s">
        <v>941</v>
      </c>
    </row>
    <row r="1990" spans="1:7">
      <c r="A1990" t="s">
        <v>961</v>
      </c>
      <c r="B1990">
        <v>272</v>
      </c>
      <c r="C1990">
        <v>247</v>
      </c>
      <c r="G1990">
        <v>519</v>
      </c>
    </row>
    <row r="1991" spans="1:7">
      <c r="A1991" t="s">
        <v>1079</v>
      </c>
    </row>
    <row r="1992" spans="1:7">
      <c r="A1992" t="s">
        <v>950</v>
      </c>
      <c r="B1992">
        <v>281</v>
      </c>
      <c r="G1992">
        <v>281</v>
      </c>
    </row>
    <row r="1993" spans="1:7">
      <c r="A1993" t="s">
        <v>947</v>
      </c>
      <c r="B1993">
        <v>155</v>
      </c>
      <c r="C1993">
        <v>1156</v>
      </c>
      <c r="D1993">
        <v>864</v>
      </c>
      <c r="G1993">
        <v>2175</v>
      </c>
    </row>
    <row r="1994" spans="1:7">
      <c r="A1994" t="s">
        <v>575</v>
      </c>
      <c r="D1994">
        <v>448</v>
      </c>
      <c r="E1994">
        <v>907</v>
      </c>
      <c r="F1994">
        <v>369</v>
      </c>
      <c r="G1994">
        <v>1724</v>
      </c>
    </row>
    <row r="1995" spans="1:7">
      <c r="A1995" t="s">
        <v>1078</v>
      </c>
    </row>
    <row r="1996" spans="1:7">
      <c r="A1996" t="s">
        <v>963</v>
      </c>
    </row>
    <row r="1997" spans="1:7">
      <c r="A1997" t="s">
        <v>718</v>
      </c>
      <c r="B1997">
        <v>599</v>
      </c>
      <c r="C1997">
        <v>414</v>
      </c>
      <c r="F1997">
        <v>147</v>
      </c>
      <c r="G1997">
        <v>1160</v>
      </c>
    </row>
    <row r="1998" spans="1:7">
      <c r="A1998" t="s">
        <v>957</v>
      </c>
      <c r="E1998">
        <v>1495</v>
      </c>
      <c r="G1998">
        <v>1495</v>
      </c>
    </row>
    <row r="1999" spans="1:7">
      <c r="A1999" t="s">
        <v>577</v>
      </c>
      <c r="B1999">
        <v>92</v>
      </c>
      <c r="C1999">
        <v>295</v>
      </c>
      <c r="D1999">
        <v>354</v>
      </c>
      <c r="G1999">
        <v>741</v>
      </c>
    </row>
    <row r="2000" spans="1:7">
      <c r="A2000" t="s">
        <v>960</v>
      </c>
      <c r="F2000">
        <v>1797</v>
      </c>
      <c r="G2000">
        <v>1797</v>
      </c>
    </row>
    <row r="2001" spans="1:7">
      <c r="A2001" t="s">
        <v>1063</v>
      </c>
      <c r="C2001">
        <v>447</v>
      </c>
      <c r="D2001">
        <v>949</v>
      </c>
      <c r="F2001">
        <v>36</v>
      </c>
      <c r="G2001">
        <v>1432</v>
      </c>
    </row>
    <row r="2002" spans="1:7">
      <c r="A2002" t="s">
        <v>1014</v>
      </c>
      <c r="C2002">
        <v>793</v>
      </c>
      <c r="G2002">
        <v>793</v>
      </c>
    </row>
    <row r="2003" spans="1:7">
      <c r="A2003" t="s">
        <v>1768</v>
      </c>
    </row>
    <row r="2004" spans="1:7">
      <c r="A2004" t="s">
        <v>1006</v>
      </c>
      <c r="B2004">
        <v>586</v>
      </c>
      <c r="C2004">
        <v>195</v>
      </c>
      <c r="G2004">
        <v>781</v>
      </c>
    </row>
    <row r="2005" spans="1:7">
      <c r="A2005" t="s">
        <v>1021</v>
      </c>
      <c r="B2005">
        <v>244</v>
      </c>
      <c r="D2005">
        <v>360</v>
      </c>
      <c r="E2005">
        <v>185</v>
      </c>
      <c r="G2005">
        <v>789</v>
      </c>
    </row>
    <row r="2006" spans="1:7">
      <c r="A2006" t="s">
        <v>1081</v>
      </c>
      <c r="B2006">
        <v>1549</v>
      </c>
      <c r="C2006">
        <v>973</v>
      </c>
      <c r="D2006">
        <v>883</v>
      </c>
      <c r="G2006">
        <v>3405</v>
      </c>
    </row>
    <row r="2007" spans="1:7">
      <c r="A2007" t="s">
        <v>917</v>
      </c>
    </row>
    <row r="2008" spans="1:7">
      <c r="A2008" t="s">
        <v>922</v>
      </c>
      <c r="B2008">
        <v>184</v>
      </c>
      <c r="C2008">
        <v>230</v>
      </c>
      <c r="D2008">
        <v>260</v>
      </c>
      <c r="F2008">
        <v>691</v>
      </c>
      <c r="G2008">
        <v>1365</v>
      </c>
    </row>
    <row r="2009" spans="1:7">
      <c r="A2009" t="s">
        <v>1012</v>
      </c>
      <c r="C2009">
        <v>2263</v>
      </c>
      <c r="D2009">
        <v>1113</v>
      </c>
      <c r="G2009">
        <v>3376</v>
      </c>
    </row>
    <row r="2010" spans="1:7">
      <c r="A2010" t="s">
        <v>935</v>
      </c>
      <c r="B2010">
        <v>600</v>
      </c>
      <c r="C2010">
        <v>500</v>
      </c>
      <c r="D2010">
        <v>606</v>
      </c>
      <c r="G2010">
        <v>1706</v>
      </c>
    </row>
    <row r="2011" spans="1:7">
      <c r="A2011" t="s">
        <v>1009</v>
      </c>
      <c r="B2011">
        <v>1289</v>
      </c>
      <c r="C2011">
        <v>1995</v>
      </c>
      <c r="D2011">
        <v>2319</v>
      </c>
      <c r="G2011">
        <v>5603</v>
      </c>
    </row>
    <row r="2012" spans="1:7">
      <c r="A2012" t="s">
        <v>1767</v>
      </c>
      <c r="B2012">
        <v>557</v>
      </c>
      <c r="C2012">
        <v>733</v>
      </c>
      <c r="D2012">
        <v>1379</v>
      </c>
      <c r="E2012">
        <v>773</v>
      </c>
      <c r="G2012">
        <v>3442</v>
      </c>
    </row>
    <row r="2013" spans="1:7">
      <c r="A2013" t="s">
        <v>1103</v>
      </c>
      <c r="C2013">
        <v>714</v>
      </c>
      <c r="D2013">
        <v>1174</v>
      </c>
      <c r="G2013">
        <v>1888</v>
      </c>
    </row>
    <row r="2014" spans="1:7">
      <c r="A2014" t="s">
        <v>1774</v>
      </c>
      <c r="C2014">
        <v>1080</v>
      </c>
      <c r="D2014">
        <v>1077</v>
      </c>
      <c r="E2014">
        <v>1445</v>
      </c>
      <c r="F2014">
        <v>877</v>
      </c>
      <c r="G2014">
        <v>4479</v>
      </c>
    </row>
    <row r="2015" spans="1:7">
      <c r="A2015" t="s">
        <v>703</v>
      </c>
      <c r="C2015">
        <v>936</v>
      </c>
      <c r="D2015">
        <v>1582</v>
      </c>
      <c r="E2015">
        <v>1036</v>
      </c>
      <c r="G2015">
        <v>3554</v>
      </c>
    </row>
    <row r="2016" spans="1:7">
      <c r="A2016" t="s">
        <v>709</v>
      </c>
      <c r="D2016">
        <v>180</v>
      </c>
      <c r="G2016">
        <v>180</v>
      </c>
    </row>
    <row r="2017" spans="1:7">
      <c r="A2017" t="s">
        <v>968</v>
      </c>
      <c r="E2017">
        <v>1705</v>
      </c>
      <c r="F2017">
        <v>973</v>
      </c>
      <c r="G2017">
        <v>2678</v>
      </c>
    </row>
    <row r="2018" spans="1:7">
      <c r="A2018" t="s">
        <v>1095</v>
      </c>
      <c r="E2018">
        <v>1243</v>
      </c>
      <c r="G2018">
        <v>1243</v>
      </c>
    </row>
    <row r="2019" spans="1:7">
      <c r="A2019" t="s">
        <v>1098</v>
      </c>
      <c r="E2019">
        <v>566</v>
      </c>
      <c r="F2019">
        <v>452</v>
      </c>
      <c r="G2019">
        <v>1018</v>
      </c>
    </row>
    <row r="2020" spans="1:7">
      <c r="A2020" t="s">
        <v>705</v>
      </c>
      <c r="E2020">
        <v>926</v>
      </c>
      <c r="F2020">
        <v>457</v>
      </c>
      <c r="G2020">
        <v>1383</v>
      </c>
    </row>
    <row r="2021" spans="1:7">
      <c r="A2021" t="s">
        <v>1122</v>
      </c>
      <c r="E2021">
        <v>753</v>
      </c>
      <c r="F2021">
        <v>344</v>
      </c>
      <c r="G2021">
        <v>1097</v>
      </c>
    </row>
    <row r="2022" spans="1:7">
      <c r="A2022" t="s">
        <v>1064</v>
      </c>
      <c r="F2022">
        <v>1273</v>
      </c>
      <c r="G2022">
        <v>1273</v>
      </c>
    </row>
    <row r="2023" spans="1:7">
      <c r="A2023" t="s">
        <v>487</v>
      </c>
      <c r="B2023">
        <v>6408</v>
      </c>
      <c r="C2023">
        <v>12971</v>
      </c>
      <c r="D2023">
        <v>13548</v>
      </c>
      <c r="E2023">
        <v>11326</v>
      </c>
      <c r="F2023">
        <v>7416</v>
      </c>
      <c r="G2023">
        <v>51669</v>
      </c>
    </row>
    <row r="2026" spans="1:7">
      <c r="A2026" s="12" t="s">
        <v>1913</v>
      </c>
      <c r="B2026" s="12" t="s">
        <v>1912</v>
      </c>
    </row>
    <row r="2027" spans="1:7">
      <c r="A2027" s="12" t="s">
        <v>1914</v>
      </c>
      <c r="B2027" s="46">
        <v>46251</v>
      </c>
      <c r="C2027" s="46">
        <v>46252</v>
      </c>
      <c r="D2027" s="46">
        <v>46254</v>
      </c>
      <c r="E2027" s="46">
        <v>46255</v>
      </c>
      <c r="F2027" s="46">
        <v>46253</v>
      </c>
      <c r="G2027" t="s">
        <v>487</v>
      </c>
    </row>
    <row r="2028" spans="1:7">
      <c r="A2028" t="s">
        <v>961</v>
      </c>
      <c r="B2028">
        <v>189</v>
      </c>
      <c r="C2028">
        <v>309</v>
      </c>
      <c r="D2028">
        <v>757</v>
      </c>
      <c r="F2028">
        <v>558</v>
      </c>
      <c r="G2028">
        <v>1813</v>
      </c>
    </row>
    <row r="2029" spans="1:7">
      <c r="A2029" t="s">
        <v>1079</v>
      </c>
      <c r="D2029">
        <v>50</v>
      </c>
      <c r="G2029">
        <v>50</v>
      </c>
    </row>
    <row r="2030" spans="1:7">
      <c r="A2030" t="s">
        <v>947</v>
      </c>
      <c r="B2030">
        <v>669</v>
      </c>
      <c r="G2030">
        <v>669</v>
      </c>
    </row>
    <row r="2031" spans="1:7">
      <c r="A2031" t="s">
        <v>1783</v>
      </c>
      <c r="C2031">
        <v>108</v>
      </c>
      <c r="G2031">
        <v>108</v>
      </c>
    </row>
    <row r="2032" spans="1:7">
      <c r="A2032" t="s">
        <v>954</v>
      </c>
    </row>
    <row r="2033" spans="1:7">
      <c r="A2033" t="s">
        <v>577</v>
      </c>
      <c r="B2033">
        <v>294</v>
      </c>
      <c r="C2033">
        <v>174</v>
      </c>
      <c r="D2033">
        <v>501</v>
      </c>
      <c r="F2033">
        <v>334</v>
      </c>
      <c r="G2033">
        <v>1303</v>
      </c>
    </row>
    <row r="2034" spans="1:7">
      <c r="A2034" t="s">
        <v>1063</v>
      </c>
      <c r="C2034">
        <v>66</v>
      </c>
      <c r="G2034">
        <v>66</v>
      </c>
    </row>
    <row r="2035" spans="1:7">
      <c r="A2035" t="s">
        <v>1021</v>
      </c>
      <c r="B2035">
        <v>361</v>
      </c>
      <c r="C2035">
        <v>846</v>
      </c>
      <c r="D2035">
        <v>721</v>
      </c>
      <c r="E2035">
        <v>696</v>
      </c>
      <c r="F2035">
        <v>479</v>
      </c>
      <c r="G2035">
        <v>3103</v>
      </c>
    </row>
    <row r="2036" spans="1:7">
      <c r="A2036" t="s">
        <v>1081</v>
      </c>
    </row>
    <row r="2037" spans="1:7">
      <c r="A2037" t="s">
        <v>917</v>
      </c>
      <c r="E2037">
        <v>114</v>
      </c>
      <c r="G2037">
        <v>114</v>
      </c>
    </row>
    <row r="2038" spans="1:7">
      <c r="A2038" t="s">
        <v>922</v>
      </c>
      <c r="B2038">
        <v>954</v>
      </c>
      <c r="D2038">
        <v>240</v>
      </c>
      <c r="G2038">
        <v>1194</v>
      </c>
    </row>
    <row r="2039" spans="1:7">
      <c r="A2039" t="s">
        <v>935</v>
      </c>
      <c r="B2039">
        <v>220</v>
      </c>
      <c r="C2039">
        <v>289</v>
      </c>
      <c r="F2039">
        <v>474</v>
      </c>
      <c r="G2039">
        <v>983</v>
      </c>
    </row>
    <row r="2040" spans="1:7">
      <c r="A2040" t="s">
        <v>1767</v>
      </c>
      <c r="D2040">
        <v>81</v>
      </c>
      <c r="G2040">
        <v>81</v>
      </c>
    </row>
    <row r="2041" spans="1:7">
      <c r="A2041" t="s">
        <v>1103</v>
      </c>
      <c r="B2041">
        <v>358</v>
      </c>
      <c r="C2041">
        <v>198</v>
      </c>
      <c r="G2041">
        <v>556</v>
      </c>
    </row>
    <row r="2042" spans="1:7">
      <c r="A2042" t="s">
        <v>1774</v>
      </c>
      <c r="E2042">
        <v>111</v>
      </c>
      <c r="G2042">
        <v>111</v>
      </c>
    </row>
    <row r="2043" spans="1:7">
      <c r="A2043" t="s">
        <v>703</v>
      </c>
      <c r="B2043">
        <v>914</v>
      </c>
      <c r="C2043">
        <v>213</v>
      </c>
      <c r="G2043">
        <v>1127</v>
      </c>
    </row>
    <row r="2044" spans="1:7">
      <c r="A2044" t="s">
        <v>709</v>
      </c>
      <c r="B2044">
        <v>1039</v>
      </c>
      <c r="G2044">
        <v>1039</v>
      </c>
    </row>
    <row r="2045" spans="1:7">
      <c r="A2045" t="s">
        <v>1095</v>
      </c>
      <c r="D2045">
        <v>1288</v>
      </c>
      <c r="E2045">
        <v>1558</v>
      </c>
      <c r="F2045">
        <v>1512</v>
      </c>
      <c r="G2045">
        <v>4358</v>
      </c>
    </row>
    <row r="2046" spans="1:7">
      <c r="A2046" t="s">
        <v>1098</v>
      </c>
      <c r="D2046">
        <v>3917</v>
      </c>
      <c r="E2046">
        <v>520</v>
      </c>
      <c r="G2046">
        <v>4437</v>
      </c>
    </row>
    <row r="2047" spans="1:7">
      <c r="A2047" t="s">
        <v>705</v>
      </c>
      <c r="B2047">
        <v>969</v>
      </c>
      <c r="C2047">
        <v>845</v>
      </c>
      <c r="F2047">
        <v>962</v>
      </c>
      <c r="G2047">
        <v>2776</v>
      </c>
    </row>
    <row r="2048" spans="1:7">
      <c r="A2048" t="s">
        <v>1122</v>
      </c>
      <c r="B2048">
        <v>641</v>
      </c>
      <c r="C2048">
        <v>719</v>
      </c>
      <c r="D2048">
        <v>453</v>
      </c>
      <c r="E2048">
        <v>1519</v>
      </c>
      <c r="F2048">
        <v>1475</v>
      </c>
      <c r="G2048">
        <v>4807</v>
      </c>
    </row>
    <row r="2049" spans="1:7">
      <c r="A2049" t="s">
        <v>1064</v>
      </c>
      <c r="B2049">
        <v>896</v>
      </c>
      <c r="C2049">
        <v>830</v>
      </c>
      <c r="D2049">
        <v>564</v>
      </c>
      <c r="E2049">
        <v>764</v>
      </c>
      <c r="F2049">
        <v>911</v>
      </c>
      <c r="G2049">
        <v>3965</v>
      </c>
    </row>
    <row r="2050" spans="1:7">
      <c r="A2050" t="s">
        <v>1101</v>
      </c>
      <c r="B2050">
        <v>725</v>
      </c>
      <c r="C2050">
        <v>397</v>
      </c>
      <c r="G2050">
        <v>1122</v>
      </c>
    </row>
    <row r="2051" spans="1:7">
      <c r="A2051" t="s">
        <v>1109</v>
      </c>
      <c r="B2051">
        <v>1608</v>
      </c>
      <c r="D2051">
        <v>757</v>
      </c>
      <c r="E2051">
        <v>280</v>
      </c>
      <c r="F2051">
        <v>934</v>
      </c>
      <c r="G2051">
        <v>3579</v>
      </c>
    </row>
    <row r="2052" spans="1:7">
      <c r="A2052" t="s">
        <v>1763</v>
      </c>
      <c r="B2052">
        <v>1044</v>
      </c>
      <c r="C2052">
        <v>1374</v>
      </c>
      <c r="D2052">
        <v>999</v>
      </c>
      <c r="E2052">
        <v>400</v>
      </c>
      <c r="F2052">
        <v>1098</v>
      </c>
      <c r="G2052">
        <v>4915</v>
      </c>
    </row>
    <row r="2053" spans="1:7">
      <c r="A2053" t="s">
        <v>927</v>
      </c>
      <c r="B2053">
        <v>200</v>
      </c>
      <c r="G2053">
        <v>200</v>
      </c>
    </row>
    <row r="2054" spans="1:7">
      <c r="A2054" t="s">
        <v>985</v>
      </c>
      <c r="B2054">
        <v>410</v>
      </c>
      <c r="C2054">
        <v>347</v>
      </c>
      <c r="D2054">
        <v>125</v>
      </c>
      <c r="E2054">
        <v>150</v>
      </c>
      <c r="F2054">
        <v>650</v>
      </c>
      <c r="G2054">
        <v>1682</v>
      </c>
    </row>
    <row r="2055" spans="1:7">
      <c r="A2055" t="s">
        <v>894</v>
      </c>
      <c r="C2055">
        <v>410</v>
      </c>
      <c r="F2055">
        <v>996</v>
      </c>
      <c r="G2055">
        <v>1406</v>
      </c>
    </row>
    <row r="2056" spans="1:7">
      <c r="A2056" t="s">
        <v>1796</v>
      </c>
      <c r="C2056">
        <v>190</v>
      </c>
      <c r="G2056">
        <v>190</v>
      </c>
    </row>
    <row r="2057" spans="1:7">
      <c r="A2057" t="s">
        <v>989</v>
      </c>
      <c r="C2057">
        <v>1554</v>
      </c>
      <c r="F2057">
        <v>227</v>
      </c>
      <c r="G2057">
        <v>1781</v>
      </c>
    </row>
    <row r="2058" spans="1:7">
      <c r="A2058" t="s">
        <v>1003</v>
      </c>
      <c r="D2058">
        <v>1744</v>
      </c>
      <c r="E2058">
        <v>954</v>
      </c>
      <c r="F2058">
        <v>691</v>
      </c>
      <c r="G2058">
        <v>3389</v>
      </c>
    </row>
    <row r="2059" spans="1:7">
      <c r="A2059" t="s">
        <v>1040</v>
      </c>
      <c r="F2059">
        <v>350</v>
      </c>
      <c r="G2059">
        <v>350</v>
      </c>
    </row>
    <row r="2060" spans="1:7">
      <c r="A2060" t="s">
        <v>2002</v>
      </c>
      <c r="D2060">
        <v>1218</v>
      </c>
      <c r="G2060">
        <v>1218</v>
      </c>
    </row>
    <row r="2061" spans="1:7">
      <c r="A2061" t="s">
        <v>811</v>
      </c>
    </row>
    <row r="2062" spans="1:7">
      <c r="A2062" t="s">
        <v>487</v>
      </c>
      <c r="B2062">
        <v>11491</v>
      </c>
      <c r="C2062">
        <v>8869</v>
      </c>
      <c r="D2062">
        <v>13415</v>
      </c>
      <c r="E2062">
        <v>7066</v>
      </c>
      <c r="F2062">
        <v>11651</v>
      </c>
      <c r="G2062">
        <v>52492</v>
      </c>
    </row>
    <row r="2065" spans="1:7">
      <c r="A2065" s="12" t="s">
        <v>1913</v>
      </c>
      <c r="B2065" s="12" t="s">
        <v>1912</v>
      </c>
    </row>
    <row r="2066" spans="1:7">
      <c r="A2066" s="12" t="s">
        <v>1914</v>
      </c>
      <c r="B2066" s="46">
        <v>46258</v>
      </c>
      <c r="C2066" s="46">
        <v>46259</v>
      </c>
      <c r="D2066" s="46">
        <v>46260</v>
      </c>
      <c r="E2066" s="46">
        <v>46261</v>
      </c>
      <c r="F2066" s="46">
        <v>46262</v>
      </c>
      <c r="G2066" t="s">
        <v>487</v>
      </c>
    </row>
    <row r="2067" spans="1:7">
      <c r="A2067" t="s">
        <v>970</v>
      </c>
      <c r="C2067">
        <v>150</v>
      </c>
      <c r="G2067">
        <v>150</v>
      </c>
    </row>
    <row r="2068" spans="1:7">
      <c r="A2068" t="s">
        <v>1750</v>
      </c>
    </row>
    <row r="2069" spans="1:7">
      <c r="A2069" t="s">
        <v>1129</v>
      </c>
      <c r="F2069">
        <v>1743</v>
      </c>
      <c r="G2069">
        <v>1743</v>
      </c>
    </row>
    <row r="2070" spans="1:7">
      <c r="A2070" t="s">
        <v>1023</v>
      </c>
      <c r="F2070">
        <v>288</v>
      </c>
      <c r="G2070">
        <v>288</v>
      </c>
    </row>
    <row r="2071" spans="1:7">
      <c r="A2071" t="s">
        <v>961</v>
      </c>
    </row>
    <row r="2072" spans="1:7">
      <c r="A2072" t="s">
        <v>1079</v>
      </c>
    </row>
    <row r="2073" spans="1:7">
      <c r="A2073" t="s">
        <v>1019</v>
      </c>
      <c r="F2073">
        <v>288</v>
      </c>
      <c r="G2073">
        <v>288</v>
      </c>
    </row>
    <row r="2074" spans="1:7">
      <c r="A2074" t="s">
        <v>575</v>
      </c>
      <c r="D2074">
        <v>135</v>
      </c>
      <c r="E2074">
        <v>206</v>
      </c>
      <c r="G2074">
        <v>341</v>
      </c>
    </row>
    <row r="2075" spans="1:7">
      <c r="A2075" t="s">
        <v>1027</v>
      </c>
      <c r="F2075">
        <v>89</v>
      </c>
      <c r="G2075">
        <v>89</v>
      </c>
    </row>
    <row r="2076" spans="1:7">
      <c r="A2076" t="s">
        <v>1071</v>
      </c>
      <c r="C2076">
        <v>119</v>
      </c>
      <c r="D2076">
        <v>100</v>
      </c>
      <c r="G2076">
        <v>219</v>
      </c>
    </row>
    <row r="2077" spans="1:7">
      <c r="A2077" t="s">
        <v>1853</v>
      </c>
      <c r="E2077">
        <v>550</v>
      </c>
      <c r="G2077">
        <v>550</v>
      </c>
    </row>
    <row r="2078" spans="1:7">
      <c r="A2078" t="s">
        <v>577</v>
      </c>
      <c r="B2078">
        <v>570</v>
      </c>
      <c r="D2078">
        <v>192</v>
      </c>
      <c r="E2078">
        <v>240</v>
      </c>
      <c r="G2078">
        <v>1002</v>
      </c>
    </row>
    <row r="2079" spans="1:7">
      <c r="A2079" t="s">
        <v>1063</v>
      </c>
      <c r="B2079">
        <v>38</v>
      </c>
      <c r="C2079">
        <v>24</v>
      </c>
      <c r="F2079">
        <v>24</v>
      </c>
      <c r="G2079">
        <v>86</v>
      </c>
    </row>
    <row r="2080" spans="1:7">
      <c r="A2080" t="s">
        <v>1021</v>
      </c>
      <c r="D2080">
        <v>60</v>
      </c>
      <c r="G2080">
        <v>60</v>
      </c>
    </row>
    <row r="2081" spans="1:7">
      <c r="A2081" t="s">
        <v>1081</v>
      </c>
    </row>
    <row r="2082" spans="1:7">
      <c r="A2082" t="s">
        <v>922</v>
      </c>
    </row>
    <row r="2083" spans="1:7">
      <c r="A2083" t="s">
        <v>1012</v>
      </c>
      <c r="B2083">
        <v>1428</v>
      </c>
      <c r="C2083">
        <v>1277</v>
      </c>
      <c r="G2083">
        <v>2705</v>
      </c>
    </row>
    <row r="2084" spans="1:7">
      <c r="A2084" t="s">
        <v>935</v>
      </c>
      <c r="D2084">
        <v>292</v>
      </c>
      <c r="E2084">
        <v>288</v>
      </c>
      <c r="G2084">
        <v>580</v>
      </c>
    </row>
    <row r="2085" spans="1:7">
      <c r="A2085" t="s">
        <v>1009</v>
      </c>
      <c r="E2085">
        <v>43</v>
      </c>
      <c r="G2085">
        <v>43</v>
      </c>
    </row>
    <row r="2086" spans="1:7">
      <c r="A2086" t="s">
        <v>709</v>
      </c>
      <c r="D2086">
        <v>326</v>
      </c>
      <c r="E2086">
        <v>1051</v>
      </c>
      <c r="G2086">
        <v>1377</v>
      </c>
    </row>
    <row r="2087" spans="1:7">
      <c r="A2087" t="s">
        <v>968</v>
      </c>
      <c r="D2087">
        <v>463</v>
      </c>
      <c r="G2087">
        <v>463</v>
      </c>
    </row>
    <row r="2088" spans="1:7">
      <c r="A2088" t="s">
        <v>1095</v>
      </c>
      <c r="B2088">
        <v>530</v>
      </c>
      <c r="C2088">
        <v>249</v>
      </c>
      <c r="G2088">
        <v>779</v>
      </c>
    </row>
    <row r="2089" spans="1:7">
      <c r="A2089" t="s">
        <v>1122</v>
      </c>
      <c r="B2089">
        <v>837</v>
      </c>
      <c r="G2089">
        <v>837</v>
      </c>
    </row>
    <row r="2090" spans="1:7">
      <c r="A2090" t="s">
        <v>1064</v>
      </c>
      <c r="B2090">
        <v>102</v>
      </c>
      <c r="D2090">
        <v>1144</v>
      </c>
      <c r="G2090">
        <v>1246</v>
      </c>
    </row>
    <row r="2091" spans="1:7">
      <c r="A2091" t="s">
        <v>1763</v>
      </c>
      <c r="B2091">
        <v>741</v>
      </c>
      <c r="C2091">
        <v>63</v>
      </c>
      <c r="G2091">
        <v>804</v>
      </c>
    </row>
    <row r="2092" spans="1:7">
      <c r="A2092" t="s">
        <v>985</v>
      </c>
      <c r="B2092">
        <v>505</v>
      </c>
      <c r="C2092">
        <v>254</v>
      </c>
      <c r="D2092">
        <v>581</v>
      </c>
      <c r="E2092">
        <v>360</v>
      </c>
      <c r="F2092">
        <v>153</v>
      </c>
      <c r="G2092">
        <v>1853</v>
      </c>
    </row>
    <row r="2093" spans="1:7">
      <c r="A2093" t="s">
        <v>894</v>
      </c>
    </row>
    <row r="2094" spans="1:7">
      <c r="A2094" t="s">
        <v>1003</v>
      </c>
      <c r="B2094">
        <v>1269</v>
      </c>
      <c r="C2094">
        <v>319</v>
      </c>
      <c r="G2094">
        <v>1588</v>
      </c>
    </row>
    <row r="2095" spans="1:7">
      <c r="A2095" t="s">
        <v>1040</v>
      </c>
      <c r="D2095">
        <v>456</v>
      </c>
      <c r="G2095">
        <v>456</v>
      </c>
    </row>
    <row r="2096" spans="1:7">
      <c r="A2096" t="s">
        <v>1090</v>
      </c>
      <c r="B2096">
        <v>616</v>
      </c>
      <c r="D2096">
        <v>610</v>
      </c>
      <c r="G2096">
        <v>1226</v>
      </c>
    </row>
    <row r="2097" spans="1:7">
      <c r="A2097" t="s">
        <v>1052</v>
      </c>
      <c r="D2097">
        <v>800</v>
      </c>
      <c r="E2097">
        <v>185</v>
      </c>
      <c r="F2097">
        <v>375</v>
      </c>
      <c r="G2097">
        <v>1360</v>
      </c>
    </row>
    <row r="2098" spans="1:7">
      <c r="A2098" t="s">
        <v>1094</v>
      </c>
      <c r="B2098">
        <v>319</v>
      </c>
      <c r="D2098">
        <v>150</v>
      </c>
      <c r="G2098">
        <v>469</v>
      </c>
    </row>
    <row r="2099" spans="1:7">
      <c r="A2099" t="s">
        <v>902</v>
      </c>
      <c r="C2099">
        <v>1229</v>
      </c>
      <c r="D2099">
        <v>1266</v>
      </c>
      <c r="E2099">
        <v>704</v>
      </c>
      <c r="G2099">
        <v>3199</v>
      </c>
    </row>
    <row r="2100" spans="1:7">
      <c r="A2100" t="s">
        <v>1105</v>
      </c>
    </row>
    <row r="2101" spans="1:7">
      <c r="A2101" t="s">
        <v>691</v>
      </c>
      <c r="E2101">
        <v>1312</v>
      </c>
      <c r="G2101">
        <v>1312</v>
      </c>
    </row>
    <row r="2102" spans="1:7">
      <c r="A2102" t="s">
        <v>822</v>
      </c>
      <c r="E2102">
        <v>185</v>
      </c>
      <c r="G2102">
        <v>185</v>
      </c>
    </row>
    <row r="2103" spans="1:7">
      <c r="A2103" t="s">
        <v>1030</v>
      </c>
      <c r="F2103">
        <v>652</v>
      </c>
      <c r="G2103">
        <v>652</v>
      </c>
    </row>
    <row r="2104" spans="1:7">
      <c r="A2104" t="s">
        <v>1066</v>
      </c>
      <c r="F2104">
        <v>320</v>
      </c>
      <c r="G2104">
        <v>320</v>
      </c>
    </row>
    <row r="2105" spans="1:7">
      <c r="A2105" t="s">
        <v>487</v>
      </c>
      <c r="B2105">
        <v>6955</v>
      </c>
      <c r="C2105">
        <v>3684</v>
      </c>
      <c r="D2105">
        <v>6575</v>
      </c>
      <c r="E2105">
        <v>5124</v>
      </c>
      <c r="F2105">
        <v>3932</v>
      </c>
      <c r="G2105">
        <v>26270</v>
      </c>
    </row>
    <row r="2109" spans="1:7">
      <c r="A2109" s="12" t="s">
        <v>1913</v>
      </c>
      <c r="B2109" s="12" t="s">
        <v>1912</v>
      </c>
    </row>
    <row r="2110" spans="1:7">
      <c r="A2110" s="12" t="s">
        <v>1914</v>
      </c>
      <c r="B2110" s="46">
        <v>46265</v>
      </c>
      <c r="C2110" s="46">
        <v>46266</v>
      </c>
      <c r="D2110" s="46">
        <v>46267</v>
      </c>
      <c r="E2110" s="46">
        <v>46268</v>
      </c>
      <c r="F2110" s="46">
        <v>46269</v>
      </c>
      <c r="G2110" t="s">
        <v>487</v>
      </c>
    </row>
    <row r="2111" spans="1:7">
      <c r="A2111" t="s">
        <v>1060</v>
      </c>
    </row>
    <row r="2112" spans="1:7">
      <c r="A2112" t="s">
        <v>961</v>
      </c>
    </row>
    <row r="2113" spans="1:7">
      <c r="A2113" t="s">
        <v>1027</v>
      </c>
    </row>
    <row r="2114" spans="1:7">
      <c r="A2114" t="s">
        <v>577</v>
      </c>
    </row>
    <row r="2115" spans="1:7">
      <c r="A2115" t="s">
        <v>1021</v>
      </c>
    </row>
    <row r="2116" spans="1:7">
      <c r="A2116" t="s">
        <v>1081</v>
      </c>
    </row>
    <row r="2117" spans="1:7">
      <c r="A2117" t="s">
        <v>1086</v>
      </c>
    </row>
    <row r="2118" spans="1:7">
      <c r="A2118" t="s">
        <v>935</v>
      </c>
      <c r="B2118">
        <v>215</v>
      </c>
      <c r="C2118">
        <v>190</v>
      </c>
      <c r="D2118">
        <v>367</v>
      </c>
      <c r="E2118">
        <v>153</v>
      </c>
      <c r="G2118">
        <v>925</v>
      </c>
    </row>
    <row r="2119" spans="1:7">
      <c r="A2119" t="s">
        <v>1009</v>
      </c>
    </row>
    <row r="2120" spans="1:7">
      <c r="A2120" t="s">
        <v>703</v>
      </c>
      <c r="C2120">
        <v>9</v>
      </c>
      <c r="G2120">
        <v>9</v>
      </c>
    </row>
    <row r="2121" spans="1:7">
      <c r="A2121" t="s">
        <v>709</v>
      </c>
      <c r="C2121">
        <v>746</v>
      </c>
      <c r="D2121">
        <v>1093</v>
      </c>
      <c r="E2121">
        <v>751</v>
      </c>
      <c r="F2121">
        <v>255</v>
      </c>
      <c r="G2121">
        <v>2845</v>
      </c>
    </row>
    <row r="2122" spans="1:7">
      <c r="A2122" t="s">
        <v>968</v>
      </c>
      <c r="F2122">
        <v>1010</v>
      </c>
      <c r="G2122">
        <v>1010</v>
      </c>
    </row>
    <row r="2123" spans="1:7">
      <c r="A2123" t="s">
        <v>1098</v>
      </c>
      <c r="C2123">
        <v>250</v>
      </c>
      <c r="D2123">
        <v>468</v>
      </c>
      <c r="G2123">
        <v>718</v>
      </c>
    </row>
    <row r="2124" spans="1:7">
      <c r="A2124" t="s">
        <v>1064</v>
      </c>
      <c r="B2124">
        <v>25</v>
      </c>
      <c r="C2124">
        <v>15</v>
      </c>
      <c r="D2124">
        <v>20</v>
      </c>
      <c r="F2124">
        <v>5</v>
      </c>
      <c r="G2124">
        <v>65</v>
      </c>
    </row>
    <row r="2125" spans="1:7">
      <c r="A2125" t="s">
        <v>1763</v>
      </c>
    </row>
    <row r="2126" spans="1:7">
      <c r="A2126" t="s">
        <v>985</v>
      </c>
      <c r="B2126">
        <v>326</v>
      </c>
      <c r="C2126">
        <v>565</v>
      </c>
      <c r="D2126">
        <v>503</v>
      </c>
      <c r="E2126">
        <v>115</v>
      </c>
      <c r="F2126">
        <v>106</v>
      </c>
      <c r="G2126">
        <v>1615</v>
      </c>
    </row>
    <row r="2127" spans="1:7">
      <c r="A2127" t="s">
        <v>1003</v>
      </c>
      <c r="D2127">
        <v>776</v>
      </c>
      <c r="G2127">
        <v>776</v>
      </c>
    </row>
    <row r="2128" spans="1:7">
      <c r="A2128" t="s">
        <v>2002</v>
      </c>
      <c r="D2128">
        <v>1550</v>
      </c>
      <c r="E2128">
        <v>693</v>
      </c>
      <c r="G2128">
        <v>2243</v>
      </c>
    </row>
    <row r="2129" spans="1:7">
      <c r="A2129" t="s">
        <v>1090</v>
      </c>
      <c r="B2129">
        <v>1512</v>
      </c>
      <c r="C2129">
        <v>1497</v>
      </c>
      <c r="D2129">
        <v>1006</v>
      </c>
      <c r="G2129">
        <v>4015</v>
      </c>
    </row>
    <row r="2130" spans="1:7">
      <c r="A2130" t="s">
        <v>1052</v>
      </c>
      <c r="B2130">
        <v>635</v>
      </c>
      <c r="C2130">
        <v>431</v>
      </c>
      <c r="D2130">
        <v>350</v>
      </c>
      <c r="E2130">
        <v>510</v>
      </c>
      <c r="G2130">
        <v>1926</v>
      </c>
    </row>
    <row r="2131" spans="1:7">
      <c r="A2131" t="s">
        <v>1094</v>
      </c>
      <c r="D2131">
        <v>165</v>
      </c>
      <c r="G2131">
        <v>165</v>
      </c>
    </row>
    <row r="2132" spans="1:7">
      <c r="A2132" t="s">
        <v>1105</v>
      </c>
      <c r="B2132">
        <v>805</v>
      </c>
      <c r="C2132">
        <v>1654</v>
      </c>
      <c r="D2132">
        <v>1252</v>
      </c>
      <c r="E2132">
        <v>1003</v>
      </c>
      <c r="F2132">
        <v>617</v>
      </c>
      <c r="G2132">
        <v>5331</v>
      </c>
    </row>
    <row r="2133" spans="1:7">
      <c r="A2133" t="s">
        <v>691</v>
      </c>
      <c r="E2133">
        <v>483</v>
      </c>
      <c r="F2133">
        <v>639</v>
      </c>
      <c r="G2133">
        <v>1122</v>
      </c>
    </row>
    <row r="2134" spans="1:7">
      <c r="A2134" t="s">
        <v>822</v>
      </c>
      <c r="B2134">
        <v>635</v>
      </c>
      <c r="C2134">
        <v>246</v>
      </c>
      <c r="E2134">
        <v>175</v>
      </c>
      <c r="G2134">
        <v>1056</v>
      </c>
    </row>
    <row r="2135" spans="1:7">
      <c r="A2135" t="s">
        <v>1030</v>
      </c>
      <c r="C2135">
        <v>939</v>
      </c>
      <c r="D2135">
        <v>883</v>
      </c>
      <c r="E2135">
        <v>846</v>
      </c>
      <c r="G2135">
        <v>2668</v>
      </c>
    </row>
    <row r="2136" spans="1:7">
      <c r="A2136" t="s">
        <v>1066</v>
      </c>
      <c r="B2136">
        <v>840</v>
      </c>
      <c r="C2136">
        <v>646</v>
      </c>
      <c r="D2136">
        <v>851</v>
      </c>
      <c r="E2136">
        <v>499</v>
      </c>
      <c r="F2136">
        <v>747</v>
      </c>
      <c r="G2136">
        <v>3583</v>
      </c>
    </row>
    <row r="2137" spans="1:7">
      <c r="A2137" t="s">
        <v>1757</v>
      </c>
      <c r="B2137">
        <v>1173</v>
      </c>
      <c r="C2137">
        <v>1126</v>
      </c>
      <c r="E2137">
        <v>833</v>
      </c>
      <c r="F2137">
        <v>60</v>
      </c>
      <c r="G2137">
        <v>3192</v>
      </c>
    </row>
    <row r="2138" spans="1:7">
      <c r="A2138" t="s">
        <v>1054</v>
      </c>
      <c r="C2138">
        <v>185</v>
      </c>
      <c r="D2138">
        <v>350</v>
      </c>
      <c r="E2138">
        <v>335</v>
      </c>
      <c r="G2138">
        <v>870</v>
      </c>
    </row>
    <row r="2139" spans="1:7">
      <c r="A2139" t="s">
        <v>693</v>
      </c>
    </row>
    <row r="2140" spans="1:7">
      <c r="A2140" t="s">
        <v>905</v>
      </c>
      <c r="E2140">
        <v>306</v>
      </c>
      <c r="F2140">
        <v>724</v>
      </c>
      <c r="G2140">
        <v>1030</v>
      </c>
    </row>
    <row r="2141" spans="1:7">
      <c r="A2141" t="s">
        <v>487</v>
      </c>
      <c r="B2141">
        <v>6166</v>
      </c>
      <c r="C2141">
        <v>8499</v>
      </c>
      <c r="D2141">
        <v>9634</v>
      </c>
      <c r="E2141">
        <v>6702</v>
      </c>
      <c r="F2141">
        <v>4163</v>
      </c>
      <c r="G2141">
        <v>35164</v>
      </c>
    </row>
    <row r="2144" spans="1:7">
      <c r="A2144" s="12" t="s">
        <v>1913</v>
      </c>
      <c r="B2144" s="12" t="s">
        <v>1912</v>
      </c>
    </row>
    <row r="2145" spans="1:7">
      <c r="A2145" s="12" t="s">
        <v>1914</v>
      </c>
      <c r="B2145" s="46">
        <v>46272</v>
      </c>
      <c r="C2145" s="46">
        <v>46273</v>
      </c>
      <c r="D2145" s="46">
        <v>46274</v>
      </c>
      <c r="E2145" s="46">
        <v>46275</v>
      </c>
      <c r="F2145" s="46">
        <v>46276</v>
      </c>
      <c r="G2145" t="s">
        <v>487</v>
      </c>
    </row>
    <row r="2146" spans="1:7">
      <c r="A2146" t="s">
        <v>470</v>
      </c>
    </row>
    <row r="2147" spans="1:7">
      <c r="A2147" t="s">
        <v>1044</v>
      </c>
    </row>
    <row r="2148" spans="1:7">
      <c r="A2148" t="s">
        <v>1014</v>
      </c>
    </row>
    <row r="2149" spans="1:7">
      <c r="A2149" t="s">
        <v>912</v>
      </c>
      <c r="C2149">
        <v>72</v>
      </c>
      <c r="G2149">
        <v>72</v>
      </c>
    </row>
    <row r="2150" spans="1:7">
      <c r="A2150" t="s">
        <v>1036</v>
      </c>
      <c r="E2150">
        <v>137</v>
      </c>
      <c r="G2150">
        <v>137</v>
      </c>
    </row>
    <row r="2151" spans="1:7">
      <c r="A2151" t="s">
        <v>1006</v>
      </c>
    </row>
    <row r="2152" spans="1:7">
      <c r="A2152" t="s">
        <v>935</v>
      </c>
      <c r="D2152">
        <v>225</v>
      </c>
      <c r="F2152">
        <v>504</v>
      </c>
      <c r="G2152">
        <v>729</v>
      </c>
    </row>
    <row r="2153" spans="1:7">
      <c r="A2153" t="s">
        <v>703</v>
      </c>
    </row>
    <row r="2154" spans="1:7">
      <c r="A2154" t="s">
        <v>968</v>
      </c>
    </row>
    <row r="2155" spans="1:7">
      <c r="A2155" t="s">
        <v>1064</v>
      </c>
      <c r="E2155">
        <v>45</v>
      </c>
      <c r="G2155">
        <v>45</v>
      </c>
    </row>
    <row r="2156" spans="1:7">
      <c r="A2156" t="s">
        <v>1109</v>
      </c>
      <c r="D2156">
        <v>1375</v>
      </c>
      <c r="G2156">
        <v>1375</v>
      </c>
    </row>
    <row r="2157" spans="1:7">
      <c r="A2157" t="s">
        <v>985</v>
      </c>
      <c r="C2157">
        <v>390</v>
      </c>
      <c r="G2157">
        <v>390</v>
      </c>
    </row>
    <row r="2158" spans="1:7">
      <c r="A2158" t="s">
        <v>1040</v>
      </c>
      <c r="C2158">
        <v>146</v>
      </c>
      <c r="G2158">
        <v>146</v>
      </c>
    </row>
    <row r="2159" spans="1:7">
      <c r="A2159" t="s">
        <v>811</v>
      </c>
      <c r="E2159">
        <v>430</v>
      </c>
      <c r="F2159">
        <v>755</v>
      </c>
      <c r="G2159">
        <v>1185</v>
      </c>
    </row>
    <row r="2160" spans="1:7">
      <c r="A2160" t="s">
        <v>1052</v>
      </c>
      <c r="D2160">
        <v>530</v>
      </c>
      <c r="G2160">
        <v>530</v>
      </c>
    </row>
    <row r="2161" spans="1:7">
      <c r="A2161" t="s">
        <v>1094</v>
      </c>
      <c r="C2161">
        <v>147</v>
      </c>
      <c r="E2161">
        <v>408</v>
      </c>
      <c r="G2161">
        <v>555</v>
      </c>
    </row>
    <row r="2162" spans="1:7">
      <c r="A2162" t="s">
        <v>1105</v>
      </c>
      <c r="E2162">
        <v>1649</v>
      </c>
      <c r="G2162">
        <v>1649</v>
      </c>
    </row>
    <row r="2163" spans="1:7">
      <c r="A2163" t="s">
        <v>1030</v>
      </c>
    </row>
    <row r="2164" spans="1:7">
      <c r="A2164" t="s">
        <v>1066</v>
      </c>
      <c r="C2164">
        <v>615</v>
      </c>
      <c r="D2164">
        <v>1037</v>
      </c>
      <c r="E2164">
        <v>345</v>
      </c>
      <c r="G2164">
        <v>1997</v>
      </c>
    </row>
    <row r="2165" spans="1:7">
      <c r="A2165" t="s">
        <v>1054</v>
      </c>
      <c r="D2165">
        <v>530</v>
      </c>
      <c r="G2165">
        <v>530</v>
      </c>
    </row>
    <row r="2166" spans="1:7">
      <c r="A2166" t="s">
        <v>905</v>
      </c>
      <c r="C2166">
        <v>933</v>
      </c>
      <c r="D2166">
        <v>1282</v>
      </c>
      <c r="E2166">
        <v>123</v>
      </c>
      <c r="G2166">
        <v>2338</v>
      </c>
    </row>
    <row r="2167" spans="1:7">
      <c r="A2167" t="s">
        <v>600</v>
      </c>
      <c r="C2167">
        <v>227</v>
      </c>
      <c r="D2167">
        <v>1010</v>
      </c>
      <c r="E2167">
        <v>1086</v>
      </c>
      <c r="F2167">
        <v>484</v>
      </c>
      <c r="G2167">
        <v>2807</v>
      </c>
    </row>
    <row r="2168" spans="1:7">
      <c r="A2168" t="s">
        <v>2003</v>
      </c>
    </row>
    <row r="2169" spans="1:7">
      <c r="A2169" t="s">
        <v>840</v>
      </c>
      <c r="D2169">
        <v>530</v>
      </c>
      <c r="E2169">
        <v>430</v>
      </c>
      <c r="F2169">
        <v>755</v>
      </c>
      <c r="G2169">
        <v>1715</v>
      </c>
    </row>
    <row r="2170" spans="1:7">
      <c r="A2170" t="s">
        <v>1113</v>
      </c>
      <c r="C2170">
        <v>1264</v>
      </c>
      <c r="D2170">
        <v>775</v>
      </c>
      <c r="G2170">
        <v>2039</v>
      </c>
    </row>
    <row r="2171" spans="1:7">
      <c r="A2171" t="s">
        <v>699</v>
      </c>
      <c r="D2171">
        <v>379</v>
      </c>
      <c r="E2171">
        <v>168</v>
      </c>
      <c r="G2171">
        <v>547</v>
      </c>
    </row>
    <row r="2172" spans="1:7">
      <c r="A2172" t="s">
        <v>598</v>
      </c>
      <c r="E2172">
        <v>307</v>
      </c>
      <c r="F2172">
        <v>605</v>
      </c>
      <c r="G2172">
        <v>912</v>
      </c>
    </row>
    <row r="2173" spans="1:7">
      <c r="A2173" t="s">
        <v>2004</v>
      </c>
    </row>
    <row r="2174" spans="1:7">
      <c r="A2174" t="s">
        <v>1799</v>
      </c>
      <c r="E2174">
        <v>530</v>
      </c>
      <c r="F2174">
        <v>581</v>
      </c>
      <c r="G2174">
        <v>1111</v>
      </c>
    </row>
    <row r="2175" spans="1:7">
      <c r="A2175" t="s">
        <v>2005</v>
      </c>
      <c r="E2175">
        <v>362</v>
      </c>
      <c r="G2175">
        <v>362</v>
      </c>
    </row>
    <row r="2176" spans="1:7">
      <c r="A2176" t="s">
        <v>983</v>
      </c>
      <c r="E2176">
        <v>481</v>
      </c>
      <c r="F2176">
        <v>322</v>
      </c>
      <c r="G2176">
        <v>803</v>
      </c>
    </row>
    <row r="2177" spans="1:7">
      <c r="A2177" t="s">
        <v>1093</v>
      </c>
      <c r="F2177">
        <v>410</v>
      </c>
      <c r="G2177">
        <v>410</v>
      </c>
    </row>
    <row r="2178" spans="1:7">
      <c r="A2178" t="s">
        <v>883</v>
      </c>
      <c r="F2178">
        <v>806</v>
      </c>
      <c r="G2178">
        <v>806</v>
      </c>
    </row>
    <row r="2179" spans="1:7">
      <c r="A2179" t="s">
        <v>487</v>
      </c>
      <c r="C2179">
        <v>3794</v>
      </c>
      <c r="D2179">
        <v>7673</v>
      </c>
      <c r="E2179">
        <v>6501</v>
      </c>
      <c r="F2179">
        <v>5222</v>
      </c>
      <c r="G2179">
        <v>23190</v>
      </c>
    </row>
    <row r="2182" spans="1:7">
      <c r="A2182" s="12" t="s">
        <v>1913</v>
      </c>
      <c r="B2182" s="12" t="s">
        <v>1912</v>
      </c>
    </row>
    <row r="2183" spans="1:7">
      <c r="A2183" s="12" t="s">
        <v>1914</v>
      </c>
      <c r="B2183" s="46">
        <v>46279</v>
      </c>
      <c r="C2183" s="46">
        <v>46280</v>
      </c>
      <c r="D2183" s="46">
        <v>46281</v>
      </c>
      <c r="E2183" s="46">
        <v>46282</v>
      </c>
      <c r="F2183" s="46">
        <v>46283</v>
      </c>
      <c r="G2183" t="s">
        <v>487</v>
      </c>
    </row>
    <row r="2184" spans="1:7">
      <c r="A2184" t="s">
        <v>1044</v>
      </c>
      <c r="D2184">
        <v>146</v>
      </c>
      <c r="G2184">
        <v>146</v>
      </c>
    </row>
    <row r="2185" spans="1:7">
      <c r="A2185" t="s">
        <v>1036</v>
      </c>
      <c r="C2185">
        <v>857</v>
      </c>
      <c r="D2185">
        <v>337</v>
      </c>
      <c r="G2185">
        <v>1194</v>
      </c>
    </row>
    <row r="2186" spans="1:7">
      <c r="A2186" t="s">
        <v>1021</v>
      </c>
      <c r="C2186">
        <v>661</v>
      </c>
      <c r="G2186">
        <v>661</v>
      </c>
    </row>
    <row r="2187" spans="1:7">
      <c r="A2187" t="s">
        <v>935</v>
      </c>
      <c r="B2187">
        <v>469</v>
      </c>
      <c r="C2187">
        <v>331</v>
      </c>
      <c r="D2187">
        <v>845</v>
      </c>
      <c r="G2187">
        <v>1645</v>
      </c>
    </row>
    <row r="2188" spans="1:7">
      <c r="A2188" t="s">
        <v>709</v>
      </c>
      <c r="C2188">
        <v>1387</v>
      </c>
      <c r="G2188">
        <v>1387</v>
      </c>
    </row>
    <row r="2189" spans="1:7">
      <c r="A2189" t="s">
        <v>968</v>
      </c>
    </row>
    <row r="2190" spans="1:7">
      <c r="A2190" t="s">
        <v>1064</v>
      </c>
      <c r="B2190">
        <v>20</v>
      </c>
      <c r="D2190">
        <v>20</v>
      </c>
      <c r="G2190">
        <v>40</v>
      </c>
    </row>
    <row r="2191" spans="1:7">
      <c r="A2191" t="s">
        <v>1101</v>
      </c>
    </row>
    <row r="2192" spans="1:7">
      <c r="A2192" t="s">
        <v>1109</v>
      </c>
    </row>
    <row r="2193" spans="1:7">
      <c r="A2193" t="s">
        <v>985</v>
      </c>
      <c r="B2193">
        <v>78</v>
      </c>
      <c r="G2193">
        <v>78</v>
      </c>
    </row>
    <row r="2194" spans="1:7">
      <c r="A2194" t="s">
        <v>1796</v>
      </c>
      <c r="F2194">
        <v>25</v>
      </c>
      <c r="G2194">
        <v>25</v>
      </c>
    </row>
    <row r="2195" spans="1:7">
      <c r="A2195" t="s">
        <v>811</v>
      </c>
      <c r="B2195">
        <v>400</v>
      </c>
      <c r="C2195">
        <v>769</v>
      </c>
      <c r="D2195">
        <v>400</v>
      </c>
      <c r="G2195">
        <v>1569</v>
      </c>
    </row>
    <row r="2196" spans="1:7">
      <c r="A2196" t="s">
        <v>1052</v>
      </c>
    </row>
    <row r="2197" spans="1:7">
      <c r="A2197" t="s">
        <v>1094</v>
      </c>
      <c r="B2197">
        <v>242</v>
      </c>
      <c r="D2197">
        <v>205</v>
      </c>
      <c r="E2197">
        <v>200</v>
      </c>
      <c r="F2197">
        <v>110</v>
      </c>
      <c r="G2197">
        <v>757</v>
      </c>
    </row>
    <row r="2198" spans="1:7">
      <c r="A2198" t="s">
        <v>691</v>
      </c>
    </row>
    <row r="2199" spans="1:7">
      <c r="A2199" t="s">
        <v>1030</v>
      </c>
      <c r="D2199">
        <v>936</v>
      </c>
      <c r="E2199">
        <v>124</v>
      </c>
      <c r="F2199">
        <v>201</v>
      </c>
      <c r="G2199">
        <v>1261</v>
      </c>
    </row>
    <row r="2200" spans="1:7">
      <c r="A2200" t="s">
        <v>905</v>
      </c>
      <c r="B2200">
        <v>249</v>
      </c>
      <c r="D2200">
        <v>478</v>
      </c>
      <c r="F2200">
        <v>72</v>
      </c>
      <c r="G2200">
        <v>799</v>
      </c>
    </row>
    <row r="2201" spans="1:7">
      <c r="A2201" t="s">
        <v>600</v>
      </c>
      <c r="B2201">
        <v>1243</v>
      </c>
      <c r="E2201">
        <v>276</v>
      </c>
      <c r="G2201">
        <v>1519</v>
      </c>
    </row>
    <row r="2202" spans="1:7">
      <c r="A2202" t="s">
        <v>840</v>
      </c>
      <c r="B2202">
        <v>400</v>
      </c>
      <c r="C2202">
        <v>769</v>
      </c>
      <c r="D2202">
        <v>400</v>
      </c>
      <c r="G2202">
        <v>1569</v>
      </c>
    </row>
    <row r="2203" spans="1:7">
      <c r="A2203" t="s">
        <v>699</v>
      </c>
      <c r="E2203">
        <v>235</v>
      </c>
      <c r="F2203">
        <v>515</v>
      </c>
      <c r="G2203">
        <v>750</v>
      </c>
    </row>
    <row r="2204" spans="1:7">
      <c r="A2204" t="s">
        <v>598</v>
      </c>
      <c r="C2204">
        <v>727</v>
      </c>
      <c r="D2204">
        <v>895</v>
      </c>
      <c r="G2204">
        <v>1622</v>
      </c>
    </row>
    <row r="2205" spans="1:7">
      <c r="A2205" t="s">
        <v>2004</v>
      </c>
      <c r="C2205">
        <v>988</v>
      </c>
      <c r="G2205">
        <v>988</v>
      </c>
    </row>
    <row r="2206" spans="1:7">
      <c r="A2206" t="s">
        <v>1799</v>
      </c>
      <c r="B2206">
        <v>243</v>
      </c>
      <c r="G2206">
        <v>243</v>
      </c>
    </row>
    <row r="2207" spans="1:7">
      <c r="A2207" t="s">
        <v>2005</v>
      </c>
    </row>
    <row r="2208" spans="1:7">
      <c r="A2208" t="s">
        <v>983</v>
      </c>
      <c r="C2208">
        <v>751</v>
      </c>
      <c r="G2208">
        <v>751</v>
      </c>
    </row>
    <row r="2209" spans="1:7">
      <c r="A2209" t="s">
        <v>1093</v>
      </c>
      <c r="B2209">
        <v>324</v>
      </c>
      <c r="C2209">
        <v>454</v>
      </c>
      <c r="D2209">
        <v>891</v>
      </c>
      <c r="E2209">
        <v>1451</v>
      </c>
      <c r="F2209">
        <v>498</v>
      </c>
      <c r="G2209">
        <v>3618</v>
      </c>
    </row>
    <row r="2210" spans="1:7">
      <c r="A2210" t="s">
        <v>883</v>
      </c>
      <c r="D2210">
        <v>1227</v>
      </c>
      <c r="E2210">
        <v>1139</v>
      </c>
      <c r="F2210">
        <v>995</v>
      </c>
      <c r="G2210">
        <v>3361</v>
      </c>
    </row>
    <row r="2211" spans="1:7">
      <c r="A2211" t="s">
        <v>2006</v>
      </c>
      <c r="B2211">
        <v>946</v>
      </c>
      <c r="G2211">
        <v>946</v>
      </c>
    </row>
    <row r="2212" spans="1:7">
      <c r="A2212" t="s">
        <v>2007</v>
      </c>
      <c r="B2212">
        <v>712</v>
      </c>
      <c r="G2212">
        <v>712</v>
      </c>
    </row>
    <row r="2213" spans="1:7">
      <c r="A2213" t="s">
        <v>965</v>
      </c>
      <c r="C2213">
        <v>1045</v>
      </c>
      <c r="D2213">
        <v>1311</v>
      </c>
      <c r="E2213">
        <v>1408</v>
      </c>
      <c r="F2213">
        <v>1426</v>
      </c>
      <c r="G2213">
        <v>5190</v>
      </c>
    </row>
    <row r="2214" spans="1:7">
      <c r="A2214" t="s">
        <v>590</v>
      </c>
      <c r="D2214">
        <v>423</v>
      </c>
      <c r="G2214">
        <v>423</v>
      </c>
    </row>
    <row r="2215" spans="1:7">
      <c r="A2215" t="s">
        <v>2008</v>
      </c>
      <c r="D2215">
        <v>1144</v>
      </c>
      <c r="E2215">
        <v>1324</v>
      </c>
      <c r="F2215">
        <v>840</v>
      </c>
      <c r="G2215">
        <v>3308</v>
      </c>
    </row>
    <row r="2216" spans="1:7">
      <c r="A2216" t="s">
        <v>898</v>
      </c>
      <c r="C2216">
        <v>716</v>
      </c>
      <c r="E2216">
        <v>959</v>
      </c>
      <c r="F2216">
        <v>815</v>
      </c>
      <c r="G2216">
        <v>2490</v>
      </c>
    </row>
    <row r="2217" spans="1:7">
      <c r="A2217" t="s">
        <v>2009</v>
      </c>
    </row>
    <row r="2218" spans="1:7">
      <c r="A2218" t="s">
        <v>714</v>
      </c>
      <c r="D2218">
        <v>86</v>
      </c>
      <c r="E2218">
        <v>2001</v>
      </c>
      <c r="F2218">
        <v>379</v>
      </c>
      <c r="G2218">
        <v>2466</v>
      </c>
    </row>
    <row r="2219" spans="1:7">
      <c r="A2219" t="s">
        <v>1084</v>
      </c>
      <c r="E2219">
        <v>2096</v>
      </c>
      <c r="F2219">
        <v>372</v>
      </c>
      <c r="G2219">
        <v>2468</v>
      </c>
    </row>
    <row r="2220" spans="1:7">
      <c r="A2220" t="s">
        <v>595</v>
      </c>
      <c r="F2220">
        <v>170</v>
      </c>
      <c r="G2220">
        <v>170</v>
      </c>
    </row>
    <row r="2221" spans="1:7">
      <c r="A2221" t="s">
        <v>2010</v>
      </c>
      <c r="F2221">
        <v>465</v>
      </c>
      <c r="G2221">
        <v>465</v>
      </c>
    </row>
    <row r="2222" spans="1:7">
      <c r="A2222" t="s">
        <v>686</v>
      </c>
    </row>
    <row r="2223" spans="1:7">
      <c r="A2223" t="s">
        <v>688</v>
      </c>
    </row>
    <row r="2224" spans="1:7">
      <c r="A2224" t="s">
        <v>487</v>
      </c>
      <c r="B2224">
        <v>5326</v>
      </c>
      <c r="C2224">
        <v>9455</v>
      </c>
      <c r="D2224">
        <v>9744</v>
      </c>
      <c r="E2224">
        <v>11213</v>
      </c>
      <c r="F2224">
        <v>6883</v>
      </c>
      <c r="G2224">
        <v>42621</v>
      </c>
    </row>
    <row r="2227" spans="1:7">
      <c r="A2227" s="12" t="s">
        <v>1913</v>
      </c>
      <c r="B2227" s="12" t="s">
        <v>1912</v>
      </c>
    </row>
    <row r="2228" spans="1:7">
      <c r="A2228" s="12" t="s">
        <v>1914</v>
      </c>
      <c r="B2228" s="46">
        <v>46286</v>
      </c>
      <c r="C2228" s="46">
        <v>46287</v>
      </c>
      <c r="D2228" s="46">
        <v>46288</v>
      </c>
      <c r="E2228" s="46">
        <v>46289</v>
      </c>
      <c r="F2228" s="46">
        <v>46290</v>
      </c>
      <c r="G2228" t="s">
        <v>487</v>
      </c>
    </row>
    <row r="2229" spans="1:7">
      <c r="A2229" t="s">
        <v>666</v>
      </c>
      <c r="C2229">
        <v>183</v>
      </c>
      <c r="G2229">
        <v>183</v>
      </c>
    </row>
    <row r="2230" spans="1:7">
      <c r="A2230" t="s">
        <v>946</v>
      </c>
      <c r="F2230">
        <v>2339</v>
      </c>
      <c r="G2230">
        <v>2339</v>
      </c>
    </row>
    <row r="2231" spans="1:7">
      <c r="A2231" t="s">
        <v>577</v>
      </c>
      <c r="F2231">
        <v>124</v>
      </c>
      <c r="G2231">
        <v>124</v>
      </c>
    </row>
    <row r="2232" spans="1:7">
      <c r="A2232" t="s">
        <v>935</v>
      </c>
      <c r="C2232">
        <v>147</v>
      </c>
      <c r="E2232">
        <v>165</v>
      </c>
      <c r="F2232">
        <v>100</v>
      </c>
      <c r="G2232">
        <v>412</v>
      </c>
    </row>
    <row r="2233" spans="1:7">
      <c r="A2233" t="s">
        <v>1103</v>
      </c>
      <c r="E2233">
        <v>293</v>
      </c>
      <c r="F2233">
        <v>1208</v>
      </c>
      <c r="G2233">
        <v>1501</v>
      </c>
    </row>
    <row r="2234" spans="1:7">
      <c r="A2234" t="s">
        <v>1095</v>
      </c>
      <c r="F2234">
        <v>660</v>
      </c>
      <c r="G2234">
        <v>660</v>
      </c>
    </row>
    <row r="2235" spans="1:7">
      <c r="A2235" t="s">
        <v>705</v>
      </c>
      <c r="C2235">
        <v>224</v>
      </c>
      <c r="D2235">
        <v>369</v>
      </c>
      <c r="G2235">
        <v>593</v>
      </c>
    </row>
    <row r="2236" spans="1:7">
      <c r="A2236" t="s">
        <v>1064</v>
      </c>
    </row>
    <row r="2237" spans="1:7">
      <c r="A2237" t="s">
        <v>1101</v>
      </c>
      <c r="B2237">
        <v>1157</v>
      </c>
      <c r="C2237">
        <v>1729</v>
      </c>
      <c r="D2237">
        <v>369</v>
      </c>
      <c r="E2237">
        <v>1679</v>
      </c>
      <c r="F2237">
        <v>77</v>
      </c>
      <c r="G2237">
        <v>5011</v>
      </c>
    </row>
    <row r="2238" spans="1:7">
      <c r="A2238" t="s">
        <v>985</v>
      </c>
      <c r="B2238">
        <v>564</v>
      </c>
      <c r="C2238">
        <v>165</v>
      </c>
      <c r="G2238">
        <v>729</v>
      </c>
    </row>
    <row r="2239" spans="1:7">
      <c r="A2239" t="s">
        <v>811</v>
      </c>
      <c r="B2239">
        <v>647</v>
      </c>
      <c r="G2239">
        <v>647</v>
      </c>
    </row>
    <row r="2240" spans="1:7">
      <c r="A2240" t="s">
        <v>1094</v>
      </c>
      <c r="B2240">
        <v>580</v>
      </c>
      <c r="C2240">
        <v>739</v>
      </c>
      <c r="D2240">
        <v>968</v>
      </c>
      <c r="E2240">
        <v>860</v>
      </c>
      <c r="F2240">
        <v>300</v>
      </c>
      <c r="G2240">
        <v>3447</v>
      </c>
    </row>
    <row r="2241" spans="1:7">
      <c r="A2241" t="s">
        <v>902</v>
      </c>
    </row>
    <row r="2242" spans="1:7">
      <c r="A2242" t="s">
        <v>691</v>
      </c>
      <c r="D2242">
        <v>521</v>
      </c>
      <c r="G2242">
        <v>521</v>
      </c>
    </row>
    <row r="2243" spans="1:7">
      <c r="A2243" t="s">
        <v>1066</v>
      </c>
      <c r="C2243">
        <v>27</v>
      </c>
      <c r="E2243">
        <v>19</v>
      </c>
      <c r="F2243">
        <v>14</v>
      </c>
      <c r="G2243">
        <v>60</v>
      </c>
    </row>
    <row r="2244" spans="1:7">
      <c r="A2244" t="s">
        <v>1757</v>
      </c>
    </row>
    <row r="2245" spans="1:7">
      <c r="A2245" t="s">
        <v>1054</v>
      </c>
      <c r="C2245">
        <v>800</v>
      </c>
      <c r="D2245">
        <v>1134</v>
      </c>
      <c r="E2245">
        <v>349</v>
      </c>
      <c r="F2245">
        <v>1212</v>
      </c>
      <c r="G2245">
        <v>3495</v>
      </c>
    </row>
    <row r="2246" spans="1:7">
      <c r="A2246" t="s">
        <v>600</v>
      </c>
      <c r="B2246">
        <v>461</v>
      </c>
      <c r="C2246">
        <v>380</v>
      </c>
      <c r="D2246">
        <v>441</v>
      </c>
      <c r="E2246">
        <v>445</v>
      </c>
      <c r="F2246">
        <v>487</v>
      </c>
      <c r="G2246">
        <v>2214</v>
      </c>
    </row>
    <row r="2247" spans="1:7">
      <c r="A2247" t="s">
        <v>840</v>
      </c>
      <c r="B2247">
        <v>647</v>
      </c>
      <c r="G2247">
        <v>647</v>
      </c>
    </row>
    <row r="2248" spans="1:7">
      <c r="A2248" t="s">
        <v>598</v>
      </c>
      <c r="B2248">
        <v>553</v>
      </c>
      <c r="C2248">
        <v>303</v>
      </c>
      <c r="D2248">
        <v>661</v>
      </c>
      <c r="E2248">
        <v>204</v>
      </c>
      <c r="G2248">
        <v>1721</v>
      </c>
    </row>
    <row r="2249" spans="1:7">
      <c r="A2249" t="s">
        <v>983</v>
      </c>
      <c r="D2249">
        <v>3368</v>
      </c>
      <c r="E2249">
        <v>843</v>
      </c>
      <c r="F2249">
        <v>232</v>
      </c>
      <c r="G2249">
        <v>4443</v>
      </c>
    </row>
    <row r="2250" spans="1:7">
      <c r="A2250" t="s">
        <v>1093</v>
      </c>
      <c r="C2250">
        <v>653</v>
      </c>
      <c r="D2250">
        <v>486</v>
      </c>
      <c r="G2250">
        <v>1139</v>
      </c>
    </row>
    <row r="2251" spans="1:7">
      <c r="A2251" t="s">
        <v>883</v>
      </c>
      <c r="B2251">
        <v>654</v>
      </c>
      <c r="C2251">
        <v>760</v>
      </c>
      <c r="E2251">
        <v>809</v>
      </c>
      <c r="F2251">
        <v>712</v>
      </c>
      <c r="G2251">
        <v>2935</v>
      </c>
    </row>
    <row r="2252" spans="1:7">
      <c r="A2252" t="s">
        <v>965</v>
      </c>
    </row>
    <row r="2253" spans="1:7">
      <c r="A2253" t="s">
        <v>590</v>
      </c>
      <c r="B2253">
        <v>1505</v>
      </c>
      <c r="C2253">
        <v>1208</v>
      </c>
      <c r="D2253">
        <v>1392</v>
      </c>
      <c r="F2253">
        <v>625</v>
      </c>
      <c r="G2253">
        <v>4730</v>
      </c>
    </row>
    <row r="2254" spans="1:7">
      <c r="A2254" t="s">
        <v>2008</v>
      </c>
      <c r="B2254">
        <v>1506</v>
      </c>
      <c r="C2254">
        <v>690</v>
      </c>
      <c r="D2254">
        <v>1248</v>
      </c>
      <c r="F2254">
        <v>141</v>
      </c>
      <c r="G2254">
        <v>3585</v>
      </c>
    </row>
    <row r="2255" spans="1:7">
      <c r="A2255" t="s">
        <v>898</v>
      </c>
      <c r="B2255">
        <v>381</v>
      </c>
      <c r="E2255">
        <v>495</v>
      </c>
      <c r="G2255">
        <v>876</v>
      </c>
    </row>
    <row r="2256" spans="1:7">
      <c r="A2256" t="s">
        <v>2009</v>
      </c>
      <c r="B2256">
        <v>739</v>
      </c>
      <c r="C2256">
        <v>223</v>
      </c>
      <c r="D2256">
        <v>303</v>
      </c>
      <c r="E2256">
        <v>2191</v>
      </c>
      <c r="G2256">
        <v>3456</v>
      </c>
    </row>
    <row r="2257" spans="1:7">
      <c r="A2257" t="s">
        <v>714</v>
      </c>
      <c r="B2257">
        <v>764</v>
      </c>
      <c r="G2257">
        <v>764</v>
      </c>
    </row>
    <row r="2258" spans="1:7">
      <c r="A2258" t="s">
        <v>1084</v>
      </c>
      <c r="B2258">
        <v>452</v>
      </c>
      <c r="C2258">
        <v>432</v>
      </c>
      <c r="D2258">
        <v>529</v>
      </c>
      <c r="E2258">
        <v>340</v>
      </c>
      <c r="G2258">
        <v>1753</v>
      </c>
    </row>
    <row r="2259" spans="1:7">
      <c r="A2259" t="s">
        <v>596</v>
      </c>
      <c r="C2259">
        <v>1300</v>
      </c>
      <c r="D2259">
        <v>1847</v>
      </c>
      <c r="E2259">
        <v>1371</v>
      </c>
      <c r="F2259">
        <v>1776</v>
      </c>
      <c r="G2259">
        <v>6294</v>
      </c>
    </row>
    <row r="2260" spans="1:7">
      <c r="A2260" t="s">
        <v>1085</v>
      </c>
      <c r="B2260">
        <v>1349</v>
      </c>
      <c r="C2260">
        <v>1694</v>
      </c>
      <c r="D2260">
        <v>1580</v>
      </c>
      <c r="F2260">
        <v>948</v>
      </c>
      <c r="G2260">
        <v>5571</v>
      </c>
    </row>
    <row r="2261" spans="1:7">
      <c r="A2261" t="s">
        <v>2011</v>
      </c>
    </row>
    <row r="2262" spans="1:7">
      <c r="A2262" t="s">
        <v>1126</v>
      </c>
      <c r="B2262">
        <v>1933</v>
      </c>
      <c r="C2262">
        <v>2929</v>
      </c>
      <c r="G2262">
        <v>4862</v>
      </c>
    </row>
    <row r="2263" spans="1:7">
      <c r="A2263" t="s">
        <v>2012</v>
      </c>
      <c r="C2263">
        <v>2088</v>
      </c>
      <c r="G2263">
        <v>2088</v>
      </c>
    </row>
    <row r="2264" spans="1:7">
      <c r="A2264" t="s">
        <v>819</v>
      </c>
      <c r="C2264">
        <v>716</v>
      </c>
      <c r="D2264">
        <v>1134</v>
      </c>
      <c r="G2264">
        <v>1850</v>
      </c>
    </row>
    <row r="2265" spans="1:7">
      <c r="A2265" t="s">
        <v>821</v>
      </c>
      <c r="C2265">
        <v>48</v>
      </c>
      <c r="G2265">
        <v>48</v>
      </c>
    </row>
    <row r="2266" spans="1:7">
      <c r="A2266" t="s">
        <v>2013</v>
      </c>
      <c r="D2266">
        <v>2275</v>
      </c>
      <c r="G2266">
        <v>2275</v>
      </c>
    </row>
    <row r="2267" spans="1:7">
      <c r="A2267" t="s">
        <v>1087</v>
      </c>
      <c r="E2267">
        <v>387</v>
      </c>
      <c r="G2267">
        <v>387</v>
      </c>
    </row>
    <row r="2268" spans="1:7">
      <c r="A2268" t="s">
        <v>723</v>
      </c>
      <c r="F2268">
        <v>149</v>
      </c>
      <c r="G2268">
        <v>149</v>
      </c>
    </row>
    <row r="2269" spans="1:7">
      <c r="A2269" t="s">
        <v>1124</v>
      </c>
      <c r="E2269">
        <v>1971</v>
      </c>
      <c r="G2269">
        <v>1971</v>
      </c>
    </row>
    <row r="2270" spans="1:7">
      <c r="A2270" t="s">
        <v>817</v>
      </c>
      <c r="F2270">
        <v>1212</v>
      </c>
      <c r="G2270">
        <v>1212</v>
      </c>
    </row>
    <row r="2271" spans="1:7">
      <c r="A2271" t="s">
        <v>487</v>
      </c>
      <c r="B2271">
        <v>13892</v>
      </c>
      <c r="C2271">
        <v>17438</v>
      </c>
      <c r="D2271">
        <v>18625</v>
      </c>
      <c r="E2271">
        <v>12421</v>
      </c>
      <c r="F2271">
        <v>12316</v>
      </c>
      <c r="G2271">
        <v>74692</v>
      </c>
    </row>
    <row r="2274" spans="1:7">
      <c r="A2274" s="12" t="s">
        <v>1913</v>
      </c>
      <c r="B2274" s="12" t="s">
        <v>1912</v>
      </c>
    </row>
    <row r="2275" spans="1:7">
      <c r="A2275" s="12" t="s">
        <v>1914</v>
      </c>
      <c r="B2275" s="46">
        <v>46293</v>
      </c>
      <c r="C2275" s="46">
        <v>46294</v>
      </c>
      <c r="D2275" s="46">
        <v>46295</v>
      </c>
      <c r="E2275" s="46">
        <v>46296</v>
      </c>
      <c r="F2275" s="46">
        <v>46297</v>
      </c>
      <c r="G2275" t="s">
        <v>487</v>
      </c>
    </row>
    <row r="2276" spans="1:7">
      <c r="A2276" t="s">
        <v>666</v>
      </c>
      <c r="E2276">
        <v>925</v>
      </c>
      <c r="G2276">
        <v>925</v>
      </c>
    </row>
    <row r="2277" spans="1:7">
      <c r="A2277" t="s">
        <v>577</v>
      </c>
      <c r="E2277">
        <v>165</v>
      </c>
      <c r="G2277">
        <v>165</v>
      </c>
    </row>
    <row r="2278" spans="1:7">
      <c r="A2278" t="s">
        <v>922</v>
      </c>
    </row>
    <row r="2279" spans="1:7">
      <c r="A2279" t="s">
        <v>935</v>
      </c>
      <c r="B2279">
        <v>288</v>
      </c>
      <c r="G2279">
        <v>288</v>
      </c>
    </row>
    <row r="2280" spans="1:7">
      <c r="A2280" t="s">
        <v>1103</v>
      </c>
      <c r="B2280">
        <v>1251</v>
      </c>
      <c r="E2280">
        <v>248</v>
      </c>
      <c r="G2280">
        <v>1499</v>
      </c>
    </row>
    <row r="2281" spans="1:7">
      <c r="A2281" t="s">
        <v>709</v>
      </c>
      <c r="F2281">
        <v>95</v>
      </c>
      <c r="G2281">
        <v>95</v>
      </c>
    </row>
    <row r="2282" spans="1:7">
      <c r="A2282" t="s">
        <v>1101</v>
      </c>
    </row>
    <row r="2283" spans="1:7">
      <c r="A2283" t="s">
        <v>1109</v>
      </c>
    </row>
    <row r="2284" spans="1:7">
      <c r="A2284" t="s">
        <v>927</v>
      </c>
    </row>
    <row r="2285" spans="1:7">
      <c r="A2285" t="s">
        <v>1052</v>
      </c>
      <c r="F2285">
        <v>100</v>
      </c>
      <c r="G2285">
        <v>100</v>
      </c>
    </row>
    <row r="2286" spans="1:7">
      <c r="A2286" t="s">
        <v>1094</v>
      </c>
      <c r="B2286">
        <v>542</v>
      </c>
      <c r="G2286">
        <v>542</v>
      </c>
    </row>
    <row r="2287" spans="1:7">
      <c r="A2287" t="s">
        <v>691</v>
      </c>
    </row>
    <row r="2288" spans="1:7">
      <c r="A2288" t="s">
        <v>822</v>
      </c>
      <c r="C2288">
        <v>549</v>
      </c>
      <c r="D2288">
        <v>250</v>
      </c>
      <c r="G2288">
        <v>799</v>
      </c>
    </row>
    <row r="2289" spans="1:7">
      <c r="A2289" t="s">
        <v>1066</v>
      </c>
      <c r="B2289">
        <v>9</v>
      </c>
      <c r="C2289">
        <v>6</v>
      </c>
      <c r="D2289">
        <v>21</v>
      </c>
      <c r="G2289">
        <v>36</v>
      </c>
    </row>
    <row r="2290" spans="1:7">
      <c r="A2290" t="s">
        <v>1054</v>
      </c>
      <c r="B2290">
        <v>554</v>
      </c>
      <c r="C2290">
        <v>892</v>
      </c>
      <c r="D2290">
        <v>320</v>
      </c>
      <c r="E2290">
        <v>126</v>
      </c>
      <c r="G2290">
        <v>1892</v>
      </c>
    </row>
    <row r="2291" spans="1:7">
      <c r="A2291" t="s">
        <v>600</v>
      </c>
      <c r="D2291">
        <v>680</v>
      </c>
      <c r="E2291">
        <v>218</v>
      </c>
      <c r="F2291">
        <v>108</v>
      </c>
      <c r="G2291">
        <v>1006</v>
      </c>
    </row>
    <row r="2292" spans="1:7">
      <c r="A2292" t="s">
        <v>598</v>
      </c>
      <c r="C2292">
        <v>512</v>
      </c>
      <c r="D2292">
        <v>605</v>
      </c>
      <c r="E2292">
        <v>388</v>
      </c>
      <c r="F2292">
        <v>280</v>
      </c>
      <c r="G2292">
        <v>1785</v>
      </c>
    </row>
    <row r="2293" spans="1:7">
      <c r="A2293" t="s">
        <v>983</v>
      </c>
      <c r="E2293">
        <v>234</v>
      </c>
      <c r="F2293">
        <v>269</v>
      </c>
      <c r="G2293">
        <v>503</v>
      </c>
    </row>
    <row r="2294" spans="1:7">
      <c r="A2294" t="s">
        <v>1093</v>
      </c>
      <c r="B2294">
        <v>203</v>
      </c>
      <c r="D2294">
        <v>643</v>
      </c>
      <c r="G2294">
        <v>846</v>
      </c>
    </row>
    <row r="2295" spans="1:7">
      <c r="A2295" t="s">
        <v>883</v>
      </c>
      <c r="B2295">
        <v>351</v>
      </c>
      <c r="C2295">
        <v>871</v>
      </c>
      <c r="D2295">
        <v>366</v>
      </c>
      <c r="E2295">
        <v>10</v>
      </c>
      <c r="F2295">
        <v>20</v>
      </c>
      <c r="G2295">
        <v>1618</v>
      </c>
    </row>
    <row r="2296" spans="1:7">
      <c r="A2296" t="s">
        <v>965</v>
      </c>
    </row>
    <row r="2297" spans="1:7">
      <c r="A2297" t="s">
        <v>590</v>
      </c>
      <c r="E2297">
        <v>76</v>
      </c>
      <c r="G2297">
        <v>76</v>
      </c>
    </row>
    <row r="2298" spans="1:7">
      <c r="A2298" t="s">
        <v>898</v>
      </c>
      <c r="B2298">
        <v>126</v>
      </c>
      <c r="G2298">
        <v>126</v>
      </c>
    </row>
    <row r="2299" spans="1:7">
      <c r="A2299" t="s">
        <v>2009</v>
      </c>
      <c r="B2299">
        <v>1919</v>
      </c>
      <c r="C2299">
        <v>1264</v>
      </c>
      <c r="D2299">
        <v>722</v>
      </c>
      <c r="E2299">
        <v>596</v>
      </c>
      <c r="G2299">
        <v>4501</v>
      </c>
    </row>
    <row r="2300" spans="1:7">
      <c r="A2300" t="s">
        <v>1084</v>
      </c>
      <c r="B2300">
        <v>1327</v>
      </c>
      <c r="C2300">
        <v>839</v>
      </c>
      <c r="G2300">
        <v>2166</v>
      </c>
    </row>
    <row r="2301" spans="1:7">
      <c r="A2301" t="s">
        <v>595</v>
      </c>
      <c r="C2301">
        <v>534</v>
      </c>
      <c r="D2301">
        <v>310</v>
      </c>
      <c r="E2301">
        <v>275</v>
      </c>
      <c r="G2301">
        <v>1119</v>
      </c>
    </row>
    <row r="2302" spans="1:7">
      <c r="A2302" t="s">
        <v>596</v>
      </c>
      <c r="D2302">
        <v>583</v>
      </c>
      <c r="G2302">
        <v>583</v>
      </c>
    </row>
    <row r="2303" spans="1:7">
      <c r="A2303" t="s">
        <v>1085</v>
      </c>
      <c r="B2303">
        <v>55</v>
      </c>
      <c r="G2303">
        <v>55</v>
      </c>
    </row>
    <row r="2304" spans="1:7">
      <c r="A2304" t="s">
        <v>2011</v>
      </c>
      <c r="B2304">
        <v>314</v>
      </c>
      <c r="G2304">
        <v>314</v>
      </c>
    </row>
    <row r="2305" spans="1:7">
      <c r="A2305" t="s">
        <v>821</v>
      </c>
      <c r="C2305">
        <v>387</v>
      </c>
      <c r="D2305">
        <v>70</v>
      </c>
      <c r="G2305">
        <v>457</v>
      </c>
    </row>
    <row r="2306" spans="1:7">
      <c r="A2306" t="s">
        <v>1087</v>
      </c>
      <c r="B2306">
        <v>1570</v>
      </c>
      <c r="G2306">
        <v>1570</v>
      </c>
    </row>
    <row r="2307" spans="1:7">
      <c r="A2307" t="s">
        <v>723</v>
      </c>
      <c r="C2307">
        <v>1013</v>
      </c>
      <c r="E2307">
        <v>441</v>
      </c>
      <c r="G2307">
        <v>1454</v>
      </c>
    </row>
    <row r="2308" spans="1:7">
      <c r="A2308" t="s">
        <v>1124</v>
      </c>
      <c r="E2308">
        <v>1100</v>
      </c>
      <c r="F2308">
        <v>748</v>
      </c>
      <c r="G2308">
        <v>1848</v>
      </c>
    </row>
    <row r="2309" spans="1:7">
      <c r="A2309" t="s">
        <v>817</v>
      </c>
      <c r="B2309">
        <v>125</v>
      </c>
      <c r="E2309">
        <v>126</v>
      </c>
      <c r="G2309">
        <v>251</v>
      </c>
    </row>
    <row r="2310" spans="1:7">
      <c r="A2310" t="s">
        <v>620</v>
      </c>
      <c r="C2310">
        <v>1757</v>
      </c>
      <c r="D2310">
        <v>1336</v>
      </c>
      <c r="G2310">
        <v>3093</v>
      </c>
    </row>
    <row r="2311" spans="1:7">
      <c r="A2311" t="s">
        <v>1089</v>
      </c>
      <c r="B2311">
        <v>1527</v>
      </c>
      <c r="C2311">
        <v>1631</v>
      </c>
      <c r="D2311">
        <v>1421</v>
      </c>
      <c r="E2311">
        <v>1324</v>
      </c>
      <c r="G2311">
        <v>5903</v>
      </c>
    </row>
    <row r="2312" spans="1:7">
      <c r="A2312" t="s">
        <v>1108</v>
      </c>
      <c r="C2312">
        <v>1996</v>
      </c>
      <c r="D2312">
        <v>1734</v>
      </c>
      <c r="E2312">
        <v>1741</v>
      </c>
      <c r="G2312">
        <v>5471</v>
      </c>
    </row>
    <row r="2313" spans="1:7">
      <c r="A2313" t="s">
        <v>633</v>
      </c>
    </row>
    <row r="2314" spans="1:7">
      <c r="A2314" t="s">
        <v>2014</v>
      </c>
      <c r="C2314">
        <v>199</v>
      </c>
      <c r="G2314">
        <v>199</v>
      </c>
    </row>
    <row r="2315" spans="1:7">
      <c r="A2315" t="s">
        <v>2015</v>
      </c>
      <c r="F2315">
        <v>185</v>
      </c>
      <c r="G2315">
        <v>185</v>
      </c>
    </row>
    <row r="2316" spans="1:7">
      <c r="A2316" t="s">
        <v>886</v>
      </c>
      <c r="E2316">
        <v>742</v>
      </c>
      <c r="F2316">
        <v>652</v>
      </c>
      <c r="G2316">
        <v>1394</v>
      </c>
    </row>
    <row r="2317" spans="1:7">
      <c r="A2317" t="s">
        <v>790</v>
      </c>
    </row>
    <row r="2318" spans="1:7">
      <c r="A2318" t="s">
        <v>487</v>
      </c>
      <c r="B2318">
        <v>10161</v>
      </c>
      <c r="C2318">
        <v>12450</v>
      </c>
      <c r="D2318">
        <v>9061</v>
      </c>
      <c r="E2318">
        <v>8735</v>
      </c>
      <c r="F2318">
        <v>2457</v>
      </c>
      <c r="G2318">
        <v>42864</v>
      </c>
    </row>
    <row r="2321" spans="1:7">
      <c r="A2321" s="12" t="s">
        <v>1913</v>
      </c>
      <c r="B2321" s="12" t="s">
        <v>1912</v>
      </c>
    </row>
    <row r="2322" spans="1:7">
      <c r="A2322" s="12" t="s">
        <v>1914</v>
      </c>
      <c r="B2322" s="46">
        <v>46300</v>
      </c>
      <c r="C2322" s="46">
        <v>46301</v>
      </c>
      <c r="D2322" s="46">
        <v>46302</v>
      </c>
      <c r="E2322" s="46">
        <v>46303</v>
      </c>
      <c r="F2322" s="46">
        <v>46304</v>
      </c>
      <c r="G2322" t="s">
        <v>487</v>
      </c>
    </row>
    <row r="2323" spans="1:7">
      <c r="A2323" t="s">
        <v>1001</v>
      </c>
      <c r="F2323">
        <v>504</v>
      </c>
      <c r="G2323">
        <v>504</v>
      </c>
    </row>
    <row r="2324" spans="1:7">
      <c r="A2324" t="s">
        <v>666</v>
      </c>
      <c r="F2324">
        <v>844</v>
      </c>
      <c r="G2324">
        <v>844</v>
      </c>
    </row>
    <row r="2325" spans="1:7">
      <c r="A2325" t="s">
        <v>577</v>
      </c>
      <c r="B2325">
        <v>400</v>
      </c>
      <c r="F2325">
        <v>285</v>
      </c>
      <c r="G2325">
        <v>685</v>
      </c>
    </row>
    <row r="2326" spans="1:7">
      <c r="A2326" t="s">
        <v>1006</v>
      </c>
      <c r="F2326">
        <v>62</v>
      </c>
      <c r="G2326">
        <v>62</v>
      </c>
    </row>
    <row r="2327" spans="1:7">
      <c r="A2327" t="s">
        <v>1103</v>
      </c>
    </row>
    <row r="2328" spans="1:7">
      <c r="A2328" t="s">
        <v>1101</v>
      </c>
      <c r="E2328">
        <v>36</v>
      </c>
      <c r="G2328">
        <v>36</v>
      </c>
    </row>
    <row r="2329" spans="1:7">
      <c r="A2329" t="s">
        <v>1109</v>
      </c>
    </row>
    <row r="2330" spans="1:7">
      <c r="A2330" t="s">
        <v>1052</v>
      </c>
      <c r="B2330">
        <v>100</v>
      </c>
      <c r="C2330">
        <v>204</v>
      </c>
      <c r="G2330">
        <v>304</v>
      </c>
    </row>
    <row r="2331" spans="1:7">
      <c r="A2331" t="s">
        <v>1066</v>
      </c>
    </row>
    <row r="2332" spans="1:7">
      <c r="A2332" t="s">
        <v>1054</v>
      </c>
      <c r="B2332">
        <v>282</v>
      </c>
      <c r="C2332">
        <v>365</v>
      </c>
      <c r="G2332">
        <v>647</v>
      </c>
    </row>
    <row r="2333" spans="1:7">
      <c r="A2333" t="s">
        <v>600</v>
      </c>
      <c r="B2333">
        <v>39</v>
      </c>
      <c r="G2333">
        <v>39</v>
      </c>
    </row>
    <row r="2334" spans="1:7">
      <c r="A2334" t="s">
        <v>1113</v>
      </c>
    </row>
    <row r="2335" spans="1:7">
      <c r="A2335" t="s">
        <v>1093</v>
      </c>
      <c r="E2335">
        <v>749</v>
      </c>
      <c r="G2335">
        <v>749</v>
      </c>
    </row>
    <row r="2336" spans="1:7">
      <c r="A2336" t="s">
        <v>883</v>
      </c>
      <c r="B2336">
        <v>70</v>
      </c>
      <c r="C2336">
        <v>30</v>
      </c>
      <c r="E2336">
        <v>74</v>
      </c>
      <c r="G2336">
        <v>174</v>
      </c>
    </row>
    <row r="2337" spans="1:7">
      <c r="A2337" t="s">
        <v>965</v>
      </c>
    </row>
    <row r="2338" spans="1:7">
      <c r="A2338" t="s">
        <v>590</v>
      </c>
    </row>
    <row r="2339" spans="1:7">
      <c r="A2339" t="s">
        <v>898</v>
      </c>
    </row>
    <row r="2340" spans="1:7">
      <c r="A2340" t="s">
        <v>2009</v>
      </c>
      <c r="B2340">
        <v>608</v>
      </c>
      <c r="F2340">
        <v>63</v>
      </c>
      <c r="G2340">
        <v>671</v>
      </c>
    </row>
    <row r="2341" spans="1:7">
      <c r="A2341" t="s">
        <v>1084</v>
      </c>
      <c r="F2341">
        <v>278</v>
      </c>
      <c r="G2341">
        <v>278</v>
      </c>
    </row>
    <row r="2342" spans="1:7">
      <c r="A2342" t="s">
        <v>595</v>
      </c>
      <c r="B2342">
        <v>525</v>
      </c>
      <c r="C2342">
        <v>488</v>
      </c>
      <c r="E2342">
        <v>493</v>
      </c>
      <c r="F2342">
        <v>725</v>
      </c>
      <c r="G2342">
        <v>2231</v>
      </c>
    </row>
    <row r="2343" spans="1:7">
      <c r="A2343" t="s">
        <v>596</v>
      </c>
      <c r="B2343">
        <v>71</v>
      </c>
      <c r="G2343">
        <v>71</v>
      </c>
    </row>
    <row r="2344" spans="1:7">
      <c r="A2344" t="s">
        <v>1126</v>
      </c>
      <c r="C2344">
        <v>78</v>
      </c>
      <c r="G2344">
        <v>78</v>
      </c>
    </row>
    <row r="2345" spans="1:7">
      <c r="A2345" t="s">
        <v>1124</v>
      </c>
      <c r="C2345">
        <v>1602</v>
      </c>
      <c r="D2345">
        <v>190</v>
      </c>
      <c r="G2345">
        <v>1792</v>
      </c>
    </row>
    <row r="2346" spans="1:7">
      <c r="A2346" t="s">
        <v>817</v>
      </c>
      <c r="B2346">
        <v>282</v>
      </c>
      <c r="C2346">
        <v>365</v>
      </c>
      <c r="E2346">
        <v>456</v>
      </c>
      <c r="F2346">
        <v>374</v>
      </c>
      <c r="G2346">
        <v>1477</v>
      </c>
    </row>
    <row r="2347" spans="1:7">
      <c r="A2347" t="s">
        <v>620</v>
      </c>
      <c r="B2347">
        <v>1779</v>
      </c>
      <c r="C2347">
        <v>324</v>
      </c>
      <c r="G2347">
        <v>2103</v>
      </c>
    </row>
    <row r="2348" spans="1:7">
      <c r="A2348" t="s">
        <v>1108</v>
      </c>
      <c r="B2348">
        <v>1508</v>
      </c>
      <c r="G2348">
        <v>1508</v>
      </c>
    </row>
    <row r="2349" spans="1:7">
      <c r="A2349" t="s">
        <v>633</v>
      </c>
      <c r="F2349">
        <v>840</v>
      </c>
      <c r="G2349">
        <v>840</v>
      </c>
    </row>
    <row r="2350" spans="1:7">
      <c r="A2350" t="s">
        <v>2015</v>
      </c>
      <c r="B2350">
        <v>182</v>
      </c>
      <c r="C2350">
        <v>483</v>
      </c>
      <c r="D2350">
        <v>271</v>
      </c>
      <c r="E2350">
        <v>360</v>
      </c>
      <c r="F2350">
        <v>282</v>
      </c>
      <c r="G2350">
        <v>1578</v>
      </c>
    </row>
    <row r="2351" spans="1:7">
      <c r="A2351" t="s">
        <v>886</v>
      </c>
      <c r="B2351">
        <v>571</v>
      </c>
      <c r="C2351">
        <v>514</v>
      </c>
      <c r="E2351">
        <v>1291</v>
      </c>
      <c r="F2351">
        <v>969</v>
      </c>
      <c r="G2351">
        <v>3345</v>
      </c>
    </row>
    <row r="2352" spans="1:7">
      <c r="A2352" t="s">
        <v>611</v>
      </c>
    </row>
    <row r="2353" spans="1:7">
      <c r="A2353" t="s">
        <v>632</v>
      </c>
      <c r="C2353">
        <v>1739</v>
      </c>
      <c r="G2353">
        <v>1739</v>
      </c>
    </row>
    <row r="2354" spans="1:7">
      <c r="A2354" t="s">
        <v>645</v>
      </c>
      <c r="B2354">
        <v>428</v>
      </c>
      <c r="C2354">
        <v>1278</v>
      </c>
      <c r="G2354">
        <v>1706</v>
      </c>
    </row>
    <row r="2355" spans="1:7">
      <c r="A2355" t="s">
        <v>695</v>
      </c>
      <c r="B2355">
        <v>486</v>
      </c>
      <c r="C2355">
        <v>670</v>
      </c>
      <c r="D2355">
        <v>731</v>
      </c>
      <c r="E2355">
        <v>843</v>
      </c>
      <c r="G2355">
        <v>2730</v>
      </c>
    </row>
    <row r="2356" spans="1:7">
      <c r="A2356" t="s">
        <v>605</v>
      </c>
    </row>
    <row r="2357" spans="1:7">
      <c r="A2357" t="s">
        <v>726</v>
      </c>
      <c r="D2357">
        <v>904</v>
      </c>
      <c r="E2357">
        <v>868</v>
      </c>
      <c r="F2357">
        <v>315</v>
      </c>
      <c r="G2357">
        <v>2087</v>
      </c>
    </row>
    <row r="2358" spans="1:7">
      <c r="A2358" t="s">
        <v>487</v>
      </c>
      <c r="B2358">
        <v>7331</v>
      </c>
      <c r="C2358">
        <v>8140</v>
      </c>
      <c r="D2358">
        <v>2096</v>
      </c>
      <c r="E2358">
        <v>5170</v>
      </c>
      <c r="F2358">
        <v>5541</v>
      </c>
      <c r="G2358">
        <v>28278</v>
      </c>
    </row>
    <row r="2361" spans="1:7">
      <c r="A2361" s="12" t="s">
        <v>1913</v>
      </c>
      <c r="B2361" s="12" t="s">
        <v>1912</v>
      </c>
    </row>
    <row r="2362" spans="1:7">
      <c r="A2362" s="12" t="s">
        <v>1914</v>
      </c>
      <c r="B2362" s="46">
        <v>46307</v>
      </c>
      <c r="C2362" t="s">
        <v>487</v>
      </c>
    </row>
    <row r="2363" spans="1:7">
      <c r="A2363" t="s">
        <v>470</v>
      </c>
    </row>
    <row r="2364" spans="1:7">
      <c r="A2364" t="s">
        <v>487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530D99A6-5D80-42E2-8542-256CA98CCE04}">
          <x14:colorSeries rgb="FF376092"/>
          <x14:colorNegative rgb="FFD00000"/>
          <x14:colorAxis rgb="FF000000"/>
          <x14:colorMarkers rgb="FFD00000"/>
          <x14:colorFirst rgb="FFD00000"/>
          <x14:colorLast rgb="FFD00000"/>
          <x14:colorHigh rgb="FFD00000"/>
          <x14:colorLow rgb="FFD00000"/>
          <x14:sparklines>
            <x14:sparkline>
              <xm:f>'Production Summary'!O5:Q5</xm:f>
              <xm:sqref>S5</xm:sqref>
            </x14:sparkline>
            <x14:sparkline>
              <xm:f>'Production Summary'!O6:Q6</xm:f>
              <xm:sqref>S6</xm:sqref>
            </x14:sparkline>
            <x14:sparkline>
              <xm:f>'Production Summary'!O7:Q7</xm:f>
              <xm:sqref>S7</xm:sqref>
            </x14:sparkline>
            <x14:sparkline>
              <xm:f>'Production Summary'!O8:Q8</xm:f>
              <xm:sqref>S8</xm:sqref>
            </x14:sparkline>
            <x14:sparkline>
              <xm:f>'Production Summary'!O9:Q9</xm:f>
              <xm:sqref>S9</xm:sqref>
            </x14:sparkline>
            <x14:sparkline>
              <xm:f>'Production Summary'!O10:Q10</xm:f>
              <xm:sqref>S10</xm:sqref>
            </x14:sparkline>
            <x14:sparkline>
              <xm:f>'Production Summary'!O11:Q11</xm:f>
              <xm:sqref>S11</xm:sqref>
            </x14:sparkline>
            <x14:sparkline>
              <xm:f>'Production Summary'!O12:Q12</xm:f>
              <xm:sqref>S12</xm:sqref>
            </x14:sparkline>
            <x14:sparkline>
              <xm:f>'Production Summary'!O13:Q13</xm:f>
              <xm:sqref>S13</xm:sqref>
            </x14:sparkline>
            <x14:sparkline>
              <xm:f>'Production Summary'!O14:Q14</xm:f>
              <xm:sqref>S14</xm:sqref>
            </x14:sparkline>
            <x14:sparkline>
              <xm:f>'Production Summary'!O15:Q15</xm:f>
              <xm:sqref>S15</xm:sqref>
            </x14:sparkline>
            <x14:sparkline>
              <xm:f>'Production Summary'!O16:Q16</xm:f>
              <xm:sqref>S16</xm:sqref>
            </x14:sparkline>
            <x14:sparkline>
              <xm:f>'Production Summary'!O17:Q17</xm:f>
              <xm:sqref>S17</xm:sqref>
            </x14:sparkline>
            <x14:sparkline>
              <xm:f>'Production Summary'!O18:Q18</xm:f>
              <xm:sqref>S18</xm:sqref>
            </x14:sparkline>
            <x14:sparkline>
              <xm:f>'Production Summary'!O19:Q19</xm:f>
              <xm:sqref>S19</xm:sqref>
            </x14:sparkline>
            <x14:sparkline>
              <xm:f>'Production Summary'!O20:Q20</xm:f>
              <xm:sqref>S20</xm:sqref>
            </x14:sparkline>
            <x14:sparkline>
              <xm:f>'Production Summary'!O21:Q21</xm:f>
              <xm:sqref>S21</xm:sqref>
            </x14:sparkline>
            <x14:sparkline>
              <xm:f>'Production Summary'!O22:Q22</xm:f>
              <xm:sqref>S22</xm:sqref>
            </x14:sparkline>
            <x14:sparkline>
              <xm:f>'Production Summary'!O23:Q23</xm:f>
              <xm:sqref>S23</xm:sqref>
            </x14:sparkline>
            <x14:sparkline>
              <xm:f>'Production Summary'!O24:Q24</xm:f>
              <xm:sqref>S24</xm:sqref>
            </x14:sparkline>
            <x14:sparkline>
              <xm:f>'Production Summary'!O25:Q25</xm:f>
              <xm:sqref>S25</xm:sqref>
            </x14:sparkline>
            <x14:sparkline>
              <xm:f>'Production Summary'!O26:Q26</xm:f>
              <xm:sqref>S26</xm:sqref>
            </x14:sparkline>
            <x14:sparkline>
              <xm:f>'Production Summary'!O27:Q27</xm:f>
              <xm:sqref>S27</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D954-0D6D-4581-9427-135EA654A054}">
  <sheetPr codeName="Sheet7"/>
  <dimension ref="A1:G4732"/>
  <sheetViews>
    <sheetView workbookViewId="0">
      <pane ySplit="1" topLeftCell="A4706" activePane="bottomLeft" state="frozen"/>
      <selection pane="bottomLeft" activeCell="F4724" sqref="F4724"/>
    </sheetView>
  </sheetViews>
  <sheetFormatPr defaultColWidth="8.85546875" defaultRowHeight="15"/>
  <cols>
    <col min="1" max="1" width="24.7109375" style="175" bestFit="1" customWidth="1"/>
    <col min="2" max="2" width="36.5703125" style="67" bestFit="1" customWidth="1"/>
    <col min="3" max="3" width="19" style="11" customWidth="1"/>
    <col min="4" max="4" width="28.42578125" style="11" customWidth="1"/>
    <col min="5" max="5" width="28.42578125" style="71" customWidth="1"/>
    <col min="6" max="6" width="104.42578125" style="11" bestFit="1" customWidth="1"/>
    <col min="7" max="7" width="16.140625" bestFit="1" customWidth="1"/>
    <col min="11" max="11" width="9.85546875" bestFit="1" customWidth="1"/>
  </cols>
  <sheetData>
    <row r="1" spans="1:7" ht="33.75" customHeight="1">
      <c r="A1" s="793" t="s">
        <v>1914</v>
      </c>
      <c r="B1" s="794" t="s">
        <v>1916</v>
      </c>
      <c r="C1" s="795" t="s">
        <v>1912</v>
      </c>
      <c r="D1" s="176" t="s">
        <v>2016</v>
      </c>
      <c r="E1" s="177" t="s">
        <v>2017</v>
      </c>
      <c r="F1" s="176" t="s">
        <v>2018</v>
      </c>
      <c r="G1" s="226" t="s">
        <v>1915</v>
      </c>
    </row>
    <row r="2" spans="1:7" ht="15.75">
      <c r="A2" s="822" t="s">
        <v>322</v>
      </c>
      <c r="B2" s="823" t="s">
        <v>1601</v>
      </c>
      <c r="C2" s="83">
        <v>45698</v>
      </c>
      <c r="D2" s="73">
        <v>2677</v>
      </c>
      <c r="E2" s="73"/>
      <c r="F2" s="73"/>
      <c r="G2" t="str">
        <f>TEXT(C2,"mmmm")</f>
        <v>February</v>
      </c>
    </row>
    <row r="3" spans="1:7" ht="15.75">
      <c r="A3" s="50" t="s">
        <v>326</v>
      </c>
      <c r="B3" s="171" t="s">
        <v>1921</v>
      </c>
      <c r="C3" s="796">
        <v>45698</v>
      </c>
      <c r="D3" s="82"/>
      <c r="E3" s="82"/>
      <c r="F3" s="73" t="s">
        <v>2019</v>
      </c>
      <c r="G3" t="str">
        <f t="shared" ref="G3:G66" si="0">TEXT(C3,"mmmm")</f>
        <v>February</v>
      </c>
    </row>
    <row r="4" spans="1:7" ht="15.75">
      <c r="A4" s="822" t="s">
        <v>320</v>
      </c>
      <c r="B4" s="1125" t="s">
        <v>80</v>
      </c>
      <c r="C4" s="83">
        <v>45699</v>
      </c>
      <c r="D4" s="73">
        <v>202</v>
      </c>
      <c r="E4" s="73"/>
      <c r="F4" s="73"/>
      <c r="G4" t="str">
        <f t="shared" si="0"/>
        <v>February</v>
      </c>
    </row>
    <row r="5" spans="1:7" ht="15.75">
      <c r="A5" s="50" t="s">
        <v>326</v>
      </c>
      <c r="B5" s="171" t="s">
        <v>1921</v>
      </c>
      <c r="C5" s="796">
        <v>45699</v>
      </c>
      <c r="D5" s="73">
        <v>241</v>
      </c>
      <c r="E5" s="73"/>
      <c r="F5" s="73"/>
      <c r="G5" t="str">
        <f t="shared" si="0"/>
        <v>February</v>
      </c>
    </row>
    <row r="6" spans="1:7" ht="15.75">
      <c r="A6" s="824" t="s">
        <v>445</v>
      </c>
      <c r="B6" s="825" t="s">
        <v>1628</v>
      </c>
      <c r="C6" s="83">
        <v>45699</v>
      </c>
      <c r="D6" s="73">
        <v>1990</v>
      </c>
      <c r="E6" s="73"/>
      <c r="F6" s="73"/>
      <c r="G6" t="str">
        <f t="shared" si="0"/>
        <v>February</v>
      </c>
    </row>
    <row r="7" spans="1:7" ht="15.75">
      <c r="A7" s="801" t="s">
        <v>199</v>
      </c>
      <c r="B7" s="802" t="s">
        <v>2020</v>
      </c>
      <c r="C7" s="83">
        <v>45699</v>
      </c>
      <c r="D7" s="73">
        <v>534</v>
      </c>
      <c r="E7" s="73"/>
      <c r="F7" s="73"/>
      <c r="G7" t="str">
        <f t="shared" si="0"/>
        <v>February</v>
      </c>
    </row>
    <row r="8" spans="1:7" ht="15.75">
      <c r="A8" s="50" t="s">
        <v>326</v>
      </c>
      <c r="B8" s="171" t="s">
        <v>1921</v>
      </c>
      <c r="C8" s="796">
        <v>45700</v>
      </c>
      <c r="D8" s="73">
        <v>366</v>
      </c>
      <c r="E8" s="73"/>
      <c r="F8" s="73"/>
      <c r="G8" t="str">
        <f t="shared" si="0"/>
        <v>February</v>
      </c>
    </row>
    <row r="9" spans="1:7" ht="15.75">
      <c r="A9" s="826" t="s">
        <v>445</v>
      </c>
      <c r="B9" s="827" t="s">
        <v>2020</v>
      </c>
      <c r="C9" s="83">
        <v>45700</v>
      </c>
      <c r="D9" s="73">
        <v>1045</v>
      </c>
      <c r="E9" s="73"/>
      <c r="F9" s="73"/>
      <c r="G9" t="str">
        <f t="shared" si="0"/>
        <v>February</v>
      </c>
    </row>
    <row r="10" spans="1:7" ht="15.75">
      <c r="A10" s="50" t="s">
        <v>199</v>
      </c>
      <c r="B10" s="173" t="s">
        <v>2020</v>
      </c>
      <c r="C10" s="83">
        <v>45700</v>
      </c>
      <c r="D10" s="73">
        <v>460</v>
      </c>
      <c r="E10" s="73"/>
      <c r="F10" s="73"/>
      <c r="G10" t="str">
        <f t="shared" si="0"/>
        <v>February</v>
      </c>
    </row>
    <row r="11" spans="1:7" ht="15.75">
      <c r="A11" s="803" t="s">
        <v>314</v>
      </c>
      <c r="B11" s="800" t="s">
        <v>58</v>
      </c>
      <c r="C11" s="83">
        <v>45700</v>
      </c>
      <c r="D11" s="73">
        <v>1426</v>
      </c>
      <c r="E11" s="73"/>
      <c r="F11" s="73"/>
      <c r="G11" t="str">
        <f t="shared" si="0"/>
        <v>February</v>
      </c>
    </row>
    <row r="12" spans="1:7" ht="15.75">
      <c r="A12" s="50" t="s">
        <v>326</v>
      </c>
      <c r="B12" s="171" t="s">
        <v>1921</v>
      </c>
      <c r="C12" s="796">
        <v>45701</v>
      </c>
      <c r="D12" s="66">
        <v>202</v>
      </c>
      <c r="E12" s="66"/>
      <c r="F12" s="73"/>
      <c r="G12" t="str">
        <f t="shared" si="0"/>
        <v>February</v>
      </c>
    </row>
    <row r="13" spans="1:7" ht="15.75">
      <c r="A13" s="50" t="s">
        <v>195</v>
      </c>
      <c r="B13" s="171" t="s">
        <v>1921</v>
      </c>
      <c r="C13" s="796">
        <v>45701</v>
      </c>
      <c r="D13" s="66">
        <v>106</v>
      </c>
      <c r="E13" s="66"/>
      <c r="F13" s="73"/>
      <c r="G13" t="str">
        <f t="shared" si="0"/>
        <v>February</v>
      </c>
    </row>
    <row r="14" spans="1:7" ht="15.75">
      <c r="A14" s="824" t="s">
        <v>199</v>
      </c>
      <c r="B14" s="827" t="s">
        <v>2020</v>
      </c>
      <c r="C14" s="83">
        <v>45701</v>
      </c>
      <c r="D14" s="66">
        <v>886</v>
      </c>
      <c r="E14" s="66"/>
      <c r="F14" s="73"/>
      <c r="G14" t="str">
        <f t="shared" si="0"/>
        <v>February</v>
      </c>
    </row>
    <row r="15" spans="1:7" ht="15.75">
      <c r="A15" s="799" t="s">
        <v>314</v>
      </c>
      <c r="B15" s="800" t="s">
        <v>58</v>
      </c>
      <c r="C15" s="83">
        <v>45701</v>
      </c>
      <c r="D15" s="75">
        <v>1190</v>
      </c>
      <c r="E15" s="75"/>
      <c r="F15" s="74"/>
      <c r="G15" t="str">
        <f t="shared" si="0"/>
        <v>February</v>
      </c>
    </row>
    <row r="16" spans="1:7" ht="15.75">
      <c r="A16" s="50" t="s">
        <v>326</v>
      </c>
      <c r="B16" s="171" t="s">
        <v>1921</v>
      </c>
      <c r="C16" s="796">
        <v>45702</v>
      </c>
      <c r="D16" s="75">
        <v>120</v>
      </c>
      <c r="E16" s="75"/>
      <c r="F16" s="74"/>
      <c r="G16" t="str">
        <f t="shared" si="0"/>
        <v>February</v>
      </c>
    </row>
    <row r="17" spans="1:7" ht="15.75">
      <c r="A17" s="824" t="s">
        <v>199</v>
      </c>
      <c r="B17" s="827" t="s">
        <v>2020</v>
      </c>
      <c r="C17" s="83">
        <v>45702</v>
      </c>
      <c r="D17" s="75">
        <v>202</v>
      </c>
      <c r="E17" s="75"/>
      <c r="F17" s="74"/>
      <c r="G17" t="str">
        <f t="shared" si="0"/>
        <v>February</v>
      </c>
    </row>
    <row r="18" spans="1:7" ht="15.75">
      <c r="A18" s="799" t="s">
        <v>314</v>
      </c>
      <c r="B18" s="800" t="s">
        <v>58</v>
      </c>
      <c r="C18" s="83">
        <v>45702</v>
      </c>
      <c r="D18" s="75">
        <v>23</v>
      </c>
      <c r="E18" s="75"/>
      <c r="F18" s="75"/>
      <c r="G18" t="str">
        <f t="shared" si="0"/>
        <v>February</v>
      </c>
    </row>
    <row r="19" spans="1:7" ht="15.75">
      <c r="A19" s="50" t="s">
        <v>312</v>
      </c>
      <c r="B19" s="172" t="s">
        <v>1347</v>
      </c>
      <c r="C19" s="796">
        <v>45702</v>
      </c>
      <c r="D19" s="50">
        <v>1049</v>
      </c>
      <c r="E19" s="50"/>
      <c r="F19" s="51"/>
      <c r="G19" t="str">
        <f t="shared" si="0"/>
        <v>February</v>
      </c>
    </row>
    <row r="20" spans="1:7" ht="15.75">
      <c r="A20" s="824" t="s">
        <v>326</v>
      </c>
      <c r="B20" s="825" t="s">
        <v>1921</v>
      </c>
      <c r="C20" s="797">
        <v>45705</v>
      </c>
      <c r="D20" s="66">
        <v>283</v>
      </c>
      <c r="E20" s="66"/>
      <c r="F20" s="51"/>
      <c r="G20" t="str">
        <f t="shared" si="0"/>
        <v>February</v>
      </c>
    </row>
    <row r="21" spans="1:7">
      <c r="A21" s="824" t="s">
        <v>199</v>
      </c>
      <c r="B21" s="827" t="s">
        <v>2020</v>
      </c>
      <c r="C21" s="84">
        <v>45705</v>
      </c>
      <c r="D21" s="73">
        <v>383</v>
      </c>
      <c r="E21" s="73"/>
      <c r="F21" s="51"/>
      <c r="G21" t="str">
        <f t="shared" si="0"/>
        <v>February</v>
      </c>
    </row>
    <row r="22" spans="1:7">
      <c r="A22" s="50" t="s">
        <v>365</v>
      </c>
      <c r="B22" s="85" t="s">
        <v>1587</v>
      </c>
      <c r="C22" s="84">
        <v>45706</v>
      </c>
      <c r="D22" s="50"/>
      <c r="E22" s="50"/>
      <c r="F22" s="66" t="s">
        <v>2021</v>
      </c>
      <c r="G22" t="str">
        <f t="shared" si="0"/>
        <v>February</v>
      </c>
    </row>
    <row r="23" spans="1:7">
      <c r="A23" s="50" t="s">
        <v>199</v>
      </c>
      <c r="B23" s="173" t="s">
        <v>2020</v>
      </c>
      <c r="C23" s="84">
        <v>45706</v>
      </c>
      <c r="D23" s="51">
        <v>1017</v>
      </c>
      <c r="E23" s="51"/>
      <c r="F23" s="51"/>
      <c r="G23" t="str">
        <f t="shared" si="0"/>
        <v>February</v>
      </c>
    </row>
    <row r="24" spans="1:7">
      <c r="A24" s="50" t="s">
        <v>386</v>
      </c>
      <c r="B24" s="1125" t="s">
        <v>80</v>
      </c>
      <c r="C24" s="84">
        <v>45706</v>
      </c>
      <c r="D24" s="66">
        <v>300</v>
      </c>
      <c r="E24" s="66"/>
      <c r="F24" s="51"/>
      <c r="G24" t="str">
        <f t="shared" si="0"/>
        <v>February</v>
      </c>
    </row>
    <row r="25" spans="1:7">
      <c r="A25" s="50" t="s">
        <v>335</v>
      </c>
      <c r="B25" s="172" t="s">
        <v>1601</v>
      </c>
      <c r="C25" s="84">
        <v>45706</v>
      </c>
      <c r="D25" s="50">
        <v>1240</v>
      </c>
      <c r="E25" s="50"/>
      <c r="F25" s="51"/>
      <c r="G25" t="str">
        <f t="shared" si="0"/>
        <v>February</v>
      </c>
    </row>
    <row r="26" spans="1:7" ht="15.75">
      <c r="A26" s="50" t="s">
        <v>213</v>
      </c>
      <c r="B26" s="171" t="s">
        <v>58</v>
      </c>
      <c r="C26" s="84">
        <v>45706</v>
      </c>
      <c r="D26" s="50">
        <v>1050</v>
      </c>
      <c r="E26" s="50"/>
      <c r="F26" s="51" t="s">
        <v>2022</v>
      </c>
      <c r="G26" t="str">
        <f t="shared" si="0"/>
        <v>February</v>
      </c>
    </row>
    <row r="27" spans="1:7">
      <c r="A27" s="50" t="s">
        <v>320</v>
      </c>
      <c r="B27" s="1125" t="s">
        <v>80</v>
      </c>
      <c r="C27" s="84">
        <v>45707</v>
      </c>
      <c r="D27" s="50"/>
      <c r="E27" s="50"/>
      <c r="F27" s="51" t="s">
        <v>2023</v>
      </c>
      <c r="G27" t="str">
        <f t="shared" si="0"/>
        <v>February</v>
      </c>
    </row>
    <row r="28" spans="1:7">
      <c r="A28" s="799" t="s">
        <v>322</v>
      </c>
      <c r="B28" s="804" t="s">
        <v>1601</v>
      </c>
      <c r="C28" s="84">
        <v>45707</v>
      </c>
      <c r="D28" s="50">
        <v>1319</v>
      </c>
      <c r="E28" s="50"/>
      <c r="F28" s="51"/>
      <c r="G28" t="str">
        <f t="shared" si="0"/>
        <v>February</v>
      </c>
    </row>
    <row r="29" spans="1:7" ht="15.75">
      <c r="A29" s="50" t="s">
        <v>326</v>
      </c>
      <c r="B29" s="171" t="s">
        <v>1921</v>
      </c>
      <c r="C29" s="797">
        <v>45707</v>
      </c>
      <c r="D29" s="50">
        <v>732</v>
      </c>
      <c r="E29" s="50"/>
      <c r="F29" s="51"/>
      <c r="G29" t="str">
        <f t="shared" si="0"/>
        <v>February</v>
      </c>
    </row>
    <row r="30" spans="1:7">
      <c r="A30" s="824" t="s">
        <v>199</v>
      </c>
      <c r="B30" s="827" t="s">
        <v>2020</v>
      </c>
      <c r="C30" s="84">
        <v>45707</v>
      </c>
      <c r="D30" s="50">
        <v>242</v>
      </c>
      <c r="E30" s="50"/>
      <c r="F30" s="51"/>
      <c r="G30" t="str">
        <f t="shared" si="0"/>
        <v>February</v>
      </c>
    </row>
    <row r="31" spans="1:7">
      <c r="A31" s="50" t="s">
        <v>386</v>
      </c>
      <c r="B31" s="1125" t="s">
        <v>80</v>
      </c>
      <c r="C31" s="84">
        <v>45707</v>
      </c>
      <c r="D31" s="50">
        <v>696</v>
      </c>
      <c r="E31" s="50"/>
      <c r="F31" s="51"/>
      <c r="G31" t="str">
        <f t="shared" si="0"/>
        <v>February</v>
      </c>
    </row>
    <row r="32" spans="1:7">
      <c r="A32" s="50" t="s">
        <v>335</v>
      </c>
      <c r="B32" s="172" t="s">
        <v>1601</v>
      </c>
      <c r="C32" s="84">
        <v>45707</v>
      </c>
      <c r="D32" s="50">
        <v>1978</v>
      </c>
      <c r="E32" s="50"/>
      <c r="F32" s="51" t="s">
        <v>2024</v>
      </c>
      <c r="G32" t="str">
        <f t="shared" si="0"/>
        <v>February</v>
      </c>
    </row>
    <row r="33" spans="1:7">
      <c r="A33" s="50" t="s">
        <v>379</v>
      </c>
      <c r="B33" s="172" t="s">
        <v>68</v>
      </c>
      <c r="C33" s="84">
        <v>45707</v>
      </c>
      <c r="D33" s="50">
        <v>1606</v>
      </c>
      <c r="E33" s="50"/>
      <c r="F33" s="51"/>
      <c r="G33" t="str">
        <f t="shared" si="0"/>
        <v>February</v>
      </c>
    </row>
    <row r="34" spans="1:7">
      <c r="A34" s="799" t="s">
        <v>320</v>
      </c>
      <c r="B34" s="1125" t="s">
        <v>80</v>
      </c>
      <c r="C34" s="84">
        <v>45708</v>
      </c>
      <c r="D34" s="50">
        <v>23</v>
      </c>
      <c r="E34" s="50"/>
      <c r="F34" s="51" t="s">
        <v>2025</v>
      </c>
      <c r="G34" t="str">
        <f t="shared" si="0"/>
        <v>February</v>
      </c>
    </row>
    <row r="35" spans="1:7" ht="15.75">
      <c r="A35" s="50" t="s">
        <v>326</v>
      </c>
      <c r="B35" s="171" t="s">
        <v>1921</v>
      </c>
      <c r="C35" s="797">
        <v>45708</v>
      </c>
      <c r="D35" s="50">
        <v>309</v>
      </c>
      <c r="E35" s="50"/>
      <c r="F35" s="51" t="s">
        <v>2026</v>
      </c>
      <c r="G35" t="str">
        <f t="shared" si="0"/>
        <v>February</v>
      </c>
    </row>
    <row r="36" spans="1:7">
      <c r="A36" s="822" t="s">
        <v>199</v>
      </c>
      <c r="B36" s="831" t="s">
        <v>2020</v>
      </c>
      <c r="C36" s="84">
        <v>45708</v>
      </c>
      <c r="D36" s="50">
        <v>424</v>
      </c>
      <c r="E36" s="50"/>
      <c r="F36" s="51"/>
      <c r="G36" t="str">
        <f t="shared" si="0"/>
        <v>February</v>
      </c>
    </row>
    <row r="37" spans="1:7">
      <c r="A37" s="50" t="s">
        <v>312</v>
      </c>
      <c r="B37" s="172" t="s">
        <v>1347</v>
      </c>
      <c r="C37" s="797">
        <v>45708</v>
      </c>
      <c r="D37" s="50">
        <v>547</v>
      </c>
      <c r="E37" s="50"/>
      <c r="F37" s="51" t="s">
        <v>2027</v>
      </c>
      <c r="G37" t="str">
        <f t="shared" si="0"/>
        <v>February</v>
      </c>
    </row>
    <row r="38" spans="1:7">
      <c r="A38" s="824" t="s">
        <v>386</v>
      </c>
      <c r="B38" s="1125" t="s">
        <v>80</v>
      </c>
      <c r="C38" s="84">
        <v>45708</v>
      </c>
      <c r="D38" s="50">
        <v>227</v>
      </c>
      <c r="E38" s="50"/>
      <c r="F38" s="51"/>
      <c r="G38" t="str">
        <f t="shared" si="0"/>
        <v>February</v>
      </c>
    </row>
    <row r="39" spans="1:7">
      <c r="A39" s="50" t="s">
        <v>335</v>
      </c>
      <c r="B39" s="172" t="s">
        <v>1601</v>
      </c>
      <c r="C39" s="84">
        <v>45708</v>
      </c>
      <c r="D39" s="50">
        <v>851</v>
      </c>
      <c r="E39" s="50"/>
      <c r="F39" s="51" t="s">
        <v>2028</v>
      </c>
      <c r="G39" t="str">
        <f t="shared" si="0"/>
        <v>February</v>
      </c>
    </row>
    <row r="40" spans="1:7">
      <c r="A40" s="50" t="s">
        <v>379</v>
      </c>
      <c r="B40" s="172" t="s">
        <v>68</v>
      </c>
      <c r="C40" s="84">
        <v>45708</v>
      </c>
      <c r="D40" s="50">
        <v>1334</v>
      </c>
      <c r="E40" s="50"/>
      <c r="F40" s="51"/>
      <c r="G40" t="str">
        <f t="shared" si="0"/>
        <v>February</v>
      </c>
    </row>
    <row r="41" spans="1:7">
      <c r="A41" s="50" t="s">
        <v>309</v>
      </c>
      <c r="B41" s="85" t="s">
        <v>1587</v>
      </c>
      <c r="C41" s="84">
        <v>45708</v>
      </c>
      <c r="D41" s="50">
        <v>1400</v>
      </c>
      <c r="E41" s="50"/>
      <c r="F41" s="51"/>
      <c r="G41" t="str">
        <f t="shared" si="0"/>
        <v>February</v>
      </c>
    </row>
    <row r="42" spans="1:7">
      <c r="A42" s="50" t="s">
        <v>310</v>
      </c>
      <c r="B42" s="85" t="s">
        <v>1587</v>
      </c>
      <c r="C42" s="84">
        <v>45708</v>
      </c>
      <c r="D42" s="50">
        <v>1806</v>
      </c>
      <c r="E42" s="50"/>
      <c r="F42" s="51"/>
      <c r="G42" t="str">
        <f t="shared" si="0"/>
        <v>February</v>
      </c>
    </row>
    <row r="43" spans="1:7">
      <c r="A43" s="50" t="s">
        <v>181</v>
      </c>
      <c r="B43" s="172" t="s">
        <v>68</v>
      </c>
      <c r="C43" s="84">
        <v>45708</v>
      </c>
      <c r="D43" s="50">
        <v>47</v>
      </c>
      <c r="E43" s="50"/>
      <c r="F43" s="51"/>
      <c r="G43" t="str">
        <f t="shared" si="0"/>
        <v>February</v>
      </c>
    </row>
    <row r="44" spans="1:7">
      <c r="A44" s="50" t="s">
        <v>320</v>
      </c>
      <c r="B44" s="1125" t="s">
        <v>80</v>
      </c>
      <c r="C44" s="84">
        <v>45709</v>
      </c>
      <c r="D44" s="50">
        <v>24</v>
      </c>
      <c r="E44" s="50"/>
      <c r="F44" s="51" t="s">
        <v>2029</v>
      </c>
      <c r="G44" t="str">
        <f t="shared" si="0"/>
        <v>February</v>
      </c>
    </row>
    <row r="45" spans="1:7">
      <c r="A45" s="799" t="s">
        <v>400</v>
      </c>
      <c r="B45" s="804" t="s">
        <v>1601</v>
      </c>
      <c r="C45" s="84">
        <v>45709</v>
      </c>
      <c r="D45" s="50"/>
      <c r="E45" s="50"/>
      <c r="F45" s="51" t="s">
        <v>2030</v>
      </c>
      <c r="G45" t="str">
        <f t="shared" si="0"/>
        <v>February</v>
      </c>
    </row>
    <row r="46" spans="1:7" ht="15.75">
      <c r="A46" s="50" t="s">
        <v>195</v>
      </c>
      <c r="B46" s="171" t="s">
        <v>1921</v>
      </c>
      <c r="C46" s="797">
        <v>45709</v>
      </c>
      <c r="D46" s="50">
        <v>21</v>
      </c>
      <c r="E46" s="50"/>
      <c r="F46" s="51" t="s">
        <v>2027</v>
      </c>
      <c r="G46" t="str">
        <f t="shared" si="0"/>
        <v>February</v>
      </c>
    </row>
    <row r="47" spans="1:7">
      <c r="A47" s="824" t="s">
        <v>199</v>
      </c>
      <c r="B47" s="827" t="s">
        <v>2020</v>
      </c>
      <c r="C47" s="84">
        <v>45709</v>
      </c>
      <c r="D47" s="50">
        <v>19</v>
      </c>
      <c r="E47" s="50"/>
      <c r="F47" s="51" t="s">
        <v>2031</v>
      </c>
      <c r="G47" t="str">
        <f t="shared" si="0"/>
        <v>February</v>
      </c>
    </row>
    <row r="48" spans="1:7" ht="15.75">
      <c r="A48" s="799" t="s">
        <v>314</v>
      </c>
      <c r="B48" s="800" t="s">
        <v>58</v>
      </c>
      <c r="C48" s="84">
        <v>45709</v>
      </c>
      <c r="D48" s="50">
        <v>823</v>
      </c>
      <c r="E48" s="50"/>
      <c r="F48" s="51" t="s">
        <v>2027</v>
      </c>
      <c r="G48" t="str">
        <f t="shared" si="0"/>
        <v>February</v>
      </c>
    </row>
    <row r="49" spans="1:7">
      <c r="A49" s="50" t="s">
        <v>312</v>
      </c>
      <c r="B49" s="172" t="s">
        <v>1347</v>
      </c>
      <c r="C49" s="797">
        <v>45709</v>
      </c>
      <c r="D49" s="50">
        <v>792</v>
      </c>
      <c r="E49" s="50"/>
      <c r="F49" s="51" t="s">
        <v>2027</v>
      </c>
      <c r="G49" t="str">
        <f t="shared" si="0"/>
        <v>February</v>
      </c>
    </row>
    <row r="50" spans="1:7">
      <c r="A50" s="824" t="s">
        <v>386</v>
      </c>
      <c r="B50" s="1125" t="s">
        <v>80</v>
      </c>
      <c r="C50" s="84">
        <v>45709</v>
      </c>
      <c r="D50" s="50">
        <v>333</v>
      </c>
      <c r="E50" s="50"/>
      <c r="F50" s="51"/>
      <c r="G50" t="str">
        <f t="shared" si="0"/>
        <v>February</v>
      </c>
    </row>
    <row r="51" spans="1:7">
      <c r="A51" s="50" t="s">
        <v>310</v>
      </c>
      <c r="B51" s="85" t="s">
        <v>1587</v>
      </c>
      <c r="C51" s="84">
        <v>45709</v>
      </c>
      <c r="D51" s="50">
        <v>345</v>
      </c>
      <c r="E51" s="50"/>
      <c r="F51" s="51"/>
      <c r="G51" t="str">
        <f t="shared" si="0"/>
        <v>February</v>
      </c>
    </row>
    <row r="52" spans="1:7">
      <c r="A52" s="50" t="s">
        <v>181</v>
      </c>
      <c r="B52" s="172" t="s">
        <v>68</v>
      </c>
      <c r="C52" s="84">
        <v>45709</v>
      </c>
      <c r="D52" s="50">
        <v>1494</v>
      </c>
      <c r="E52" s="50"/>
      <c r="F52" s="51"/>
      <c r="G52" t="str">
        <f t="shared" si="0"/>
        <v>February</v>
      </c>
    </row>
    <row r="53" spans="1:7" ht="15.75">
      <c r="A53" s="50" t="s">
        <v>305</v>
      </c>
      <c r="B53" s="171" t="s">
        <v>58</v>
      </c>
      <c r="C53" s="84">
        <v>45709</v>
      </c>
      <c r="D53" s="50">
        <v>1095</v>
      </c>
      <c r="E53" s="50"/>
      <c r="F53" s="51" t="s">
        <v>2027</v>
      </c>
      <c r="G53" t="str">
        <f t="shared" si="0"/>
        <v>February</v>
      </c>
    </row>
    <row r="54" spans="1:7">
      <c r="A54" s="50" t="s">
        <v>309</v>
      </c>
      <c r="B54" s="85" t="s">
        <v>1587</v>
      </c>
      <c r="C54" s="84">
        <v>45709</v>
      </c>
      <c r="D54" s="50">
        <v>1462</v>
      </c>
      <c r="E54" s="50"/>
      <c r="F54" s="51" t="s">
        <v>2019</v>
      </c>
      <c r="G54" t="str">
        <f t="shared" si="0"/>
        <v>February</v>
      </c>
    </row>
    <row r="55" spans="1:7">
      <c r="A55" s="799" t="s">
        <v>307</v>
      </c>
      <c r="B55" s="804" t="s">
        <v>68</v>
      </c>
      <c r="C55" s="84">
        <v>45709</v>
      </c>
      <c r="D55" s="50">
        <v>2989</v>
      </c>
      <c r="E55" s="50"/>
      <c r="F55" s="51"/>
      <c r="G55" t="str">
        <f t="shared" si="0"/>
        <v>February</v>
      </c>
    </row>
    <row r="56" spans="1:7" ht="15.75">
      <c r="A56" s="50" t="s">
        <v>326</v>
      </c>
      <c r="B56" s="171" t="s">
        <v>1921</v>
      </c>
      <c r="C56" s="797">
        <v>45712</v>
      </c>
      <c r="D56" s="50">
        <v>73</v>
      </c>
      <c r="E56" s="50"/>
      <c r="F56" s="51"/>
      <c r="G56" t="str">
        <f t="shared" si="0"/>
        <v>February</v>
      </c>
    </row>
    <row r="57" spans="1:7">
      <c r="A57" s="824" t="s">
        <v>181</v>
      </c>
      <c r="B57" s="828" t="s">
        <v>68</v>
      </c>
      <c r="C57" s="84">
        <v>45712</v>
      </c>
      <c r="D57" s="50">
        <v>2087</v>
      </c>
      <c r="E57" s="50"/>
      <c r="F57" s="51" t="s">
        <v>2032</v>
      </c>
      <c r="G57" t="str">
        <f t="shared" si="0"/>
        <v>February</v>
      </c>
    </row>
    <row r="58" spans="1:7">
      <c r="A58" s="50" t="s">
        <v>375</v>
      </c>
      <c r="B58" s="1163" t="s">
        <v>1923</v>
      </c>
      <c r="C58" s="84">
        <v>45712</v>
      </c>
      <c r="D58" s="50">
        <v>555</v>
      </c>
      <c r="E58" s="50"/>
      <c r="F58" s="51"/>
      <c r="G58" t="str">
        <f t="shared" si="0"/>
        <v>February</v>
      </c>
    </row>
    <row r="59" spans="1:7">
      <c r="A59" s="50" t="s">
        <v>320</v>
      </c>
      <c r="B59" s="1125" t="s">
        <v>80</v>
      </c>
      <c r="C59" s="84">
        <v>45713</v>
      </c>
      <c r="D59" s="50"/>
      <c r="E59" s="50"/>
      <c r="F59" s="51" t="s">
        <v>2033</v>
      </c>
      <c r="G59" t="str">
        <f t="shared" si="0"/>
        <v>February</v>
      </c>
    </row>
    <row r="60" spans="1:7">
      <c r="A60" s="50" t="s">
        <v>322</v>
      </c>
      <c r="B60" s="173" t="s">
        <v>1601</v>
      </c>
      <c r="C60" s="84">
        <v>45713</v>
      </c>
      <c r="D60" s="50"/>
      <c r="E60" s="50"/>
      <c r="F60" s="51"/>
      <c r="G60" t="str">
        <f t="shared" si="0"/>
        <v>February</v>
      </c>
    </row>
    <row r="61" spans="1:7">
      <c r="A61" s="50" t="s">
        <v>365</v>
      </c>
      <c r="B61" s="85" t="s">
        <v>1587</v>
      </c>
      <c r="C61" s="84">
        <v>45713</v>
      </c>
      <c r="D61" s="50"/>
      <c r="E61" s="50"/>
      <c r="F61" s="51"/>
      <c r="G61" t="str">
        <f t="shared" si="0"/>
        <v>February</v>
      </c>
    </row>
    <row r="62" spans="1:7">
      <c r="A62" s="799" t="s">
        <v>400</v>
      </c>
      <c r="B62" s="802" t="s">
        <v>1601</v>
      </c>
      <c r="C62" s="84">
        <v>45713</v>
      </c>
      <c r="D62" s="50"/>
      <c r="E62" s="50"/>
      <c r="F62" s="51"/>
      <c r="G62" t="str">
        <f t="shared" si="0"/>
        <v>February</v>
      </c>
    </row>
    <row r="63" spans="1:7" ht="15.75">
      <c r="A63" s="50" t="s">
        <v>445</v>
      </c>
      <c r="B63" s="171" t="s">
        <v>1921</v>
      </c>
      <c r="C63" s="797">
        <v>45713</v>
      </c>
      <c r="D63" s="50">
        <v>74</v>
      </c>
      <c r="E63" s="50"/>
      <c r="F63" s="51"/>
      <c r="G63" t="str">
        <f t="shared" si="0"/>
        <v>February</v>
      </c>
    </row>
    <row r="64" spans="1:7">
      <c r="A64" s="824" t="s">
        <v>1534</v>
      </c>
      <c r="B64" s="827" t="s">
        <v>1340</v>
      </c>
      <c r="C64" s="84">
        <v>45713</v>
      </c>
      <c r="D64" s="50"/>
      <c r="E64" s="50"/>
      <c r="F64" s="51"/>
      <c r="G64" t="str">
        <f t="shared" si="0"/>
        <v>February</v>
      </c>
    </row>
    <row r="65" spans="1:7">
      <c r="A65" s="799" t="s">
        <v>193</v>
      </c>
      <c r="B65" s="802" t="s">
        <v>1340</v>
      </c>
      <c r="C65" s="84">
        <v>45713</v>
      </c>
      <c r="D65" s="50"/>
      <c r="E65" s="50"/>
      <c r="F65" s="51"/>
      <c r="G65" t="str">
        <f t="shared" si="0"/>
        <v>February</v>
      </c>
    </row>
    <row r="66" spans="1:7" ht="15.75">
      <c r="A66" s="50" t="s">
        <v>195</v>
      </c>
      <c r="B66" s="171" t="s">
        <v>1921</v>
      </c>
      <c r="C66" s="797">
        <v>45713</v>
      </c>
      <c r="D66" s="50"/>
      <c r="E66" s="50"/>
      <c r="F66" s="51"/>
      <c r="G66" t="str">
        <f t="shared" si="0"/>
        <v>February</v>
      </c>
    </row>
    <row r="67" spans="1:7" ht="15.75">
      <c r="A67" s="824" t="s">
        <v>197</v>
      </c>
      <c r="B67" s="825" t="s">
        <v>58</v>
      </c>
      <c r="C67" s="84">
        <v>45713</v>
      </c>
      <c r="D67" s="50"/>
      <c r="E67" s="50"/>
      <c r="F67" s="51"/>
      <c r="G67" t="str">
        <f t="shared" ref="G67:G130" si="1">TEXT(C67,"mmmm")</f>
        <v>February</v>
      </c>
    </row>
    <row r="68" spans="1:7" ht="16.5" customHeight="1">
      <c r="A68" s="50" t="s">
        <v>199</v>
      </c>
      <c r="B68" s="173" t="s">
        <v>2020</v>
      </c>
      <c r="C68" s="84">
        <v>45713</v>
      </c>
      <c r="D68" s="50">
        <v>236</v>
      </c>
      <c r="E68" s="50"/>
      <c r="F68" s="51" t="s">
        <v>2034</v>
      </c>
      <c r="G68" t="str">
        <f t="shared" si="1"/>
        <v>February</v>
      </c>
    </row>
    <row r="69" spans="1:7" ht="15.75">
      <c r="A69" s="50" t="s">
        <v>201</v>
      </c>
      <c r="B69" s="171" t="s">
        <v>58</v>
      </c>
      <c r="C69" s="84">
        <v>45713</v>
      </c>
      <c r="D69" s="50"/>
      <c r="E69" s="50"/>
      <c r="F69" s="51"/>
      <c r="G69" t="str">
        <f t="shared" si="1"/>
        <v>February</v>
      </c>
    </row>
    <row r="70" spans="1:7">
      <c r="A70" s="50" t="s">
        <v>243</v>
      </c>
      <c r="B70" s="173" t="s">
        <v>68</v>
      </c>
      <c r="C70" s="84">
        <v>45713</v>
      </c>
      <c r="D70" s="50">
        <v>214</v>
      </c>
      <c r="E70" s="50"/>
      <c r="F70" s="51"/>
      <c r="G70" t="str">
        <f t="shared" si="1"/>
        <v>February</v>
      </c>
    </row>
    <row r="71" spans="1:7" ht="15.75">
      <c r="A71" s="799" t="s">
        <v>314</v>
      </c>
      <c r="B71" s="800" t="s">
        <v>58</v>
      </c>
      <c r="C71" s="84">
        <v>45713</v>
      </c>
      <c r="D71" s="50"/>
      <c r="E71" s="50"/>
      <c r="F71" s="51"/>
      <c r="G71" t="str">
        <f t="shared" si="1"/>
        <v>February</v>
      </c>
    </row>
    <row r="72" spans="1:7">
      <c r="A72" s="50" t="s">
        <v>312</v>
      </c>
      <c r="B72" s="172" t="s">
        <v>1347</v>
      </c>
      <c r="C72" s="797">
        <v>45713</v>
      </c>
      <c r="D72" s="50">
        <v>1277</v>
      </c>
      <c r="E72" s="50"/>
      <c r="F72" s="51" t="s">
        <v>2035</v>
      </c>
      <c r="G72" t="str">
        <f t="shared" si="1"/>
        <v>February</v>
      </c>
    </row>
    <row r="73" spans="1:7">
      <c r="A73" s="824" t="s">
        <v>386</v>
      </c>
      <c r="B73" s="1125" t="s">
        <v>80</v>
      </c>
      <c r="C73" s="84">
        <v>45713</v>
      </c>
      <c r="D73" s="50">
        <v>800</v>
      </c>
      <c r="E73" s="50"/>
      <c r="F73" s="51" t="s">
        <v>2026</v>
      </c>
      <c r="G73" t="str">
        <f t="shared" si="1"/>
        <v>February</v>
      </c>
    </row>
    <row r="74" spans="1:7">
      <c r="A74" s="50" t="s">
        <v>335</v>
      </c>
      <c r="B74" s="173" t="s">
        <v>1601</v>
      </c>
      <c r="C74" s="84">
        <v>45713</v>
      </c>
      <c r="D74" s="50"/>
      <c r="E74" s="50"/>
      <c r="F74" s="51"/>
      <c r="G74" t="str">
        <f t="shared" si="1"/>
        <v>February</v>
      </c>
    </row>
    <row r="75" spans="1:7" ht="15.75">
      <c r="A75" s="50" t="s">
        <v>213</v>
      </c>
      <c r="B75" s="171" t="s">
        <v>58</v>
      </c>
      <c r="C75" s="84">
        <v>45713</v>
      </c>
      <c r="D75" s="50"/>
      <c r="E75" s="50"/>
      <c r="F75" s="51"/>
      <c r="G75" t="str">
        <f t="shared" si="1"/>
        <v>February</v>
      </c>
    </row>
    <row r="76" spans="1:7">
      <c r="A76" s="50" t="s">
        <v>379</v>
      </c>
      <c r="B76" s="173" t="s">
        <v>68</v>
      </c>
      <c r="C76" s="84">
        <v>45713</v>
      </c>
      <c r="D76" s="50"/>
      <c r="E76" s="50"/>
      <c r="F76" s="51"/>
      <c r="G76" t="str">
        <f t="shared" si="1"/>
        <v>February</v>
      </c>
    </row>
    <row r="77" spans="1:7">
      <c r="A77" s="50" t="s">
        <v>309</v>
      </c>
      <c r="B77" s="85" t="s">
        <v>1587</v>
      </c>
      <c r="C77" s="84">
        <v>45713</v>
      </c>
      <c r="D77" s="50"/>
      <c r="E77" s="50"/>
      <c r="F77" s="51"/>
      <c r="G77" t="str">
        <f t="shared" si="1"/>
        <v>February</v>
      </c>
    </row>
    <row r="78" spans="1:7">
      <c r="A78" s="50" t="s">
        <v>310</v>
      </c>
      <c r="B78" s="85" t="s">
        <v>1587</v>
      </c>
      <c r="C78" s="84">
        <v>45713</v>
      </c>
      <c r="D78" s="50"/>
      <c r="E78" s="50"/>
      <c r="F78" s="51"/>
      <c r="G78" t="str">
        <f t="shared" si="1"/>
        <v>February</v>
      </c>
    </row>
    <row r="79" spans="1:7" ht="15.75">
      <c r="A79" s="50" t="s">
        <v>305</v>
      </c>
      <c r="B79" s="171" t="s">
        <v>58</v>
      </c>
      <c r="C79" s="84">
        <v>45713</v>
      </c>
      <c r="D79" s="50">
        <v>860</v>
      </c>
      <c r="E79" s="50"/>
      <c r="F79" s="51"/>
      <c r="G79" t="str">
        <f t="shared" si="1"/>
        <v>February</v>
      </c>
    </row>
    <row r="80" spans="1:7">
      <c r="A80" s="50" t="s">
        <v>307</v>
      </c>
      <c r="B80" s="173" t="s">
        <v>68</v>
      </c>
      <c r="C80" s="84">
        <v>45713</v>
      </c>
      <c r="D80" s="50">
        <v>967</v>
      </c>
      <c r="E80" s="50"/>
      <c r="F80" s="51"/>
      <c r="G80" t="str">
        <f t="shared" si="1"/>
        <v>February</v>
      </c>
    </row>
    <row r="81" spans="1:7">
      <c r="A81" s="50" t="s">
        <v>303</v>
      </c>
      <c r="B81" s="173" t="s">
        <v>2036</v>
      </c>
      <c r="C81" s="84">
        <v>45713</v>
      </c>
      <c r="D81" s="50">
        <v>956</v>
      </c>
      <c r="E81" s="50"/>
      <c r="F81" s="51"/>
      <c r="G81" t="str">
        <f t="shared" si="1"/>
        <v>February</v>
      </c>
    </row>
    <row r="82" spans="1:7">
      <c r="A82" s="50" t="s">
        <v>442</v>
      </c>
      <c r="B82" s="1125" t="s">
        <v>80</v>
      </c>
      <c r="C82" s="84">
        <v>45713</v>
      </c>
      <c r="D82" s="50"/>
      <c r="E82" s="50"/>
      <c r="F82" s="50" t="s">
        <v>2037</v>
      </c>
      <c r="G82" t="str">
        <f t="shared" si="1"/>
        <v>February</v>
      </c>
    </row>
    <row r="83" spans="1:7">
      <c r="A83" s="50" t="s">
        <v>320</v>
      </c>
      <c r="B83" s="1125" t="s">
        <v>80</v>
      </c>
      <c r="C83" s="84">
        <v>45714</v>
      </c>
      <c r="D83" s="50"/>
      <c r="E83" s="50"/>
      <c r="F83" s="50"/>
      <c r="G83" t="str">
        <f t="shared" si="1"/>
        <v>February</v>
      </c>
    </row>
    <row r="84" spans="1:7">
      <c r="A84" s="799" t="s">
        <v>322</v>
      </c>
      <c r="B84" s="802" t="s">
        <v>1601</v>
      </c>
      <c r="C84" s="84">
        <v>45714</v>
      </c>
      <c r="D84" s="50"/>
      <c r="E84" s="50"/>
      <c r="F84" s="51"/>
      <c r="G84" t="str">
        <f t="shared" si="1"/>
        <v>February</v>
      </c>
    </row>
    <row r="85" spans="1:7" ht="15.75">
      <c r="A85" s="50" t="s">
        <v>326</v>
      </c>
      <c r="B85" s="171" t="s">
        <v>1921</v>
      </c>
      <c r="C85" s="797">
        <v>45714</v>
      </c>
      <c r="D85" s="50">
        <v>25</v>
      </c>
      <c r="E85" s="50"/>
      <c r="F85" s="51"/>
      <c r="G85" t="str">
        <f t="shared" si="1"/>
        <v>February</v>
      </c>
    </row>
    <row r="86" spans="1:7">
      <c r="A86" s="824" t="s">
        <v>365</v>
      </c>
      <c r="B86" s="264" t="s">
        <v>1587</v>
      </c>
      <c r="C86" s="84">
        <v>45714</v>
      </c>
      <c r="D86" s="50"/>
      <c r="E86" s="50"/>
      <c r="F86" s="51"/>
      <c r="G86" t="str">
        <f t="shared" si="1"/>
        <v>February</v>
      </c>
    </row>
    <row r="87" spans="1:7">
      <c r="A87" s="799" t="s">
        <v>400</v>
      </c>
      <c r="B87" s="802" t="s">
        <v>1601</v>
      </c>
      <c r="C87" s="84">
        <v>45714</v>
      </c>
      <c r="D87" s="50"/>
      <c r="E87" s="50"/>
      <c r="F87" s="51"/>
      <c r="G87" t="str">
        <f t="shared" si="1"/>
        <v>February</v>
      </c>
    </row>
    <row r="88" spans="1:7" ht="15.75">
      <c r="A88" s="50" t="s">
        <v>445</v>
      </c>
      <c r="B88" s="171" t="s">
        <v>1921</v>
      </c>
      <c r="C88" s="797">
        <v>45714</v>
      </c>
      <c r="D88" s="50">
        <v>671</v>
      </c>
      <c r="E88" s="50"/>
      <c r="F88" s="51"/>
      <c r="G88" t="str">
        <f t="shared" si="1"/>
        <v>February</v>
      </c>
    </row>
    <row r="89" spans="1:7">
      <c r="A89" s="824" t="s">
        <v>1534</v>
      </c>
      <c r="B89" s="827" t="s">
        <v>1340</v>
      </c>
      <c r="C89" s="84">
        <v>45714</v>
      </c>
      <c r="D89" s="50"/>
      <c r="E89" s="50"/>
      <c r="F89" s="51"/>
      <c r="G89" t="str">
        <f t="shared" si="1"/>
        <v>February</v>
      </c>
    </row>
    <row r="90" spans="1:7">
      <c r="A90" s="799" t="s">
        <v>193</v>
      </c>
      <c r="B90" s="802" t="s">
        <v>1340</v>
      </c>
      <c r="C90" s="84">
        <v>45714</v>
      </c>
      <c r="D90" s="50"/>
      <c r="E90" s="50"/>
      <c r="F90" s="51"/>
      <c r="G90" t="str">
        <f t="shared" si="1"/>
        <v>February</v>
      </c>
    </row>
    <row r="91" spans="1:7" ht="15.75">
      <c r="A91" s="50" t="s">
        <v>195</v>
      </c>
      <c r="B91" s="171" t="s">
        <v>1921</v>
      </c>
      <c r="C91" s="797">
        <v>45714</v>
      </c>
      <c r="D91" s="50"/>
      <c r="E91" s="50"/>
      <c r="F91" s="51"/>
      <c r="G91" t="str">
        <f t="shared" si="1"/>
        <v>February</v>
      </c>
    </row>
    <row r="92" spans="1:7" ht="15.75">
      <c r="A92" s="824" t="s">
        <v>197</v>
      </c>
      <c r="B92" s="825" t="s">
        <v>58</v>
      </c>
      <c r="C92" s="84">
        <v>45714</v>
      </c>
      <c r="D92" s="50"/>
      <c r="E92" s="50"/>
      <c r="F92" s="51"/>
      <c r="G92" t="str">
        <f t="shared" si="1"/>
        <v>February</v>
      </c>
    </row>
    <row r="93" spans="1:7">
      <c r="A93" s="50" t="s">
        <v>199</v>
      </c>
      <c r="B93" s="173" t="s">
        <v>2020</v>
      </c>
      <c r="C93" s="84">
        <v>45714</v>
      </c>
      <c r="D93" s="50"/>
      <c r="E93" s="50"/>
      <c r="F93" s="51" t="s">
        <v>2038</v>
      </c>
      <c r="G93" t="str">
        <f t="shared" si="1"/>
        <v>February</v>
      </c>
    </row>
    <row r="94" spans="1:7" ht="15.75">
      <c r="A94" s="50" t="s">
        <v>201</v>
      </c>
      <c r="B94" s="171" t="s">
        <v>58</v>
      </c>
      <c r="C94" s="84">
        <v>45714</v>
      </c>
      <c r="D94" s="50"/>
      <c r="E94" s="50"/>
      <c r="F94" s="51" t="s">
        <v>2038</v>
      </c>
      <c r="G94" t="str">
        <f t="shared" si="1"/>
        <v>February</v>
      </c>
    </row>
    <row r="95" spans="1:7">
      <c r="A95" s="50" t="s">
        <v>243</v>
      </c>
      <c r="B95" s="173" t="s">
        <v>68</v>
      </c>
      <c r="C95" s="84">
        <v>45714</v>
      </c>
      <c r="D95" s="50"/>
      <c r="E95" s="50"/>
      <c r="F95" s="51"/>
      <c r="G95" t="str">
        <f t="shared" si="1"/>
        <v>February</v>
      </c>
    </row>
    <row r="96" spans="1:7" ht="15.75">
      <c r="A96" s="799" t="s">
        <v>314</v>
      </c>
      <c r="B96" s="800" t="s">
        <v>58</v>
      </c>
      <c r="C96" s="84">
        <v>45714</v>
      </c>
      <c r="D96" s="50"/>
      <c r="E96" s="50"/>
      <c r="F96" s="51"/>
      <c r="G96" t="str">
        <f t="shared" si="1"/>
        <v>February</v>
      </c>
    </row>
    <row r="97" spans="1:7">
      <c r="A97" s="50" t="s">
        <v>312</v>
      </c>
      <c r="B97" s="172" t="s">
        <v>1347</v>
      </c>
      <c r="C97" s="797">
        <v>45714</v>
      </c>
      <c r="D97" s="50">
        <v>1721</v>
      </c>
      <c r="E97" s="50"/>
      <c r="F97" s="51" t="s">
        <v>2039</v>
      </c>
      <c r="G97" t="str">
        <f t="shared" si="1"/>
        <v>February</v>
      </c>
    </row>
    <row r="98" spans="1:7">
      <c r="A98" s="824" t="s">
        <v>386</v>
      </c>
      <c r="B98" s="1125" t="s">
        <v>80</v>
      </c>
      <c r="C98" s="84">
        <v>45714</v>
      </c>
      <c r="D98" s="50">
        <v>208</v>
      </c>
      <c r="E98" s="50"/>
      <c r="F98" s="51"/>
      <c r="G98" t="str">
        <f t="shared" si="1"/>
        <v>February</v>
      </c>
    </row>
    <row r="99" spans="1:7">
      <c r="A99" s="50" t="s">
        <v>335</v>
      </c>
      <c r="B99" s="173" t="s">
        <v>1601</v>
      </c>
      <c r="C99" s="84">
        <v>45714</v>
      </c>
      <c r="D99" s="50"/>
      <c r="E99" s="50"/>
      <c r="F99" s="51"/>
      <c r="G99" t="str">
        <f t="shared" si="1"/>
        <v>February</v>
      </c>
    </row>
    <row r="100" spans="1:7" ht="15.75">
      <c r="A100" s="50" t="s">
        <v>213</v>
      </c>
      <c r="B100" s="171" t="s">
        <v>58</v>
      </c>
      <c r="C100" s="84">
        <v>45714</v>
      </c>
      <c r="D100" s="50"/>
      <c r="E100" s="50"/>
      <c r="F100" s="51"/>
      <c r="G100" t="str">
        <f t="shared" si="1"/>
        <v>February</v>
      </c>
    </row>
    <row r="101" spans="1:7">
      <c r="A101" s="50" t="s">
        <v>379</v>
      </c>
      <c r="B101" s="173" t="s">
        <v>68</v>
      </c>
      <c r="C101" s="84">
        <v>45714</v>
      </c>
      <c r="D101" s="50">
        <v>992</v>
      </c>
      <c r="E101" s="50"/>
      <c r="F101" s="51"/>
      <c r="G101" t="str">
        <f t="shared" si="1"/>
        <v>February</v>
      </c>
    </row>
    <row r="102" spans="1:7">
      <c r="A102" s="50" t="s">
        <v>309</v>
      </c>
      <c r="B102" s="85" t="s">
        <v>1587</v>
      </c>
      <c r="C102" s="84">
        <v>45714</v>
      </c>
      <c r="D102" s="50"/>
      <c r="E102" s="50"/>
      <c r="F102" s="51"/>
      <c r="G102" t="str">
        <f t="shared" si="1"/>
        <v>February</v>
      </c>
    </row>
    <row r="103" spans="1:7">
      <c r="A103" s="50" t="s">
        <v>310</v>
      </c>
      <c r="B103" s="85" t="s">
        <v>1587</v>
      </c>
      <c r="C103" s="84">
        <v>45714</v>
      </c>
      <c r="D103" s="50">
        <v>400</v>
      </c>
      <c r="E103" s="50"/>
      <c r="F103" s="51" t="s">
        <v>2026</v>
      </c>
      <c r="G103" t="str">
        <f t="shared" si="1"/>
        <v>February</v>
      </c>
    </row>
    <row r="104" spans="1:7">
      <c r="A104" s="50" t="s">
        <v>181</v>
      </c>
      <c r="B104" s="139" t="s">
        <v>68</v>
      </c>
      <c r="C104" s="84">
        <v>45714</v>
      </c>
      <c r="D104" s="50"/>
      <c r="E104" s="50"/>
      <c r="F104" s="51"/>
      <c r="G104" t="str">
        <f t="shared" si="1"/>
        <v>February</v>
      </c>
    </row>
    <row r="105" spans="1:7" ht="15.75">
      <c r="A105" s="50" t="s">
        <v>305</v>
      </c>
      <c r="B105" s="171" t="s">
        <v>58</v>
      </c>
      <c r="C105" s="84">
        <v>45714</v>
      </c>
      <c r="D105" s="50">
        <v>1540</v>
      </c>
      <c r="E105" s="50"/>
      <c r="F105" s="51" t="s">
        <v>2040</v>
      </c>
      <c r="G105" t="str">
        <f t="shared" si="1"/>
        <v>February</v>
      </c>
    </row>
    <row r="106" spans="1:7">
      <c r="A106" s="50" t="s">
        <v>307</v>
      </c>
      <c r="B106" s="173" t="s">
        <v>68</v>
      </c>
      <c r="C106" s="84">
        <v>45714</v>
      </c>
      <c r="D106" s="50">
        <v>1708</v>
      </c>
      <c r="E106" s="50"/>
      <c r="F106" s="51"/>
      <c r="G106" t="str">
        <f t="shared" si="1"/>
        <v>February</v>
      </c>
    </row>
    <row r="107" spans="1:7">
      <c r="A107" s="50" t="s">
        <v>375</v>
      </c>
      <c r="B107" s="1163" t="s">
        <v>1923</v>
      </c>
      <c r="C107" s="84">
        <v>45714</v>
      </c>
      <c r="D107" s="50"/>
      <c r="E107" s="50"/>
      <c r="F107" s="51"/>
      <c r="G107" t="str">
        <f t="shared" si="1"/>
        <v>February</v>
      </c>
    </row>
    <row r="108" spans="1:7">
      <c r="A108" s="50" t="s">
        <v>303</v>
      </c>
      <c r="B108" s="173" t="s">
        <v>2036</v>
      </c>
      <c r="C108" s="84">
        <v>45714</v>
      </c>
      <c r="D108" s="50"/>
      <c r="E108" s="50"/>
      <c r="F108" s="51"/>
      <c r="G108" t="str">
        <f t="shared" si="1"/>
        <v>February</v>
      </c>
    </row>
    <row r="109" spans="1:7">
      <c r="A109" s="50" t="s">
        <v>442</v>
      </c>
      <c r="B109" s="1125" t="s">
        <v>80</v>
      </c>
      <c r="C109" s="84">
        <v>45714</v>
      </c>
      <c r="D109" s="50"/>
      <c r="E109" s="50"/>
      <c r="F109" s="51"/>
      <c r="G109" t="str">
        <f t="shared" si="1"/>
        <v>February</v>
      </c>
    </row>
    <row r="110" spans="1:7">
      <c r="A110" s="50" t="s">
        <v>316</v>
      </c>
      <c r="B110" s="139" t="s">
        <v>2036</v>
      </c>
      <c r="C110" s="84">
        <v>45714</v>
      </c>
      <c r="D110" s="50">
        <v>1090</v>
      </c>
      <c r="E110" s="50"/>
      <c r="F110" s="51"/>
      <c r="G110" t="str">
        <f t="shared" si="1"/>
        <v>February</v>
      </c>
    </row>
    <row r="111" spans="1:7">
      <c r="A111" s="50" t="s">
        <v>1924</v>
      </c>
      <c r="B111" s="173" t="s">
        <v>2020</v>
      </c>
      <c r="C111" s="84">
        <v>45714</v>
      </c>
      <c r="D111" s="50">
        <v>120</v>
      </c>
      <c r="E111" s="50"/>
      <c r="F111" s="51" t="s">
        <v>2038</v>
      </c>
      <c r="G111" t="str">
        <f t="shared" si="1"/>
        <v>February</v>
      </c>
    </row>
    <row r="112" spans="1:7">
      <c r="A112" s="50" t="s">
        <v>369</v>
      </c>
      <c r="B112" s="73" t="s">
        <v>1596</v>
      </c>
      <c r="C112" s="84">
        <v>45714</v>
      </c>
      <c r="D112" s="50">
        <v>399</v>
      </c>
      <c r="E112" s="50"/>
      <c r="F112" s="51" t="s">
        <v>2041</v>
      </c>
      <c r="G112" t="str">
        <f t="shared" si="1"/>
        <v>February</v>
      </c>
    </row>
    <row r="113" spans="1:7">
      <c r="A113" s="50" t="s">
        <v>422</v>
      </c>
      <c r="B113" s="139" t="s">
        <v>1607</v>
      </c>
      <c r="C113" s="84">
        <v>45714</v>
      </c>
      <c r="D113" s="50">
        <v>891</v>
      </c>
      <c r="E113" s="50"/>
      <c r="F113" s="51" t="s">
        <v>2027</v>
      </c>
      <c r="G113" t="str">
        <f t="shared" si="1"/>
        <v>February</v>
      </c>
    </row>
    <row r="114" spans="1:7">
      <c r="A114" s="50" t="s">
        <v>320</v>
      </c>
      <c r="B114" s="1125" t="s">
        <v>80</v>
      </c>
      <c r="C114" s="55">
        <v>45715</v>
      </c>
      <c r="D114" s="51"/>
      <c r="E114" s="51"/>
      <c r="F114" s="51"/>
      <c r="G114" t="str">
        <f t="shared" si="1"/>
        <v>February</v>
      </c>
    </row>
    <row r="115" spans="1:7">
      <c r="A115" s="799" t="s">
        <v>322</v>
      </c>
      <c r="B115" s="802" t="s">
        <v>1601</v>
      </c>
      <c r="C115" s="55">
        <v>45715</v>
      </c>
      <c r="D115" s="51"/>
      <c r="E115" s="51"/>
      <c r="F115" s="51"/>
      <c r="G115" t="str">
        <f t="shared" si="1"/>
        <v>February</v>
      </c>
    </row>
    <row r="116" spans="1:7" ht="15.75">
      <c r="A116" s="50" t="s">
        <v>326</v>
      </c>
      <c r="B116" s="171" t="s">
        <v>1921</v>
      </c>
      <c r="C116" s="798">
        <v>45715</v>
      </c>
      <c r="D116" s="51"/>
      <c r="E116" s="51"/>
      <c r="F116" s="66" t="s">
        <v>2042</v>
      </c>
      <c r="G116" t="str">
        <f t="shared" si="1"/>
        <v>February</v>
      </c>
    </row>
    <row r="117" spans="1:7">
      <c r="A117" s="824" t="s">
        <v>365</v>
      </c>
      <c r="B117" s="264" t="s">
        <v>1587</v>
      </c>
      <c r="C117" s="55">
        <v>45715</v>
      </c>
      <c r="D117" s="51">
        <v>437</v>
      </c>
      <c r="E117" s="51"/>
      <c r="F117" s="51" t="s">
        <v>2043</v>
      </c>
      <c r="G117" t="str">
        <f t="shared" si="1"/>
        <v>February</v>
      </c>
    </row>
    <row r="118" spans="1:7">
      <c r="A118" s="799" t="s">
        <v>400</v>
      </c>
      <c r="B118" s="802" t="s">
        <v>1601</v>
      </c>
      <c r="C118" s="55">
        <v>45715</v>
      </c>
      <c r="D118" s="51"/>
      <c r="E118" s="51"/>
      <c r="F118" s="51"/>
      <c r="G118" t="str">
        <f t="shared" si="1"/>
        <v>February</v>
      </c>
    </row>
    <row r="119" spans="1:7" ht="15.75">
      <c r="A119" s="50" t="s">
        <v>445</v>
      </c>
      <c r="B119" s="171" t="s">
        <v>1921</v>
      </c>
      <c r="C119" s="798">
        <v>45715</v>
      </c>
      <c r="D119" s="51"/>
      <c r="E119" s="51"/>
      <c r="F119" s="51"/>
      <c r="G119" t="str">
        <f t="shared" si="1"/>
        <v>February</v>
      </c>
    </row>
    <row r="120" spans="1:7">
      <c r="A120" s="824" t="s">
        <v>1534</v>
      </c>
      <c r="B120" s="827" t="s">
        <v>1340</v>
      </c>
      <c r="C120" s="55">
        <v>45715</v>
      </c>
      <c r="D120" s="51"/>
      <c r="E120" s="51"/>
      <c r="F120" s="51"/>
      <c r="G120" t="str">
        <f t="shared" si="1"/>
        <v>February</v>
      </c>
    </row>
    <row r="121" spans="1:7">
      <c r="A121" s="799" t="s">
        <v>193</v>
      </c>
      <c r="B121" s="802" t="s">
        <v>1340</v>
      </c>
      <c r="C121" s="55">
        <v>45715</v>
      </c>
      <c r="D121" s="51"/>
      <c r="E121" s="51"/>
      <c r="F121" s="51"/>
      <c r="G121" t="str">
        <f t="shared" si="1"/>
        <v>February</v>
      </c>
    </row>
    <row r="122" spans="1:7" ht="15.75">
      <c r="A122" s="50" t="s">
        <v>195</v>
      </c>
      <c r="B122" s="171" t="s">
        <v>1921</v>
      </c>
      <c r="C122" s="798">
        <v>45715</v>
      </c>
      <c r="D122" s="51"/>
      <c r="E122" s="51"/>
      <c r="F122" s="66" t="s">
        <v>2044</v>
      </c>
      <c r="G122" t="str">
        <f t="shared" si="1"/>
        <v>February</v>
      </c>
    </row>
    <row r="123" spans="1:7" ht="15.75">
      <c r="A123" s="824" t="s">
        <v>197</v>
      </c>
      <c r="B123" s="825" t="s">
        <v>58</v>
      </c>
      <c r="C123" s="55">
        <v>45715</v>
      </c>
      <c r="D123" s="51"/>
      <c r="E123" s="51"/>
      <c r="F123" s="66" t="s">
        <v>2045</v>
      </c>
      <c r="G123" t="str">
        <f t="shared" si="1"/>
        <v>February</v>
      </c>
    </row>
    <row r="124" spans="1:7">
      <c r="A124" s="50" t="s">
        <v>199</v>
      </c>
      <c r="B124" s="173" t="s">
        <v>2020</v>
      </c>
      <c r="C124" s="55">
        <v>45715</v>
      </c>
      <c r="D124" s="51"/>
      <c r="E124" s="51"/>
      <c r="F124" s="66" t="s">
        <v>2044</v>
      </c>
      <c r="G124" t="str">
        <f t="shared" si="1"/>
        <v>February</v>
      </c>
    </row>
    <row r="125" spans="1:7" ht="15.75">
      <c r="A125" s="50" t="s">
        <v>201</v>
      </c>
      <c r="B125" s="171" t="s">
        <v>58</v>
      </c>
      <c r="C125" s="55">
        <v>45715</v>
      </c>
      <c r="D125" s="51"/>
      <c r="E125" s="51"/>
      <c r="F125" s="66" t="s">
        <v>2044</v>
      </c>
      <c r="G125" t="str">
        <f t="shared" si="1"/>
        <v>February</v>
      </c>
    </row>
    <row r="126" spans="1:7">
      <c r="A126" s="50" t="s">
        <v>243</v>
      </c>
      <c r="B126" s="173" t="s">
        <v>68</v>
      </c>
      <c r="C126" s="55">
        <v>45715</v>
      </c>
      <c r="D126" s="51"/>
      <c r="E126" s="51"/>
      <c r="F126" s="66" t="s">
        <v>2045</v>
      </c>
      <c r="G126" t="str">
        <f t="shared" si="1"/>
        <v>February</v>
      </c>
    </row>
    <row r="127" spans="1:7" ht="15.75">
      <c r="A127" s="799" t="s">
        <v>314</v>
      </c>
      <c r="B127" s="800" t="s">
        <v>58</v>
      </c>
      <c r="C127" s="55">
        <v>45715</v>
      </c>
      <c r="D127" s="51">
        <v>1422</v>
      </c>
      <c r="E127" s="51"/>
      <c r="F127" s="66" t="s">
        <v>2034</v>
      </c>
      <c r="G127" t="str">
        <f t="shared" si="1"/>
        <v>February</v>
      </c>
    </row>
    <row r="128" spans="1:7">
      <c r="A128" s="50" t="s">
        <v>312</v>
      </c>
      <c r="B128" s="172" t="s">
        <v>1347</v>
      </c>
      <c r="C128" s="798">
        <v>45715</v>
      </c>
      <c r="D128" s="51">
        <v>670</v>
      </c>
      <c r="E128" s="51"/>
      <c r="F128" s="66" t="s">
        <v>2019</v>
      </c>
      <c r="G128" t="str">
        <f t="shared" si="1"/>
        <v>February</v>
      </c>
    </row>
    <row r="129" spans="1:7">
      <c r="A129" s="824" t="s">
        <v>386</v>
      </c>
      <c r="B129" s="1125" t="s">
        <v>80</v>
      </c>
      <c r="C129" s="55">
        <v>45715</v>
      </c>
      <c r="D129" s="51">
        <v>529</v>
      </c>
      <c r="E129" s="51"/>
      <c r="F129" s="66"/>
      <c r="G129" t="str">
        <f t="shared" si="1"/>
        <v>February</v>
      </c>
    </row>
    <row r="130" spans="1:7">
      <c r="A130" s="50" t="s">
        <v>335</v>
      </c>
      <c r="B130" s="173" t="s">
        <v>1601</v>
      </c>
      <c r="C130" s="55">
        <v>45715</v>
      </c>
      <c r="D130" s="51"/>
      <c r="E130" s="51"/>
      <c r="F130" s="66" t="s">
        <v>2045</v>
      </c>
      <c r="G130" t="str">
        <f t="shared" si="1"/>
        <v>February</v>
      </c>
    </row>
    <row r="131" spans="1:7" ht="15.75">
      <c r="A131" s="50" t="s">
        <v>213</v>
      </c>
      <c r="B131" s="171" t="s">
        <v>58</v>
      </c>
      <c r="C131" s="55">
        <v>45715</v>
      </c>
      <c r="D131" s="51"/>
      <c r="E131" s="51"/>
      <c r="F131" s="66" t="s">
        <v>2045</v>
      </c>
      <c r="G131" t="str">
        <f t="shared" ref="G131:G194" si="2">TEXT(C131,"mmmm")</f>
        <v>February</v>
      </c>
    </row>
    <row r="132" spans="1:7">
      <c r="A132" s="50" t="s">
        <v>379</v>
      </c>
      <c r="B132" s="173" t="s">
        <v>68</v>
      </c>
      <c r="C132" s="55">
        <v>45715</v>
      </c>
      <c r="D132" s="51">
        <v>513</v>
      </c>
      <c r="E132" s="51"/>
      <c r="F132" s="66" t="s">
        <v>2019</v>
      </c>
      <c r="G132" t="str">
        <f t="shared" si="2"/>
        <v>February</v>
      </c>
    </row>
    <row r="133" spans="1:7">
      <c r="A133" s="50" t="s">
        <v>309</v>
      </c>
      <c r="B133" s="85" t="s">
        <v>1587</v>
      </c>
      <c r="C133" s="55">
        <v>45715</v>
      </c>
      <c r="D133" s="51"/>
      <c r="E133" s="51"/>
      <c r="F133" s="66" t="s">
        <v>2045</v>
      </c>
      <c r="G133" t="str">
        <f t="shared" si="2"/>
        <v>February</v>
      </c>
    </row>
    <row r="134" spans="1:7">
      <c r="A134" s="50" t="s">
        <v>310</v>
      </c>
      <c r="B134" s="85" t="s">
        <v>1587</v>
      </c>
      <c r="C134" s="55">
        <v>45715</v>
      </c>
      <c r="D134" s="51"/>
      <c r="E134" s="51"/>
      <c r="F134" s="66" t="s">
        <v>2045</v>
      </c>
      <c r="G134" t="str">
        <f t="shared" si="2"/>
        <v>February</v>
      </c>
    </row>
    <row r="135" spans="1:7">
      <c r="A135" s="50" t="s">
        <v>181</v>
      </c>
      <c r="B135" s="139" t="s">
        <v>68</v>
      </c>
      <c r="C135" s="55">
        <v>45715</v>
      </c>
      <c r="D135" s="51"/>
      <c r="E135" s="51"/>
      <c r="F135" s="66" t="s">
        <v>2045</v>
      </c>
      <c r="G135" t="str">
        <f t="shared" si="2"/>
        <v>February</v>
      </c>
    </row>
    <row r="136" spans="1:7" ht="15.75">
      <c r="A136" s="50" t="s">
        <v>305</v>
      </c>
      <c r="B136" s="171" t="s">
        <v>58</v>
      </c>
      <c r="C136" s="55">
        <v>45715</v>
      </c>
      <c r="D136" s="51">
        <v>1360</v>
      </c>
      <c r="E136" s="51"/>
      <c r="F136" s="66" t="s">
        <v>2027</v>
      </c>
      <c r="G136" t="str">
        <f t="shared" si="2"/>
        <v>February</v>
      </c>
    </row>
    <row r="137" spans="1:7">
      <c r="A137" s="50" t="s">
        <v>307</v>
      </c>
      <c r="B137" s="173" t="s">
        <v>68</v>
      </c>
      <c r="C137" s="55">
        <v>45715</v>
      </c>
      <c r="D137" s="51"/>
      <c r="E137" s="51"/>
      <c r="F137" s="66" t="s">
        <v>2045</v>
      </c>
      <c r="G137" t="str">
        <f t="shared" si="2"/>
        <v>February</v>
      </c>
    </row>
    <row r="138" spans="1:7">
      <c r="A138" s="50" t="s">
        <v>375</v>
      </c>
      <c r="B138" s="1163" t="s">
        <v>1923</v>
      </c>
      <c r="C138" s="55">
        <v>45715</v>
      </c>
      <c r="D138" s="51">
        <v>577</v>
      </c>
      <c r="E138" s="51"/>
      <c r="F138" s="66" t="s">
        <v>2019</v>
      </c>
      <c r="G138" t="str">
        <f t="shared" si="2"/>
        <v>February</v>
      </c>
    </row>
    <row r="139" spans="1:7">
      <c r="A139" s="50" t="s">
        <v>303</v>
      </c>
      <c r="B139" s="173" t="s">
        <v>2036</v>
      </c>
      <c r="C139" s="55">
        <v>45715</v>
      </c>
      <c r="D139" s="51">
        <v>1168</v>
      </c>
      <c r="E139" s="51"/>
      <c r="F139" s="66" t="s">
        <v>2046</v>
      </c>
      <c r="G139" t="str">
        <f t="shared" si="2"/>
        <v>February</v>
      </c>
    </row>
    <row r="140" spans="1:7">
      <c r="A140" s="50" t="s">
        <v>442</v>
      </c>
      <c r="B140" s="1125" t="s">
        <v>80</v>
      </c>
      <c r="C140" s="55">
        <v>45715</v>
      </c>
      <c r="D140" s="51"/>
      <c r="E140" s="51"/>
      <c r="F140" s="66" t="s">
        <v>2045</v>
      </c>
      <c r="G140" t="str">
        <f t="shared" si="2"/>
        <v>February</v>
      </c>
    </row>
    <row r="141" spans="1:7">
      <c r="A141" s="50" t="s">
        <v>316</v>
      </c>
      <c r="B141" s="139" t="s">
        <v>2036</v>
      </c>
      <c r="C141" s="55">
        <v>45715</v>
      </c>
      <c r="D141" s="51">
        <v>840</v>
      </c>
      <c r="E141" s="51"/>
      <c r="F141" s="66"/>
      <c r="G141" t="str">
        <f t="shared" si="2"/>
        <v>February</v>
      </c>
    </row>
    <row r="142" spans="1:7">
      <c r="A142" s="50" t="s">
        <v>1924</v>
      </c>
      <c r="B142" s="173" t="s">
        <v>2020</v>
      </c>
      <c r="C142" s="55">
        <v>45715</v>
      </c>
      <c r="D142" s="51"/>
      <c r="E142" s="51"/>
      <c r="F142" s="66" t="s">
        <v>2045</v>
      </c>
      <c r="G142" t="str">
        <f t="shared" si="2"/>
        <v>February</v>
      </c>
    </row>
    <row r="143" spans="1:7">
      <c r="A143" s="50" t="s">
        <v>369</v>
      </c>
      <c r="B143" s="73" t="s">
        <v>1596</v>
      </c>
      <c r="C143" s="55">
        <v>45715</v>
      </c>
      <c r="D143" s="51">
        <v>335</v>
      </c>
      <c r="E143" s="51"/>
      <c r="F143" s="66" t="s">
        <v>2026</v>
      </c>
      <c r="G143" t="str">
        <f t="shared" si="2"/>
        <v>February</v>
      </c>
    </row>
    <row r="144" spans="1:7">
      <c r="A144" s="50" t="s">
        <v>422</v>
      </c>
      <c r="B144" s="139" t="s">
        <v>1607</v>
      </c>
      <c r="C144" s="55">
        <v>45715</v>
      </c>
      <c r="D144" s="51">
        <v>1213</v>
      </c>
      <c r="E144" s="51"/>
      <c r="F144" s="66" t="s">
        <v>2027</v>
      </c>
      <c r="G144" t="str">
        <f t="shared" si="2"/>
        <v>February</v>
      </c>
    </row>
    <row r="145" spans="1:7">
      <c r="A145" s="50" t="s">
        <v>320</v>
      </c>
      <c r="B145" s="1125" t="s">
        <v>80</v>
      </c>
      <c r="C145" s="55">
        <v>45716</v>
      </c>
      <c r="D145" s="56">
        <v>9</v>
      </c>
      <c r="E145" s="56"/>
      <c r="F145" s="51" t="s">
        <v>2027</v>
      </c>
      <c r="G145" t="str">
        <f t="shared" si="2"/>
        <v>February</v>
      </c>
    </row>
    <row r="146" spans="1:7">
      <c r="A146" s="799" t="s">
        <v>322</v>
      </c>
      <c r="B146" s="802" t="s">
        <v>1601</v>
      </c>
      <c r="C146" s="55">
        <v>45716</v>
      </c>
      <c r="D146" s="56" t="s">
        <v>2045</v>
      </c>
      <c r="E146" s="56"/>
      <c r="F146" s="51"/>
      <c r="G146" t="str">
        <f t="shared" si="2"/>
        <v>February</v>
      </c>
    </row>
    <row r="147" spans="1:7" ht="15.75">
      <c r="A147" s="50" t="s">
        <v>326</v>
      </c>
      <c r="B147" s="171" t="s">
        <v>1921</v>
      </c>
      <c r="C147" s="798">
        <v>45716</v>
      </c>
      <c r="D147" s="56"/>
      <c r="E147" s="56"/>
      <c r="F147" s="56" t="s">
        <v>2042</v>
      </c>
      <c r="G147" t="str">
        <f t="shared" si="2"/>
        <v>February</v>
      </c>
    </row>
    <row r="148" spans="1:7">
      <c r="A148" s="824" t="s">
        <v>365</v>
      </c>
      <c r="B148" s="264" t="s">
        <v>1587</v>
      </c>
      <c r="C148" s="55">
        <v>45716</v>
      </c>
      <c r="D148" s="56" t="s">
        <v>2045</v>
      </c>
      <c r="E148" s="56"/>
      <c r="F148" s="51"/>
      <c r="G148" t="str">
        <f t="shared" si="2"/>
        <v>February</v>
      </c>
    </row>
    <row r="149" spans="1:7">
      <c r="A149" s="799" t="s">
        <v>400</v>
      </c>
      <c r="B149" s="802" t="s">
        <v>1601</v>
      </c>
      <c r="C149" s="55">
        <v>45716</v>
      </c>
      <c r="D149" s="56" t="s">
        <v>2045</v>
      </c>
      <c r="E149" s="56"/>
      <c r="F149" s="51"/>
      <c r="G149" t="str">
        <f t="shared" si="2"/>
        <v>February</v>
      </c>
    </row>
    <row r="150" spans="1:7" ht="15.75">
      <c r="A150" s="50" t="s">
        <v>445</v>
      </c>
      <c r="B150" s="171" t="s">
        <v>1921</v>
      </c>
      <c r="C150" s="798">
        <v>45716</v>
      </c>
      <c r="D150" s="56" t="s">
        <v>2045</v>
      </c>
      <c r="E150" s="56"/>
      <c r="F150" s="51"/>
      <c r="G150" t="str">
        <f t="shared" si="2"/>
        <v>February</v>
      </c>
    </row>
    <row r="151" spans="1:7">
      <c r="A151" s="824" t="s">
        <v>1534</v>
      </c>
      <c r="B151" s="827" t="s">
        <v>1340</v>
      </c>
      <c r="C151" s="55">
        <v>45716</v>
      </c>
      <c r="D151" s="56" t="s">
        <v>2045</v>
      </c>
      <c r="E151" s="56"/>
      <c r="F151" s="51"/>
      <c r="G151" t="str">
        <f t="shared" si="2"/>
        <v>February</v>
      </c>
    </row>
    <row r="152" spans="1:7">
      <c r="A152" s="799" t="s">
        <v>193</v>
      </c>
      <c r="B152" s="802" t="s">
        <v>1340</v>
      </c>
      <c r="C152" s="55">
        <v>45716</v>
      </c>
      <c r="D152" s="56" t="s">
        <v>2045</v>
      </c>
      <c r="E152" s="56"/>
      <c r="F152" s="51"/>
      <c r="G152" t="str">
        <f t="shared" si="2"/>
        <v>February</v>
      </c>
    </row>
    <row r="153" spans="1:7" ht="15.75">
      <c r="A153" s="50" t="s">
        <v>195</v>
      </c>
      <c r="B153" s="171" t="s">
        <v>1921</v>
      </c>
      <c r="C153" s="798">
        <v>45716</v>
      </c>
      <c r="D153" s="56">
        <v>3</v>
      </c>
      <c r="E153" s="56"/>
      <c r="F153" s="45" t="s">
        <v>2047</v>
      </c>
      <c r="G153" t="str">
        <f t="shared" si="2"/>
        <v>February</v>
      </c>
    </row>
    <row r="154" spans="1:7" ht="15.75">
      <c r="A154" s="824" t="s">
        <v>197</v>
      </c>
      <c r="B154" s="825" t="s">
        <v>58</v>
      </c>
      <c r="C154" s="55">
        <v>45716</v>
      </c>
      <c r="D154" s="56" t="s">
        <v>2045</v>
      </c>
      <c r="E154" s="56"/>
      <c r="F154" s="51"/>
      <c r="G154" t="str">
        <f t="shared" si="2"/>
        <v>February</v>
      </c>
    </row>
    <row r="155" spans="1:7">
      <c r="A155" s="50" t="s">
        <v>199</v>
      </c>
      <c r="B155" s="173" t="s">
        <v>2020</v>
      </c>
      <c r="C155" s="55">
        <v>45716</v>
      </c>
      <c r="D155" s="56" t="s">
        <v>2045</v>
      </c>
      <c r="E155" s="56"/>
      <c r="F155" s="51"/>
      <c r="G155" t="str">
        <f t="shared" si="2"/>
        <v>February</v>
      </c>
    </row>
    <row r="156" spans="1:7" ht="15.75">
      <c r="A156" s="50" t="s">
        <v>201</v>
      </c>
      <c r="B156" s="171" t="s">
        <v>58</v>
      </c>
      <c r="C156" s="55">
        <v>45716</v>
      </c>
      <c r="D156" s="56" t="s">
        <v>2045</v>
      </c>
      <c r="E156" s="56"/>
      <c r="F156" s="51"/>
      <c r="G156" t="str">
        <f t="shared" si="2"/>
        <v>February</v>
      </c>
    </row>
    <row r="157" spans="1:7">
      <c r="A157" s="50" t="s">
        <v>243</v>
      </c>
      <c r="B157" s="173" t="s">
        <v>68</v>
      </c>
      <c r="C157" s="55">
        <v>45716</v>
      </c>
      <c r="D157" s="56" t="s">
        <v>2045</v>
      </c>
      <c r="E157" s="56"/>
      <c r="F157" s="51"/>
      <c r="G157" t="str">
        <f t="shared" si="2"/>
        <v>February</v>
      </c>
    </row>
    <row r="158" spans="1:7" ht="15.75">
      <c r="A158" s="799" t="s">
        <v>314</v>
      </c>
      <c r="B158" s="800" t="s">
        <v>58</v>
      </c>
      <c r="C158" s="55">
        <v>45716</v>
      </c>
      <c r="D158" s="56">
        <v>946</v>
      </c>
      <c r="E158" s="56"/>
      <c r="F158" s="45" t="s">
        <v>2027</v>
      </c>
      <c r="G158" t="str">
        <f t="shared" si="2"/>
        <v>February</v>
      </c>
    </row>
    <row r="159" spans="1:7">
      <c r="A159" s="50" t="s">
        <v>312</v>
      </c>
      <c r="B159" s="172" t="s">
        <v>1347</v>
      </c>
      <c r="C159" s="798">
        <v>45716</v>
      </c>
      <c r="D159" s="56" t="s">
        <v>2045</v>
      </c>
      <c r="E159" s="56"/>
      <c r="F159" s="51"/>
      <c r="G159" t="str">
        <f t="shared" si="2"/>
        <v>February</v>
      </c>
    </row>
    <row r="160" spans="1:7">
      <c r="A160" s="824" t="s">
        <v>386</v>
      </c>
      <c r="B160" s="1125" t="s">
        <v>80</v>
      </c>
      <c r="C160" s="55">
        <v>45716</v>
      </c>
      <c r="D160" s="56">
        <v>327</v>
      </c>
      <c r="E160" s="56"/>
      <c r="F160" s="51"/>
      <c r="G160" t="str">
        <f t="shared" si="2"/>
        <v>February</v>
      </c>
    </row>
    <row r="161" spans="1:7">
      <c r="A161" s="50" t="s">
        <v>335</v>
      </c>
      <c r="B161" s="173" t="s">
        <v>1601</v>
      </c>
      <c r="C161" s="55">
        <v>45716</v>
      </c>
      <c r="D161" s="56">
        <v>54</v>
      </c>
      <c r="E161" s="56"/>
      <c r="F161" s="45" t="s">
        <v>2048</v>
      </c>
      <c r="G161" t="str">
        <f t="shared" si="2"/>
        <v>February</v>
      </c>
    </row>
    <row r="162" spans="1:7" ht="15.75">
      <c r="A162" s="50" t="s">
        <v>213</v>
      </c>
      <c r="B162" s="171" t="s">
        <v>58</v>
      </c>
      <c r="C162" s="55">
        <v>45716</v>
      </c>
      <c r="D162" s="56" t="s">
        <v>2045</v>
      </c>
      <c r="E162" s="56"/>
      <c r="F162" s="51"/>
      <c r="G162" t="str">
        <f t="shared" si="2"/>
        <v>February</v>
      </c>
    </row>
    <row r="163" spans="1:7">
      <c r="A163" s="50" t="s">
        <v>379</v>
      </c>
      <c r="B163" s="173" t="s">
        <v>68</v>
      </c>
      <c r="C163" s="55">
        <v>45716</v>
      </c>
      <c r="D163" s="56" t="s">
        <v>2045</v>
      </c>
      <c r="E163" s="56"/>
      <c r="F163" s="51"/>
      <c r="G163" t="str">
        <f t="shared" si="2"/>
        <v>February</v>
      </c>
    </row>
    <row r="164" spans="1:7">
      <c r="A164" s="50" t="s">
        <v>309</v>
      </c>
      <c r="B164" s="85" t="s">
        <v>1587</v>
      </c>
      <c r="C164" s="55">
        <v>45716</v>
      </c>
      <c r="D164" s="56">
        <v>886</v>
      </c>
      <c r="E164" s="56"/>
      <c r="F164" s="51" t="s">
        <v>2031</v>
      </c>
      <c r="G164" t="str">
        <f t="shared" si="2"/>
        <v>February</v>
      </c>
    </row>
    <row r="165" spans="1:7">
      <c r="A165" s="50" t="s">
        <v>310</v>
      </c>
      <c r="B165" s="85" t="s">
        <v>1587</v>
      </c>
      <c r="C165" s="55">
        <v>45716</v>
      </c>
      <c r="D165" s="56">
        <v>384</v>
      </c>
      <c r="E165" s="56"/>
      <c r="F165" s="51" t="s">
        <v>2029</v>
      </c>
      <c r="G165" t="str">
        <f t="shared" si="2"/>
        <v>February</v>
      </c>
    </row>
    <row r="166" spans="1:7">
      <c r="A166" s="50" t="s">
        <v>181</v>
      </c>
      <c r="B166" s="139" t="s">
        <v>68</v>
      </c>
      <c r="C166" s="55">
        <v>45716</v>
      </c>
      <c r="D166" s="56" t="s">
        <v>2045</v>
      </c>
      <c r="E166" s="56"/>
      <c r="F166" s="51"/>
      <c r="G166" t="str">
        <f t="shared" si="2"/>
        <v>February</v>
      </c>
    </row>
    <row r="167" spans="1:7" ht="15.75">
      <c r="A167" s="50" t="s">
        <v>305</v>
      </c>
      <c r="B167" s="171" t="s">
        <v>58</v>
      </c>
      <c r="C167" s="55">
        <v>45716</v>
      </c>
      <c r="D167" s="56" t="s">
        <v>2045</v>
      </c>
      <c r="E167" s="56"/>
      <c r="F167" s="51"/>
      <c r="G167" t="str">
        <f t="shared" si="2"/>
        <v>February</v>
      </c>
    </row>
    <row r="168" spans="1:7">
      <c r="A168" s="50" t="s">
        <v>307</v>
      </c>
      <c r="B168" s="173" t="s">
        <v>68</v>
      </c>
      <c r="C168" s="55">
        <v>45716</v>
      </c>
      <c r="D168" s="56">
        <v>229</v>
      </c>
      <c r="E168" s="56"/>
      <c r="F168" s="51"/>
      <c r="G168" t="str">
        <f t="shared" si="2"/>
        <v>February</v>
      </c>
    </row>
    <row r="169" spans="1:7">
      <c r="A169" s="50" t="s">
        <v>375</v>
      </c>
      <c r="B169" s="1163" t="s">
        <v>1923</v>
      </c>
      <c r="C169" s="55">
        <v>45716</v>
      </c>
      <c r="D169" s="56">
        <v>239</v>
      </c>
      <c r="E169" s="56"/>
      <c r="F169" s="45" t="s">
        <v>2031</v>
      </c>
      <c r="G169" t="str">
        <f t="shared" si="2"/>
        <v>February</v>
      </c>
    </row>
    <row r="170" spans="1:7">
      <c r="A170" s="50" t="s">
        <v>303</v>
      </c>
      <c r="B170" s="173" t="s">
        <v>2036</v>
      </c>
      <c r="C170" s="55">
        <v>45716</v>
      </c>
      <c r="D170" s="56" t="s">
        <v>2045</v>
      </c>
      <c r="E170" s="56"/>
      <c r="F170" s="51"/>
      <c r="G170" t="str">
        <f t="shared" si="2"/>
        <v>February</v>
      </c>
    </row>
    <row r="171" spans="1:7">
      <c r="A171" s="50" t="s">
        <v>442</v>
      </c>
      <c r="B171" s="1125" t="s">
        <v>80</v>
      </c>
      <c r="C171" s="55">
        <v>45716</v>
      </c>
      <c r="D171" s="56" t="s">
        <v>2045</v>
      </c>
      <c r="E171" s="56"/>
      <c r="F171" s="51"/>
      <c r="G171" t="str">
        <f t="shared" si="2"/>
        <v>February</v>
      </c>
    </row>
    <row r="172" spans="1:7">
      <c r="A172" s="50" t="s">
        <v>316</v>
      </c>
      <c r="B172" s="139" t="s">
        <v>2036</v>
      </c>
      <c r="C172" s="55">
        <v>45716</v>
      </c>
      <c r="D172" s="56">
        <v>530</v>
      </c>
      <c r="E172" s="56"/>
      <c r="F172" s="51"/>
      <c r="G172" t="str">
        <f t="shared" si="2"/>
        <v>February</v>
      </c>
    </row>
    <row r="173" spans="1:7">
      <c r="A173" s="50" t="s">
        <v>255</v>
      </c>
      <c r="B173" s="173" t="s">
        <v>2020</v>
      </c>
      <c r="C173" s="55">
        <v>45716</v>
      </c>
      <c r="D173" s="56" t="s">
        <v>2045</v>
      </c>
      <c r="E173" s="56"/>
      <c r="F173" s="51"/>
      <c r="G173" t="str">
        <f t="shared" si="2"/>
        <v>February</v>
      </c>
    </row>
    <row r="174" spans="1:7">
      <c r="A174" s="50" t="s">
        <v>369</v>
      </c>
      <c r="B174" s="73" t="s">
        <v>1596</v>
      </c>
      <c r="C174" s="55">
        <v>45716</v>
      </c>
      <c r="D174" s="81">
        <v>1339</v>
      </c>
      <c r="E174" s="81"/>
      <c r="F174" s="45" t="s">
        <v>2049</v>
      </c>
      <c r="G174" t="str">
        <f t="shared" si="2"/>
        <v>February</v>
      </c>
    </row>
    <row r="175" spans="1:7">
      <c r="A175" s="50" t="s">
        <v>422</v>
      </c>
      <c r="B175" s="139" t="s">
        <v>1607</v>
      </c>
      <c r="C175" s="55">
        <v>45716</v>
      </c>
      <c r="D175" s="81">
        <v>1054</v>
      </c>
      <c r="E175" s="81"/>
      <c r="F175" s="51"/>
      <c r="G175" t="str">
        <f t="shared" si="2"/>
        <v>February</v>
      </c>
    </row>
    <row r="176" spans="1:7">
      <c r="A176" s="50" t="s">
        <v>320</v>
      </c>
      <c r="B176" s="1125" t="s">
        <v>80</v>
      </c>
      <c r="C176" s="55">
        <v>45719</v>
      </c>
      <c r="D176" s="56" t="s">
        <v>2045</v>
      </c>
      <c r="E176" s="56"/>
      <c r="F176" s="51"/>
      <c r="G176" t="str">
        <f t="shared" si="2"/>
        <v>March</v>
      </c>
    </row>
    <row r="177" spans="1:7">
      <c r="A177" s="799" t="s">
        <v>322</v>
      </c>
      <c r="B177" s="802" t="s">
        <v>1601</v>
      </c>
      <c r="C177" s="55">
        <v>45719</v>
      </c>
      <c r="D177" s="56" t="s">
        <v>2045</v>
      </c>
      <c r="E177" s="56"/>
      <c r="F177" s="51"/>
      <c r="G177" t="str">
        <f t="shared" si="2"/>
        <v>March</v>
      </c>
    </row>
    <row r="178" spans="1:7" ht="15.75">
      <c r="A178" s="50" t="s">
        <v>326</v>
      </c>
      <c r="B178" s="171" t="s">
        <v>1921</v>
      </c>
      <c r="C178" s="798">
        <v>45719</v>
      </c>
      <c r="D178" s="56" t="s">
        <v>2045</v>
      </c>
      <c r="E178" s="56"/>
      <c r="F178" s="51"/>
      <c r="G178" t="str">
        <f t="shared" si="2"/>
        <v>March</v>
      </c>
    </row>
    <row r="179" spans="1:7">
      <c r="A179" s="824" t="s">
        <v>365</v>
      </c>
      <c r="B179" s="264" t="s">
        <v>1587</v>
      </c>
      <c r="C179" s="55">
        <v>45719</v>
      </c>
      <c r="D179" s="56" t="s">
        <v>2045</v>
      </c>
      <c r="E179" s="56"/>
      <c r="F179" s="51"/>
      <c r="G179" t="str">
        <f t="shared" si="2"/>
        <v>March</v>
      </c>
    </row>
    <row r="180" spans="1:7">
      <c r="A180" s="799" t="s">
        <v>400</v>
      </c>
      <c r="B180" s="802" t="s">
        <v>1601</v>
      </c>
      <c r="C180" s="55">
        <v>45719</v>
      </c>
      <c r="D180" s="56" t="s">
        <v>2045</v>
      </c>
      <c r="E180" s="56"/>
      <c r="F180" s="51"/>
      <c r="G180" t="str">
        <f t="shared" si="2"/>
        <v>March</v>
      </c>
    </row>
    <row r="181" spans="1:7" ht="15.75">
      <c r="A181" s="50" t="s">
        <v>445</v>
      </c>
      <c r="B181" s="171" t="s">
        <v>1921</v>
      </c>
      <c r="C181" s="798">
        <v>45719</v>
      </c>
      <c r="D181" s="56">
        <v>363</v>
      </c>
      <c r="E181" s="56"/>
      <c r="F181" s="51"/>
      <c r="G181" t="str">
        <f t="shared" si="2"/>
        <v>March</v>
      </c>
    </row>
    <row r="182" spans="1:7">
      <c r="A182" s="824" t="s">
        <v>1534</v>
      </c>
      <c r="B182" s="827" t="s">
        <v>1340</v>
      </c>
      <c r="C182" s="55">
        <v>45719</v>
      </c>
      <c r="D182" s="56" t="s">
        <v>2045</v>
      </c>
      <c r="E182" s="56"/>
      <c r="F182" s="51"/>
      <c r="G182" t="str">
        <f t="shared" si="2"/>
        <v>March</v>
      </c>
    </row>
    <row r="183" spans="1:7">
      <c r="A183" s="799" t="s">
        <v>193</v>
      </c>
      <c r="B183" s="802" t="s">
        <v>1340</v>
      </c>
      <c r="C183" s="55">
        <v>45719</v>
      </c>
      <c r="D183" s="56" t="s">
        <v>2045</v>
      </c>
      <c r="E183" s="56"/>
      <c r="F183" s="51"/>
      <c r="G183" t="str">
        <f t="shared" si="2"/>
        <v>March</v>
      </c>
    </row>
    <row r="184" spans="1:7" ht="15.75">
      <c r="A184" s="50" t="s">
        <v>195</v>
      </c>
      <c r="B184" s="171" t="s">
        <v>1921</v>
      </c>
      <c r="C184" s="798">
        <v>45719</v>
      </c>
      <c r="D184" s="56" t="s">
        <v>2045</v>
      </c>
      <c r="E184" s="56"/>
      <c r="F184" s="51"/>
      <c r="G184" t="str">
        <f t="shared" si="2"/>
        <v>March</v>
      </c>
    </row>
    <row r="185" spans="1:7" ht="15.75">
      <c r="A185" s="824" t="s">
        <v>197</v>
      </c>
      <c r="B185" s="825" t="s">
        <v>58</v>
      </c>
      <c r="C185" s="55">
        <v>45719</v>
      </c>
      <c r="D185" s="56" t="s">
        <v>2045</v>
      </c>
      <c r="E185" s="56"/>
      <c r="F185" s="51"/>
      <c r="G185" t="str">
        <f t="shared" si="2"/>
        <v>March</v>
      </c>
    </row>
    <row r="186" spans="1:7">
      <c r="A186" s="50" t="s">
        <v>199</v>
      </c>
      <c r="B186" s="173" t="s">
        <v>2020</v>
      </c>
      <c r="C186" s="55">
        <v>45719</v>
      </c>
      <c r="D186" s="56" t="s">
        <v>2045</v>
      </c>
      <c r="E186" s="56"/>
      <c r="F186" s="51"/>
      <c r="G186" t="str">
        <f t="shared" si="2"/>
        <v>March</v>
      </c>
    </row>
    <row r="187" spans="1:7" ht="15.75">
      <c r="A187" s="50" t="s">
        <v>201</v>
      </c>
      <c r="B187" s="171" t="s">
        <v>58</v>
      </c>
      <c r="C187" s="55">
        <v>45719</v>
      </c>
      <c r="D187" s="56" t="s">
        <v>2045</v>
      </c>
      <c r="E187" s="56"/>
      <c r="F187" s="51"/>
      <c r="G187" t="str">
        <f t="shared" si="2"/>
        <v>March</v>
      </c>
    </row>
    <row r="188" spans="1:7">
      <c r="A188" s="50" t="s">
        <v>243</v>
      </c>
      <c r="B188" s="173" t="s">
        <v>68</v>
      </c>
      <c r="C188" s="55">
        <v>45719</v>
      </c>
      <c r="D188" s="56" t="s">
        <v>2045</v>
      </c>
      <c r="E188" s="56"/>
      <c r="F188" s="51"/>
      <c r="G188" t="str">
        <f t="shared" si="2"/>
        <v>March</v>
      </c>
    </row>
    <row r="189" spans="1:7" ht="15.75">
      <c r="A189" s="799" t="s">
        <v>314</v>
      </c>
      <c r="B189" s="800" t="s">
        <v>58</v>
      </c>
      <c r="C189" s="55">
        <v>45719</v>
      </c>
      <c r="D189" s="56" t="s">
        <v>2045</v>
      </c>
      <c r="E189" s="56"/>
      <c r="F189" s="51"/>
      <c r="G189" t="str">
        <f t="shared" si="2"/>
        <v>March</v>
      </c>
    </row>
    <row r="190" spans="1:7">
      <c r="A190" s="50" t="s">
        <v>312</v>
      </c>
      <c r="B190" s="172" t="s">
        <v>1347</v>
      </c>
      <c r="C190" s="798">
        <v>45719</v>
      </c>
      <c r="D190" s="56" t="s">
        <v>2045</v>
      </c>
      <c r="E190" s="56"/>
      <c r="F190" s="51"/>
      <c r="G190" t="str">
        <f t="shared" si="2"/>
        <v>March</v>
      </c>
    </row>
    <row r="191" spans="1:7">
      <c r="A191" s="824" t="s">
        <v>386</v>
      </c>
      <c r="B191" s="1125" t="s">
        <v>80</v>
      </c>
      <c r="C191" s="55">
        <v>45719</v>
      </c>
      <c r="D191" s="56">
        <v>286</v>
      </c>
      <c r="E191" s="56"/>
      <c r="F191" s="51"/>
      <c r="G191" t="str">
        <f t="shared" si="2"/>
        <v>March</v>
      </c>
    </row>
    <row r="192" spans="1:7">
      <c r="A192" s="50" t="s">
        <v>335</v>
      </c>
      <c r="B192" s="173" t="s">
        <v>1601</v>
      </c>
      <c r="C192" s="55">
        <v>45719</v>
      </c>
      <c r="D192" s="56" t="s">
        <v>2045</v>
      </c>
      <c r="E192" s="56"/>
      <c r="F192" s="51"/>
      <c r="G192" t="str">
        <f t="shared" si="2"/>
        <v>March</v>
      </c>
    </row>
    <row r="193" spans="1:7" ht="15.75">
      <c r="A193" s="50" t="s">
        <v>213</v>
      </c>
      <c r="B193" s="171" t="s">
        <v>58</v>
      </c>
      <c r="C193" s="55">
        <v>45719</v>
      </c>
      <c r="D193" s="56" t="s">
        <v>2045</v>
      </c>
      <c r="E193" s="56"/>
      <c r="F193" s="51"/>
      <c r="G193" t="str">
        <f t="shared" si="2"/>
        <v>March</v>
      </c>
    </row>
    <row r="194" spans="1:7">
      <c r="A194" s="50" t="s">
        <v>379</v>
      </c>
      <c r="B194" s="173" t="s">
        <v>68</v>
      </c>
      <c r="C194" s="55">
        <v>45719</v>
      </c>
      <c r="D194" s="56" t="s">
        <v>2045</v>
      </c>
      <c r="E194" s="56"/>
      <c r="F194" s="51"/>
      <c r="G194" t="str">
        <f t="shared" si="2"/>
        <v>March</v>
      </c>
    </row>
    <row r="195" spans="1:7">
      <c r="A195" s="50" t="s">
        <v>309</v>
      </c>
      <c r="B195" s="85" t="s">
        <v>1587</v>
      </c>
      <c r="C195" s="55">
        <v>45719</v>
      </c>
      <c r="D195" s="56">
        <v>134</v>
      </c>
      <c r="E195" s="56"/>
      <c r="F195" s="51"/>
      <c r="G195" t="str">
        <f t="shared" ref="G195:G258" si="3">TEXT(C195,"mmmm")</f>
        <v>March</v>
      </c>
    </row>
    <row r="196" spans="1:7">
      <c r="A196" s="50" t="s">
        <v>310</v>
      </c>
      <c r="B196" s="85" t="s">
        <v>1587</v>
      </c>
      <c r="C196" s="55">
        <v>45719</v>
      </c>
      <c r="D196" s="56"/>
      <c r="E196" s="56"/>
      <c r="F196" s="56" t="s">
        <v>2035</v>
      </c>
      <c r="G196" t="str">
        <f t="shared" si="3"/>
        <v>March</v>
      </c>
    </row>
    <row r="197" spans="1:7">
      <c r="A197" s="50" t="s">
        <v>181</v>
      </c>
      <c r="B197" s="139" t="s">
        <v>68</v>
      </c>
      <c r="C197" s="55">
        <v>45719</v>
      </c>
      <c r="D197" s="56" t="s">
        <v>2045</v>
      </c>
      <c r="E197" s="56"/>
      <c r="F197" s="51"/>
      <c r="G197" t="str">
        <f t="shared" si="3"/>
        <v>March</v>
      </c>
    </row>
    <row r="198" spans="1:7" ht="15.75">
      <c r="A198" s="50" t="s">
        <v>305</v>
      </c>
      <c r="B198" s="171" t="s">
        <v>58</v>
      </c>
      <c r="C198" s="55">
        <v>45719</v>
      </c>
      <c r="D198" s="81">
        <v>1460</v>
      </c>
      <c r="E198" s="81"/>
      <c r="F198" s="45" t="s">
        <v>2025</v>
      </c>
      <c r="G198" t="str">
        <f t="shared" si="3"/>
        <v>March</v>
      </c>
    </row>
    <row r="199" spans="1:7">
      <c r="A199" s="50" t="s">
        <v>307</v>
      </c>
      <c r="B199" s="173" t="s">
        <v>68</v>
      </c>
      <c r="C199" s="55">
        <v>45719</v>
      </c>
      <c r="D199" s="56">
        <v>182</v>
      </c>
      <c r="E199" s="56"/>
      <c r="F199" s="51"/>
      <c r="G199" t="str">
        <f t="shared" si="3"/>
        <v>March</v>
      </c>
    </row>
    <row r="200" spans="1:7">
      <c r="A200" s="50" t="s">
        <v>375</v>
      </c>
      <c r="B200" s="1163" t="s">
        <v>1923</v>
      </c>
      <c r="C200" s="55">
        <v>45719</v>
      </c>
      <c r="D200" s="56" t="s">
        <v>2045</v>
      </c>
      <c r="E200" s="56"/>
      <c r="F200" s="51"/>
      <c r="G200" t="str">
        <f t="shared" si="3"/>
        <v>March</v>
      </c>
    </row>
    <row r="201" spans="1:7">
      <c r="A201" s="50" t="s">
        <v>303</v>
      </c>
      <c r="B201" s="173" t="s">
        <v>2036</v>
      </c>
      <c r="C201" s="55">
        <v>45719</v>
      </c>
      <c r="D201" s="56" t="s">
        <v>2045</v>
      </c>
      <c r="E201" s="56"/>
      <c r="F201" s="51"/>
      <c r="G201" t="str">
        <f t="shared" si="3"/>
        <v>March</v>
      </c>
    </row>
    <row r="202" spans="1:7">
      <c r="A202" s="50" t="s">
        <v>442</v>
      </c>
      <c r="B202" s="1125" t="s">
        <v>80</v>
      </c>
      <c r="C202" s="55">
        <v>45719</v>
      </c>
      <c r="D202" s="56" t="s">
        <v>2045</v>
      </c>
      <c r="E202" s="56"/>
      <c r="F202" s="51"/>
      <c r="G202" t="str">
        <f t="shared" si="3"/>
        <v>March</v>
      </c>
    </row>
    <row r="203" spans="1:7">
      <c r="A203" s="50" t="s">
        <v>316</v>
      </c>
      <c r="B203" s="139" t="s">
        <v>2036</v>
      </c>
      <c r="C203" s="55">
        <v>45719</v>
      </c>
      <c r="D203" s="56" t="s">
        <v>2045</v>
      </c>
      <c r="E203" s="56"/>
      <c r="F203" s="51"/>
      <c r="G203" t="str">
        <f t="shared" si="3"/>
        <v>March</v>
      </c>
    </row>
    <row r="204" spans="1:7">
      <c r="A204" s="50" t="s">
        <v>1924</v>
      </c>
      <c r="B204" s="173" t="s">
        <v>2020</v>
      </c>
      <c r="C204" s="55">
        <v>45719</v>
      </c>
      <c r="D204" s="56" t="s">
        <v>2045</v>
      </c>
      <c r="E204" s="56"/>
      <c r="F204" s="51"/>
      <c r="G204" t="str">
        <f t="shared" si="3"/>
        <v>March</v>
      </c>
    </row>
    <row r="205" spans="1:7">
      <c r="A205" s="50" t="s">
        <v>369</v>
      </c>
      <c r="B205" s="73" t="s">
        <v>1596</v>
      </c>
      <c r="C205" s="55">
        <v>45719</v>
      </c>
      <c r="D205" s="81">
        <v>1292</v>
      </c>
      <c r="E205" s="81"/>
      <c r="F205" s="45" t="s">
        <v>2031</v>
      </c>
      <c r="G205" t="str">
        <f t="shared" si="3"/>
        <v>March</v>
      </c>
    </row>
    <row r="206" spans="1:7">
      <c r="A206" s="50" t="s">
        <v>422</v>
      </c>
      <c r="B206" s="139" t="s">
        <v>1607</v>
      </c>
      <c r="C206" s="55">
        <v>45719</v>
      </c>
      <c r="D206" s="56" t="s">
        <v>2045</v>
      </c>
      <c r="E206" s="56"/>
      <c r="F206" s="51"/>
      <c r="G206" t="str">
        <f t="shared" si="3"/>
        <v>March</v>
      </c>
    </row>
    <row r="207" spans="1:7">
      <c r="A207" s="50" t="s">
        <v>420</v>
      </c>
      <c r="B207" s="139" t="s">
        <v>1607</v>
      </c>
      <c r="C207" s="55">
        <v>45719</v>
      </c>
      <c r="D207" s="56" t="s">
        <v>2045</v>
      </c>
      <c r="E207" s="56"/>
      <c r="F207" s="51"/>
      <c r="G207" t="str">
        <f t="shared" si="3"/>
        <v>March</v>
      </c>
    </row>
    <row r="208" spans="1:7" ht="15.75">
      <c r="A208" s="50" t="s">
        <v>185</v>
      </c>
      <c r="B208" s="171" t="s">
        <v>58</v>
      </c>
      <c r="C208" s="55">
        <v>45719</v>
      </c>
      <c r="D208" s="81">
        <v>1454</v>
      </c>
      <c r="E208" s="81"/>
      <c r="F208" s="45" t="s">
        <v>2050</v>
      </c>
      <c r="G208" t="str">
        <f t="shared" si="3"/>
        <v>March</v>
      </c>
    </row>
    <row r="209" spans="1:7">
      <c r="A209" s="50" t="s">
        <v>416</v>
      </c>
      <c r="B209" s="1163" t="s">
        <v>1923</v>
      </c>
      <c r="C209" s="55">
        <v>45719</v>
      </c>
      <c r="D209" s="81">
        <v>2215</v>
      </c>
      <c r="E209" s="81"/>
      <c r="F209" s="45" t="s">
        <v>2051</v>
      </c>
      <c r="G209" t="str">
        <f t="shared" si="3"/>
        <v>March</v>
      </c>
    </row>
    <row r="210" spans="1:7">
      <c r="A210" s="799" t="s">
        <v>320</v>
      </c>
      <c r="B210" s="1125" t="s">
        <v>80</v>
      </c>
      <c r="C210" s="55">
        <v>45720</v>
      </c>
      <c r="D210" s="56" t="s">
        <v>2045</v>
      </c>
      <c r="E210" s="56"/>
      <c r="F210" s="51"/>
      <c r="G210" t="str">
        <f t="shared" si="3"/>
        <v>March</v>
      </c>
    </row>
    <row r="211" spans="1:7" ht="15.75">
      <c r="A211" s="50" t="s">
        <v>326</v>
      </c>
      <c r="B211" s="171" t="s">
        <v>1921</v>
      </c>
      <c r="C211" s="798">
        <v>45720</v>
      </c>
      <c r="D211" s="56">
        <v>414</v>
      </c>
      <c r="E211" s="56"/>
      <c r="F211" s="51"/>
      <c r="G211" t="str">
        <f t="shared" si="3"/>
        <v>March</v>
      </c>
    </row>
    <row r="212" spans="1:7" ht="15.75">
      <c r="A212" s="50" t="s">
        <v>445</v>
      </c>
      <c r="B212" s="171" t="s">
        <v>1921</v>
      </c>
      <c r="C212" s="798">
        <v>45720</v>
      </c>
      <c r="D212" s="56">
        <v>171</v>
      </c>
      <c r="E212" s="56"/>
      <c r="F212" s="51"/>
      <c r="G212" t="str">
        <f t="shared" si="3"/>
        <v>March</v>
      </c>
    </row>
    <row r="213" spans="1:7">
      <c r="A213" s="822" t="s">
        <v>199</v>
      </c>
      <c r="B213" s="831" t="s">
        <v>2020</v>
      </c>
      <c r="C213" s="55">
        <v>45720</v>
      </c>
      <c r="D213" s="56"/>
      <c r="E213" s="56"/>
      <c r="F213" s="56" t="s">
        <v>2052</v>
      </c>
      <c r="G213" t="str">
        <f t="shared" si="3"/>
        <v>March</v>
      </c>
    </row>
    <row r="214" spans="1:7">
      <c r="A214" s="50" t="s">
        <v>312</v>
      </c>
      <c r="B214" s="172" t="s">
        <v>1347</v>
      </c>
      <c r="C214" s="798">
        <v>45720</v>
      </c>
      <c r="D214" s="56"/>
      <c r="E214" s="56"/>
      <c r="F214" s="66" t="s">
        <v>2053</v>
      </c>
      <c r="G214" t="str">
        <f t="shared" si="3"/>
        <v>March</v>
      </c>
    </row>
    <row r="215" spans="1:7">
      <c r="A215" s="824" t="s">
        <v>386</v>
      </c>
      <c r="B215" s="1125" t="s">
        <v>80</v>
      </c>
      <c r="C215" s="55">
        <v>45720</v>
      </c>
      <c r="D215" s="56">
        <v>358</v>
      </c>
      <c r="E215" s="56"/>
      <c r="F215" s="51"/>
      <c r="G215" t="str">
        <f t="shared" si="3"/>
        <v>March</v>
      </c>
    </row>
    <row r="216" spans="1:7">
      <c r="A216" s="50" t="s">
        <v>309</v>
      </c>
      <c r="B216" s="85" t="s">
        <v>1587</v>
      </c>
      <c r="C216" s="55">
        <v>45720</v>
      </c>
      <c r="D216" s="56">
        <v>408</v>
      </c>
      <c r="E216" s="56"/>
      <c r="F216" s="51" t="s">
        <v>2038</v>
      </c>
      <c r="G216" t="str">
        <f t="shared" si="3"/>
        <v>March</v>
      </c>
    </row>
    <row r="217" spans="1:7">
      <c r="A217" s="50" t="s">
        <v>310</v>
      </c>
      <c r="B217" s="85" t="s">
        <v>1587</v>
      </c>
      <c r="C217" s="55">
        <v>45720</v>
      </c>
      <c r="D217" s="56">
        <v>840</v>
      </c>
      <c r="E217" s="56"/>
      <c r="F217" s="45" t="s">
        <v>2054</v>
      </c>
      <c r="G217" t="str">
        <f t="shared" si="3"/>
        <v>March</v>
      </c>
    </row>
    <row r="218" spans="1:7" ht="15.75">
      <c r="A218" s="50" t="s">
        <v>305</v>
      </c>
      <c r="B218" s="171" t="s">
        <v>58</v>
      </c>
      <c r="C218" s="55">
        <v>45720</v>
      </c>
      <c r="D218" s="56">
        <v>970</v>
      </c>
      <c r="E218" s="56"/>
      <c r="F218" s="45" t="s">
        <v>2027</v>
      </c>
      <c r="G218" t="str">
        <f t="shared" si="3"/>
        <v>March</v>
      </c>
    </row>
    <row r="219" spans="1:7">
      <c r="A219" s="50" t="s">
        <v>369</v>
      </c>
      <c r="B219" s="73" t="s">
        <v>1596</v>
      </c>
      <c r="C219" s="55">
        <v>45720</v>
      </c>
      <c r="D219" s="81">
        <v>1022</v>
      </c>
      <c r="E219" s="81"/>
      <c r="F219" s="45" t="s">
        <v>2031</v>
      </c>
      <c r="G219" t="str">
        <f t="shared" si="3"/>
        <v>March</v>
      </c>
    </row>
    <row r="220" spans="1:7">
      <c r="A220" s="50" t="s">
        <v>422</v>
      </c>
      <c r="B220" s="139" t="s">
        <v>1607</v>
      </c>
      <c r="C220" s="55">
        <v>45720</v>
      </c>
      <c r="D220" s="56" t="s">
        <v>2045</v>
      </c>
      <c r="E220" s="56"/>
      <c r="F220" s="51"/>
      <c r="G220" t="str">
        <f t="shared" si="3"/>
        <v>March</v>
      </c>
    </row>
    <row r="221" spans="1:7">
      <c r="A221" s="50" t="s">
        <v>420</v>
      </c>
      <c r="B221" s="139" t="s">
        <v>1607</v>
      </c>
      <c r="C221" s="55">
        <v>45720</v>
      </c>
      <c r="D221" s="81">
        <v>1570</v>
      </c>
      <c r="E221" s="81"/>
      <c r="F221" s="51" t="s">
        <v>2025</v>
      </c>
      <c r="G221" t="str">
        <f t="shared" si="3"/>
        <v>March</v>
      </c>
    </row>
    <row r="222" spans="1:7" ht="15.75">
      <c r="A222" s="50" t="s">
        <v>185</v>
      </c>
      <c r="B222" s="171" t="s">
        <v>58</v>
      </c>
      <c r="C222" s="55">
        <v>45720</v>
      </c>
      <c r="D222" s="81">
        <v>1360</v>
      </c>
      <c r="E222" s="81"/>
      <c r="F222" s="45" t="s">
        <v>2055</v>
      </c>
      <c r="G222" t="str">
        <f t="shared" si="3"/>
        <v>March</v>
      </c>
    </row>
    <row r="223" spans="1:7">
      <c r="A223" s="799" t="s">
        <v>416</v>
      </c>
      <c r="B223" s="1163" t="s">
        <v>1923</v>
      </c>
      <c r="C223" s="55">
        <v>45720</v>
      </c>
      <c r="D223" s="56" t="s">
        <v>2045</v>
      </c>
      <c r="E223" s="56"/>
      <c r="F223" s="51"/>
      <c r="G223" t="str">
        <f t="shared" si="3"/>
        <v>March</v>
      </c>
    </row>
    <row r="224" spans="1:7" ht="15.75">
      <c r="A224" s="50" t="s">
        <v>1925</v>
      </c>
      <c r="B224" s="171" t="s">
        <v>1921</v>
      </c>
      <c r="C224" s="798">
        <v>45720</v>
      </c>
      <c r="D224" s="56">
        <v>285</v>
      </c>
      <c r="E224" s="56"/>
      <c r="F224" s="51"/>
      <c r="G224" t="str">
        <f t="shared" si="3"/>
        <v>March</v>
      </c>
    </row>
    <row r="225" spans="1:7">
      <c r="A225" s="824" t="s">
        <v>320</v>
      </c>
      <c r="B225" s="1125" t="s">
        <v>80</v>
      </c>
      <c r="C225" s="55">
        <v>45721</v>
      </c>
      <c r="D225" s="56">
        <v>0</v>
      </c>
      <c r="E225" s="56"/>
      <c r="F225" s="51"/>
      <c r="G225" t="str">
        <f t="shared" si="3"/>
        <v>March</v>
      </c>
    </row>
    <row r="226" spans="1:7">
      <c r="A226" s="799" t="s">
        <v>322</v>
      </c>
      <c r="B226" s="802" t="s">
        <v>1601</v>
      </c>
      <c r="C226" s="55">
        <v>45721</v>
      </c>
      <c r="D226" s="56">
        <v>0</v>
      </c>
      <c r="E226" s="56"/>
      <c r="F226" s="51"/>
      <c r="G226" t="str">
        <f t="shared" si="3"/>
        <v>March</v>
      </c>
    </row>
    <row r="227" spans="1:7" ht="15.75">
      <c r="A227" s="50" t="s">
        <v>326</v>
      </c>
      <c r="B227" s="171" t="s">
        <v>1921</v>
      </c>
      <c r="C227" s="798">
        <v>45721</v>
      </c>
      <c r="D227" s="56">
        <v>367</v>
      </c>
      <c r="E227" s="56"/>
      <c r="F227" s="51"/>
      <c r="G227" t="str">
        <f t="shared" si="3"/>
        <v>March</v>
      </c>
    </row>
    <row r="228" spans="1:7">
      <c r="A228" s="824" t="s">
        <v>365</v>
      </c>
      <c r="B228" s="264" t="s">
        <v>1587</v>
      </c>
      <c r="C228" s="55">
        <v>45721</v>
      </c>
      <c r="D228" s="56">
        <v>0</v>
      </c>
      <c r="E228" s="56"/>
      <c r="F228" s="51"/>
      <c r="G228" t="str">
        <f t="shared" si="3"/>
        <v>March</v>
      </c>
    </row>
    <row r="229" spans="1:7">
      <c r="A229" s="799" t="s">
        <v>400</v>
      </c>
      <c r="B229" s="802" t="s">
        <v>1601</v>
      </c>
      <c r="C229" s="55">
        <v>45721</v>
      </c>
      <c r="D229" s="56">
        <v>0</v>
      </c>
      <c r="E229" s="56"/>
      <c r="F229" s="51"/>
      <c r="G229" t="str">
        <f t="shared" si="3"/>
        <v>March</v>
      </c>
    </row>
    <row r="230" spans="1:7" ht="15.75">
      <c r="A230" s="50" t="s">
        <v>445</v>
      </c>
      <c r="B230" s="171" t="s">
        <v>1921</v>
      </c>
      <c r="C230" s="798">
        <v>45721</v>
      </c>
      <c r="D230" s="56">
        <v>0</v>
      </c>
      <c r="E230" s="56"/>
      <c r="F230" s="51"/>
      <c r="G230" t="str">
        <f t="shared" si="3"/>
        <v>March</v>
      </c>
    </row>
    <row r="231" spans="1:7">
      <c r="A231" s="824" t="s">
        <v>1534</v>
      </c>
      <c r="B231" s="827" t="s">
        <v>1340</v>
      </c>
      <c r="C231" s="55">
        <v>45721</v>
      </c>
      <c r="D231" s="56">
        <v>0</v>
      </c>
      <c r="E231" s="56"/>
      <c r="F231" s="51"/>
      <c r="G231" t="str">
        <f t="shared" si="3"/>
        <v>March</v>
      </c>
    </row>
    <row r="232" spans="1:7">
      <c r="A232" s="799" t="s">
        <v>193</v>
      </c>
      <c r="B232" s="802" t="s">
        <v>1340</v>
      </c>
      <c r="C232" s="55">
        <v>45721</v>
      </c>
      <c r="D232" s="56">
        <v>0</v>
      </c>
      <c r="E232" s="56"/>
      <c r="F232" s="51"/>
      <c r="G232" t="str">
        <f t="shared" si="3"/>
        <v>March</v>
      </c>
    </row>
    <row r="233" spans="1:7" ht="15.75">
      <c r="A233" s="50" t="s">
        <v>195</v>
      </c>
      <c r="B233" s="171" t="s">
        <v>1921</v>
      </c>
      <c r="C233" s="798">
        <v>45721</v>
      </c>
      <c r="D233" s="56">
        <v>0</v>
      </c>
      <c r="E233" s="56"/>
      <c r="F233" s="56" t="s">
        <v>2056</v>
      </c>
      <c r="G233" t="str">
        <f t="shared" si="3"/>
        <v>March</v>
      </c>
    </row>
    <row r="234" spans="1:7" ht="15.75">
      <c r="A234" s="824" t="s">
        <v>197</v>
      </c>
      <c r="B234" s="825" t="s">
        <v>58</v>
      </c>
      <c r="C234" s="55">
        <v>45721</v>
      </c>
      <c r="D234" s="56">
        <v>0</v>
      </c>
      <c r="E234" s="56"/>
      <c r="F234" s="51"/>
      <c r="G234" t="str">
        <f t="shared" si="3"/>
        <v>March</v>
      </c>
    </row>
    <row r="235" spans="1:7">
      <c r="A235" s="50" t="s">
        <v>199</v>
      </c>
      <c r="B235" s="173" t="s">
        <v>2020</v>
      </c>
      <c r="C235" s="55">
        <v>45721</v>
      </c>
      <c r="D235" s="56">
        <v>0</v>
      </c>
      <c r="E235" s="56"/>
      <c r="F235" s="51"/>
      <c r="G235" t="str">
        <f t="shared" si="3"/>
        <v>March</v>
      </c>
    </row>
    <row r="236" spans="1:7" ht="15.75">
      <c r="A236" s="50" t="s">
        <v>201</v>
      </c>
      <c r="B236" s="171" t="s">
        <v>58</v>
      </c>
      <c r="C236" s="55">
        <v>45721</v>
      </c>
      <c r="D236" s="56">
        <v>0</v>
      </c>
      <c r="E236" s="56"/>
      <c r="F236" s="51"/>
      <c r="G236" t="str">
        <f t="shared" si="3"/>
        <v>March</v>
      </c>
    </row>
    <row r="237" spans="1:7">
      <c r="A237" s="50" t="s">
        <v>243</v>
      </c>
      <c r="B237" s="173" t="s">
        <v>68</v>
      </c>
      <c r="C237" s="55">
        <v>45721</v>
      </c>
      <c r="D237" s="56">
        <v>32</v>
      </c>
      <c r="E237" s="56"/>
      <c r="F237" s="51"/>
      <c r="G237" t="str">
        <f t="shared" si="3"/>
        <v>March</v>
      </c>
    </row>
    <row r="238" spans="1:7" ht="15.75">
      <c r="A238" s="799" t="s">
        <v>314</v>
      </c>
      <c r="B238" s="800" t="s">
        <v>58</v>
      </c>
      <c r="C238" s="55">
        <v>45721</v>
      </c>
      <c r="D238" s="56">
        <v>0</v>
      </c>
      <c r="E238" s="56"/>
      <c r="F238" s="51"/>
      <c r="G238" t="str">
        <f t="shared" si="3"/>
        <v>March</v>
      </c>
    </row>
    <row r="239" spans="1:7">
      <c r="A239" s="50" t="s">
        <v>312</v>
      </c>
      <c r="B239" s="172" t="s">
        <v>1347</v>
      </c>
      <c r="C239" s="798">
        <v>45721</v>
      </c>
      <c r="D239" s="56">
        <v>0</v>
      </c>
      <c r="E239" s="56"/>
      <c r="F239" s="51"/>
      <c r="G239" t="str">
        <f t="shared" si="3"/>
        <v>March</v>
      </c>
    </row>
    <row r="240" spans="1:7">
      <c r="A240" s="824" t="s">
        <v>386</v>
      </c>
      <c r="B240" s="1125" t="s">
        <v>80</v>
      </c>
      <c r="C240" s="55">
        <v>45721</v>
      </c>
      <c r="D240" s="56">
        <v>0</v>
      </c>
      <c r="E240" s="56"/>
      <c r="F240" s="51"/>
      <c r="G240" t="str">
        <f t="shared" si="3"/>
        <v>March</v>
      </c>
    </row>
    <row r="241" spans="1:7">
      <c r="A241" s="50" t="s">
        <v>335</v>
      </c>
      <c r="B241" s="173" t="s">
        <v>1601</v>
      </c>
      <c r="C241" s="55">
        <v>45721</v>
      </c>
      <c r="D241" s="56">
        <v>0</v>
      </c>
      <c r="E241" s="56"/>
      <c r="F241" s="51"/>
      <c r="G241" t="str">
        <f t="shared" si="3"/>
        <v>March</v>
      </c>
    </row>
    <row r="242" spans="1:7" ht="15.75">
      <c r="A242" s="50" t="s">
        <v>213</v>
      </c>
      <c r="B242" s="171" t="s">
        <v>58</v>
      </c>
      <c r="C242" s="55">
        <v>45721</v>
      </c>
      <c r="D242" s="56">
        <v>0</v>
      </c>
      <c r="E242" s="56"/>
      <c r="F242" s="51"/>
      <c r="G242" t="str">
        <f t="shared" si="3"/>
        <v>March</v>
      </c>
    </row>
    <row r="243" spans="1:7">
      <c r="A243" s="50" t="s">
        <v>379</v>
      </c>
      <c r="B243" s="173" t="s">
        <v>68</v>
      </c>
      <c r="C243" s="55">
        <v>45721</v>
      </c>
      <c r="D243" s="56">
        <v>0</v>
      </c>
      <c r="E243" s="56"/>
      <c r="F243" s="51"/>
      <c r="G243" t="str">
        <f t="shared" si="3"/>
        <v>March</v>
      </c>
    </row>
    <row r="244" spans="1:7">
      <c r="A244" s="50" t="s">
        <v>309</v>
      </c>
      <c r="B244" s="85" t="s">
        <v>1587</v>
      </c>
      <c r="C244" s="55">
        <v>45721</v>
      </c>
      <c r="D244" s="56">
        <v>452</v>
      </c>
      <c r="E244" s="56"/>
      <c r="F244" s="45" t="s">
        <v>2057</v>
      </c>
      <c r="G244" t="str">
        <f t="shared" si="3"/>
        <v>March</v>
      </c>
    </row>
    <row r="245" spans="1:7">
      <c r="A245" s="50" t="s">
        <v>310</v>
      </c>
      <c r="B245" s="85" t="s">
        <v>1587</v>
      </c>
      <c r="C245" s="55">
        <v>45721</v>
      </c>
      <c r="D245" s="56">
        <v>0</v>
      </c>
      <c r="E245" s="56"/>
      <c r="F245" s="51"/>
      <c r="G245" t="str">
        <f t="shared" si="3"/>
        <v>March</v>
      </c>
    </row>
    <row r="246" spans="1:7">
      <c r="A246" s="50" t="s">
        <v>181</v>
      </c>
      <c r="B246" s="139" t="s">
        <v>68</v>
      </c>
      <c r="C246" s="55">
        <v>45721</v>
      </c>
      <c r="D246" s="56">
        <v>0</v>
      </c>
      <c r="E246" s="56"/>
      <c r="F246" s="51"/>
      <c r="G246" t="str">
        <f t="shared" si="3"/>
        <v>March</v>
      </c>
    </row>
    <row r="247" spans="1:7" ht="15.75">
      <c r="A247" s="50" t="s">
        <v>305</v>
      </c>
      <c r="B247" s="171" t="s">
        <v>58</v>
      </c>
      <c r="C247" s="55">
        <v>45721</v>
      </c>
      <c r="D247" s="56">
        <v>430</v>
      </c>
      <c r="E247" s="56"/>
      <c r="F247" s="45" t="s">
        <v>2058</v>
      </c>
      <c r="G247" t="str">
        <f t="shared" si="3"/>
        <v>March</v>
      </c>
    </row>
    <row r="248" spans="1:7">
      <c r="A248" s="50" t="s">
        <v>307</v>
      </c>
      <c r="B248" s="173" t="s">
        <v>68</v>
      </c>
      <c r="C248" s="55">
        <v>45721</v>
      </c>
      <c r="D248" s="56">
        <v>0</v>
      </c>
      <c r="E248" s="56"/>
      <c r="F248" s="51"/>
      <c r="G248" t="str">
        <f t="shared" si="3"/>
        <v>March</v>
      </c>
    </row>
    <row r="249" spans="1:7">
      <c r="A249" s="50" t="s">
        <v>375</v>
      </c>
      <c r="B249" s="1163" t="s">
        <v>1923</v>
      </c>
      <c r="C249" s="55">
        <v>45721</v>
      </c>
      <c r="D249" s="56">
        <v>0</v>
      </c>
      <c r="E249" s="56"/>
      <c r="F249" s="51"/>
      <c r="G249" t="str">
        <f t="shared" si="3"/>
        <v>March</v>
      </c>
    </row>
    <row r="250" spans="1:7">
      <c r="A250" s="50" t="s">
        <v>303</v>
      </c>
      <c r="B250" s="173" t="s">
        <v>2036</v>
      </c>
      <c r="C250" s="55">
        <v>45721</v>
      </c>
      <c r="D250" s="56">
        <v>0</v>
      </c>
      <c r="E250" s="56"/>
      <c r="F250" s="51"/>
      <c r="G250" t="str">
        <f t="shared" si="3"/>
        <v>March</v>
      </c>
    </row>
    <row r="251" spans="1:7">
      <c r="A251" s="50" t="s">
        <v>442</v>
      </c>
      <c r="B251" s="1125" t="s">
        <v>80</v>
      </c>
      <c r="C251" s="55">
        <v>45721</v>
      </c>
      <c r="D251" s="56">
        <v>0</v>
      </c>
      <c r="E251" s="56"/>
      <c r="F251" s="51"/>
      <c r="G251" t="str">
        <f t="shared" si="3"/>
        <v>March</v>
      </c>
    </row>
    <row r="252" spans="1:7">
      <c r="A252" s="50" t="s">
        <v>316</v>
      </c>
      <c r="B252" s="139" t="s">
        <v>2036</v>
      </c>
      <c r="C252" s="55">
        <v>45721</v>
      </c>
      <c r="D252" s="56">
        <v>372</v>
      </c>
      <c r="E252" s="56"/>
      <c r="F252" s="45" t="s">
        <v>2059</v>
      </c>
      <c r="G252" t="str">
        <f t="shared" si="3"/>
        <v>March</v>
      </c>
    </row>
    <row r="253" spans="1:7">
      <c r="A253" s="50" t="s">
        <v>1924</v>
      </c>
      <c r="B253" s="173" t="s">
        <v>2020</v>
      </c>
      <c r="C253" s="55">
        <v>45721</v>
      </c>
      <c r="D253" s="56">
        <v>0</v>
      </c>
      <c r="E253" s="56"/>
      <c r="F253" s="51"/>
      <c r="G253" t="str">
        <f t="shared" si="3"/>
        <v>March</v>
      </c>
    </row>
    <row r="254" spans="1:7">
      <c r="A254" s="50" t="s">
        <v>369</v>
      </c>
      <c r="B254" s="73" t="s">
        <v>1596</v>
      </c>
      <c r="C254" s="55">
        <v>45721</v>
      </c>
      <c r="D254" s="81">
        <v>1246</v>
      </c>
      <c r="E254" s="81"/>
      <c r="F254" s="65" t="s">
        <v>2060</v>
      </c>
      <c r="G254" t="str">
        <f t="shared" si="3"/>
        <v>March</v>
      </c>
    </row>
    <row r="255" spans="1:7">
      <c r="A255" s="50" t="s">
        <v>422</v>
      </c>
      <c r="B255" s="139" t="s">
        <v>1607</v>
      </c>
      <c r="C255" s="55">
        <v>45721</v>
      </c>
      <c r="D255" s="56">
        <v>0</v>
      </c>
      <c r="E255" s="56"/>
      <c r="F255" s="51"/>
      <c r="G255" t="str">
        <f t="shared" si="3"/>
        <v>March</v>
      </c>
    </row>
    <row r="256" spans="1:7">
      <c r="A256" s="50" t="s">
        <v>420</v>
      </c>
      <c r="B256" s="139" t="s">
        <v>1607</v>
      </c>
      <c r="C256" s="55">
        <v>45721</v>
      </c>
      <c r="D256" s="56">
        <v>461</v>
      </c>
      <c r="E256" s="56"/>
      <c r="F256" s="45" t="s">
        <v>2061</v>
      </c>
      <c r="G256" t="str">
        <f t="shared" si="3"/>
        <v>March</v>
      </c>
    </row>
    <row r="257" spans="1:7" ht="15.75">
      <c r="A257" s="50" t="s">
        <v>185</v>
      </c>
      <c r="B257" s="171" t="s">
        <v>58</v>
      </c>
      <c r="C257" s="55">
        <v>45721</v>
      </c>
      <c r="D257" s="81">
        <v>1263</v>
      </c>
      <c r="E257" s="81"/>
      <c r="F257" s="65" t="s">
        <v>2062</v>
      </c>
      <c r="G257" t="str">
        <f t="shared" si="3"/>
        <v>March</v>
      </c>
    </row>
    <row r="258" spans="1:7">
      <c r="A258" s="799" t="s">
        <v>416</v>
      </c>
      <c r="B258" s="1163" t="s">
        <v>1923</v>
      </c>
      <c r="C258" s="55">
        <v>45721</v>
      </c>
      <c r="D258" s="56">
        <v>0</v>
      </c>
      <c r="E258" s="56"/>
      <c r="F258" s="51"/>
      <c r="G258" t="str">
        <f t="shared" si="3"/>
        <v>March</v>
      </c>
    </row>
    <row r="259" spans="1:7" ht="15.75">
      <c r="A259" s="51" t="s">
        <v>163</v>
      </c>
      <c r="B259" s="171" t="s">
        <v>1921</v>
      </c>
      <c r="C259" s="798">
        <v>45721</v>
      </c>
      <c r="D259" s="56">
        <v>617</v>
      </c>
      <c r="E259" s="56"/>
      <c r="F259" s="51"/>
      <c r="G259" t="str">
        <f t="shared" ref="G259:G322" si="4">TEXT(C259,"mmmm")</f>
        <v>March</v>
      </c>
    </row>
    <row r="260" spans="1:7" ht="15.75">
      <c r="A260" s="829" t="s">
        <v>426</v>
      </c>
      <c r="B260" s="823" t="s">
        <v>58</v>
      </c>
      <c r="C260" s="55">
        <v>45721</v>
      </c>
      <c r="D260" s="56">
        <v>700</v>
      </c>
      <c r="E260" s="56"/>
      <c r="F260" s="45" t="s">
        <v>2027</v>
      </c>
      <c r="G260" t="str">
        <f t="shared" si="4"/>
        <v>March</v>
      </c>
    </row>
    <row r="261" spans="1:7" ht="15.75">
      <c r="A261" s="51" t="s">
        <v>259</v>
      </c>
      <c r="B261" s="171" t="s">
        <v>1921</v>
      </c>
      <c r="C261" s="798">
        <v>45721</v>
      </c>
      <c r="D261" s="56">
        <v>200</v>
      </c>
      <c r="E261" s="56"/>
      <c r="F261" s="51"/>
      <c r="G261" t="str">
        <f t="shared" si="4"/>
        <v>March</v>
      </c>
    </row>
    <row r="262" spans="1:7">
      <c r="A262" s="824" t="s">
        <v>320</v>
      </c>
      <c r="B262" s="1125" t="s">
        <v>80</v>
      </c>
      <c r="C262" s="55">
        <v>45722</v>
      </c>
      <c r="D262" s="66">
        <v>0</v>
      </c>
      <c r="E262" s="66"/>
      <c r="F262" s="51"/>
      <c r="G262" t="str">
        <f t="shared" si="4"/>
        <v>March</v>
      </c>
    </row>
    <row r="263" spans="1:7">
      <c r="A263" s="799" t="s">
        <v>322</v>
      </c>
      <c r="B263" s="802" t="s">
        <v>1601</v>
      </c>
      <c r="C263" s="55">
        <v>45722</v>
      </c>
      <c r="D263" s="66">
        <v>0</v>
      </c>
      <c r="E263" s="66"/>
      <c r="F263" s="51"/>
      <c r="G263" t="str">
        <f t="shared" si="4"/>
        <v>March</v>
      </c>
    </row>
    <row r="264" spans="1:7" ht="15.75">
      <c r="A264" s="50" t="s">
        <v>326</v>
      </c>
      <c r="B264" s="171" t="s">
        <v>1921</v>
      </c>
      <c r="C264" s="798">
        <v>45722</v>
      </c>
      <c r="D264" s="66">
        <v>245</v>
      </c>
      <c r="E264" s="66"/>
      <c r="F264" s="45" t="s">
        <v>2034</v>
      </c>
      <c r="G264" t="str">
        <f t="shared" si="4"/>
        <v>March</v>
      </c>
    </row>
    <row r="265" spans="1:7">
      <c r="A265" s="824" t="s">
        <v>365</v>
      </c>
      <c r="B265" s="264" t="s">
        <v>1587</v>
      </c>
      <c r="C265" s="55">
        <v>45722</v>
      </c>
      <c r="D265" s="66">
        <v>0</v>
      </c>
      <c r="E265" s="66"/>
      <c r="F265" s="51"/>
      <c r="G265" t="str">
        <f t="shared" si="4"/>
        <v>March</v>
      </c>
    </row>
    <row r="266" spans="1:7">
      <c r="A266" s="799" t="s">
        <v>400</v>
      </c>
      <c r="B266" s="802" t="s">
        <v>1601</v>
      </c>
      <c r="C266" s="55">
        <v>45722</v>
      </c>
      <c r="D266" s="66">
        <v>0</v>
      </c>
      <c r="E266" s="66"/>
      <c r="F266" s="51"/>
      <c r="G266" t="str">
        <f t="shared" si="4"/>
        <v>March</v>
      </c>
    </row>
    <row r="267" spans="1:7" ht="15.75">
      <c r="A267" s="50" t="s">
        <v>445</v>
      </c>
      <c r="B267" s="171" t="s">
        <v>1921</v>
      </c>
      <c r="C267" s="798">
        <v>45722</v>
      </c>
      <c r="D267" s="66">
        <v>397</v>
      </c>
      <c r="E267" s="66"/>
      <c r="F267" s="45" t="s">
        <v>2063</v>
      </c>
      <c r="G267" t="str">
        <f t="shared" si="4"/>
        <v>March</v>
      </c>
    </row>
    <row r="268" spans="1:7">
      <c r="A268" s="824" t="s">
        <v>203</v>
      </c>
      <c r="B268" s="827" t="s">
        <v>1340</v>
      </c>
      <c r="C268" s="55">
        <v>45722</v>
      </c>
      <c r="D268" s="66">
        <v>0</v>
      </c>
      <c r="E268" s="66"/>
      <c r="F268" s="51"/>
      <c r="G268" t="str">
        <f t="shared" si="4"/>
        <v>March</v>
      </c>
    </row>
    <row r="269" spans="1:7">
      <c r="A269" s="799" t="s">
        <v>193</v>
      </c>
      <c r="B269" s="802" t="s">
        <v>1340</v>
      </c>
      <c r="C269" s="55">
        <v>45722</v>
      </c>
      <c r="D269" s="66">
        <v>0</v>
      </c>
      <c r="E269" s="66"/>
      <c r="F269" s="51"/>
      <c r="G269" t="str">
        <f t="shared" si="4"/>
        <v>March</v>
      </c>
    </row>
    <row r="270" spans="1:7" ht="15.75">
      <c r="A270" s="50" t="s">
        <v>195</v>
      </c>
      <c r="B270" s="171" t="s">
        <v>1921</v>
      </c>
      <c r="C270" s="798">
        <v>45722</v>
      </c>
      <c r="D270" s="66">
        <v>0</v>
      </c>
      <c r="E270" s="66"/>
      <c r="F270" s="51"/>
      <c r="G270" t="str">
        <f t="shared" si="4"/>
        <v>March</v>
      </c>
    </row>
    <row r="271" spans="1:7" ht="15.75">
      <c r="A271" s="824" t="s">
        <v>197</v>
      </c>
      <c r="B271" s="825" t="s">
        <v>58</v>
      </c>
      <c r="C271" s="55">
        <v>45722</v>
      </c>
      <c r="D271" s="66">
        <v>35</v>
      </c>
      <c r="E271" s="66"/>
      <c r="F271" s="51"/>
      <c r="G271" t="str">
        <f t="shared" si="4"/>
        <v>March</v>
      </c>
    </row>
    <row r="272" spans="1:7">
      <c r="A272" s="50" t="s">
        <v>199</v>
      </c>
      <c r="B272" s="173" t="s">
        <v>2020</v>
      </c>
      <c r="C272" s="55">
        <v>45722</v>
      </c>
      <c r="D272" s="66">
        <v>0</v>
      </c>
      <c r="E272" s="66"/>
      <c r="F272" s="51"/>
      <c r="G272" t="str">
        <f t="shared" si="4"/>
        <v>March</v>
      </c>
    </row>
    <row r="273" spans="1:7" ht="15.75">
      <c r="A273" s="50" t="s">
        <v>201</v>
      </c>
      <c r="B273" s="171" t="s">
        <v>58</v>
      </c>
      <c r="C273" s="55">
        <v>45722</v>
      </c>
      <c r="D273" s="66">
        <v>0</v>
      </c>
      <c r="E273" s="66"/>
      <c r="F273" s="51"/>
      <c r="G273" t="str">
        <f t="shared" si="4"/>
        <v>March</v>
      </c>
    </row>
    <row r="274" spans="1:7">
      <c r="A274" s="50" t="s">
        <v>243</v>
      </c>
      <c r="B274" s="173" t="s">
        <v>68</v>
      </c>
      <c r="C274" s="55">
        <v>45722</v>
      </c>
      <c r="D274" s="66">
        <v>85</v>
      </c>
      <c r="E274" s="66"/>
      <c r="F274" s="51"/>
      <c r="G274" t="str">
        <f t="shared" si="4"/>
        <v>March</v>
      </c>
    </row>
    <row r="275" spans="1:7" ht="15.75">
      <c r="A275" s="799" t="s">
        <v>314</v>
      </c>
      <c r="B275" s="800" t="s">
        <v>58</v>
      </c>
      <c r="C275" s="55">
        <v>45722</v>
      </c>
      <c r="D275" s="66">
        <v>0</v>
      </c>
      <c r="E275" s="66"/>
      <c r="F275" s="51"/>
      <c r="G275" t="str">
        <f t="shared" si="4"/>
        <v>March</v>
      </c>
    </row>
    <row r="276" spans="1:7">
      <c r="A276" s="50" t="s">
        <v>312</v>
      </c>
      <c r="B276" s="172" t="s">
        <v>1347</v>
      </c>
      <c r="C276" s="798">
        <v>45722</v>
      </c>
      <c r="D276" s="66">
        <v>0</v>
      </c>
      <c r="E276" s="66"/>
      <c r="F276" s="51"/>
      <c r="G276" t="str">
        <f t="shared" si="4"/>
        <v>March</v>
      </c>
    </row>
    <row r="277" spans="1:7">
      <c r="A277" s="824" t="s">
        <v>386</v>
      </c>
      <c r="B277" s="1125" t="s">
        <v>80</v>
      </c>
      <c r="C277" s="55">
        <v>45722</v>
      </c>
      <c r="D277" s="66">
        <v>32</v>
      </c>
      <c r="E277" s="66"/>
      <c r="F277" s="66" t="s">
        <v>2035</v>
      </c>
      <c r="G277" t="str">
        <f t="shared" si="4"/>
        <v>March</v>
      </c>
    </row>
    <row r="278" spans="1:7">
      <c r="A278" s="50" t="s">
        <v>335</v>
      </c>
      <c r="B278" s="173" t="s">
        <v>1601</v>
      </c>
      <c r="C278" s="55">
        <v>45722</v>
      </c>
      <c r="D278" s="66">
        <v>0</v>
      </c>
      <c r="E278" s="66"/>
      <c r="F278" s="51"/>
      <c r="G278" t="str">
        <f t="shared" si="4"/>
        <v>March</v>
      </c>
    </row>
    <row r="279" spans="1:7" ht="15.75">
      <c r="A279" s="50" t="s">
        <v>213</v>
      </c>
      <c r="B279" s="171" t="s">
        <v>58</v>
      </c>
      <c r="C279" s="55">
        <v>45722</v>
      </c>
      <c r="D279" s="66">
        <v>0</v>
      </c>
      <c r="E279" s="66"/>
      <c r="F279" s="51"/>
      <c r="G279" t="str">
        <f t="shared" si="4"/>
        <v>March</v>
      </c>
    </row>
    <row r="280" spans="1:7">
      <c r="A280" s="50" t="s">
        <v>379</v>
      </c>
      <c r="B280" s="173" t="s">
        <v>68</v>
      </c>
      <c r="C280" s="55">
        <v>45722</v>
      </c>
      <c r="D280" s="66">
        <v>0</v>
      </c>
      <c r="E280" s="66"/>
      <c r="F280" s="51"/>
      <c r="G280" t="str">
        <f t="shared" si="4"/>
        <v>March</v>
      </c>
    </row>
    <row r="281" spans="1:7">
      <c r="A281" s="50" t="s">
        <v>309</v>
      </c>
      <c r="B281" s="85" t="s">
        <v>1587</v>
      </c>
      <c r="C281" s="55">
        <v>45722</v>
      </c>
      <c r="D281" s="66">
        <v>0</v>
      </c>
      <c r="E281" s="66"/>
      <c r="F281" s="51"/>
      <c r="G281" t="str">
        <f t="shared" si="4"/>
        <v>March</v>
      </c>
    </row>
    <row r="282" spans="1:7">
      <c r="A282" s="50" t="s">
        <v>310</v>
      </c>
      <c r="B282" s="85" t="s">
        <v>1587</v>
      </c>
      <c r="C282" s="55">
        <v>45722</v>
      </c>
      <c r="D282" s="66">
        <v>0</v>
      </c>
      <c r="E282" s="66"/>
      <c r="F282" s="51"/>
      <c r="G282" t="str">
        <f t="shared" si="4"/>
        <v>March</v>
      </c>
    </row>
    <row r="283" spans="1:7">
      <c r="A283" s="50" t="s">
        <v>181</v>
      </c>
      <c r="B283" s="139" t="s">
        <v>68</v>
      </c>
      <c r="C283" s="55">
        <v>45722</v>
      </c>
      <c r="D283" s="66">
        <v>0</v>
      </c>
      <c r="E283" s="66"/>
      <c r="F283" s="51"/>
      <c r="G283" t="str">
        <f t="shared" si="4"/>
        <v>March</v>
      </c>
    </row>
    <row r="284" spans="1:7" ht="15.75">
      <c r="A284" s="50" t="s">
        <v>305</v>
      </c>
      <c r="B284" s="171" t="s">
        <v>58</v>
      </c>
      <c r="C284" s="55">
        <v>45722</v>
      </c>
      <c r="D284" s="66">
        <v>0</v>
      </c>
      <c r="E284" s="66"/>
      <c r="F284" s="51"/>
      <c r="G284" t="str">
        <f t="shared" si="4"/>
        <v>March</v>
      </c>
    </row>
    <row r="285" spans="1:7">
      <c r="A285" s="50" t="s">
        <v>307</v>
      </c>
      <c r="B285" s="173" t="s">
        <v>68</v>
      </c>
      <c r="C285" s="55">
        <v>45722</v>
      </c>
      <c r="D285" s="66">
        <v>0</v>
      </c>
      <c r="E285" s="66"/>
      <c r="F285" s="51"/>
      <c r="G285" t="str">
        <f t="shared" si="4"/>
        <v>March</v>
      </c>
    </row>
    <row r="286" spans="1:7">
      <c r="A286" s="50" t="s">
        <v>375</v>
      </c>
      <c r="B286" s="1163" t="s">
        <v>1923</v>
      </c>
      <c r="C286" s="55">
        <v>45722</v>
      </c>
      <c r="D286" s="66">
        <v>0</v>
      </c>
      <c r="E286" s="66"/>
      <c r="F286" s="51"/>
      <c r="G286" t="str">
        <f t="shared" si="4"/>
        <v>March</v>
      </c>
    </row>
    <row r="287" spans="1:7">
      <c r="A287" s="50" t="s">
        <v>303</v>
      </c>
      <c r="B287" s="173" t="s">
        <v>2036</v>
      </c>
      <c r="C287" s="55">
        <v>45722</v>
      </c>
      <c r="D287" s="66">
        <v>0</v>
      </c>
      <c r="E287" s="66"/>
      <c r="F287" s="51"/>
      <c r="G287" t="str">
        <f t="shared" si="4"/>
        <v>March</v>
      </c>
    </row>
    <row r="288" spans="1:7">
      <c r="A288" s="50" t="s">
        <v>442</v>
      </c>
      <c r="B288" s="1125" t="s">
        <v>80</v>
      </c>
      <c r="C288" s="55">
        <v>45722</v>
      </c>
      <c r="D288" s="66">
        <v>0</v>
      </c>
      <c r="E288" s="66"/>
      <c r="F288" s="51"/>
      <c r="G288" t="str">
        <f t="shared" si="4"/>
        <v>March</v>
      </c>
    </row>
    <row r="289" spans="1:7">
      <c r="A289" s="50" t="s">
        <v>316</v>
      </c>
      <c r="B289" s="139" t="s">
        <v>2036</v>
      </c>
      <c r="C289" s="55">
        <v>45722</v>
      </c>
      <c r="D289" s="66">
        <v>0</v>
      </c>
      <c r="E289" s="66"/>
      <c r="F289" s="51"/>
      <c r="G289" t="str">
        <f t="shared" si="4"/>
        <v>March</v>
      </c>
    </row>
    <row r="290" spans="1:7">
      <c r="A290" s="50" t="s">
        <v>1924</v>
      </c>
      <c r="B290" s="173" t="s">
        <v>2020</v>
      </c>
      <c r="C290" s="55">
        <v>45722</v>
      </c>
      <c r="D290" s="66">
        <v>0</v>
      </c>
      <c r="E290" s="66"/>
      <c r="F290" s="51"/>
      <c r="G290" t="str">
        <f t="shared" si="4"/>
        <v>March</v>
      </c>
    </row>
    <row r="291" spans="1:7">
      <c r="A291" s="50" t="s">
        <v>369</v>
      </c>
      <c r="B291" s="73" t="s">
        <v>1596</v>
      </c>
      <c r="C291" s="55">
        <v>45722</v>
      </c>
      <c r="D291" s="66">
        <v>0</v>
      </c>
      <c r="E291" s="66"/>
      <c r="F291" s="51"/>
      <c r="G291" t="str">
        <f t="shared" si="4"/>
        <v>March</v>
      </c>
    </row>
    <row r="292" spans="1:7">
      <c r="A292" s="50" t="s">
        <v>422</v>
      </c>
      <c r="B292" s="139" t="s">
        <v>1607</v>
      </c>
      <c r="C292" s="55">
        <v>45722</v>
      </c>
      <c r="D292" s="66">
        <v>0</v>
      </c>
      <c r="E292" s="66"/>
      <c r="F292" s="51"/>
      <c r="G292" t="str">
        <f t="shared" si="4"/>
        <v>March</v>
      </c>
    </row>
    <row r="293" spans="1:7">
      <c r="A293" s="50" t="s">
        <v>420</v>
      </c>
      <c r="B293" s="139" t="s">
        <v>1607</v>
      </c>
      <c r="C293" s="55">
        <v>45722</v>
      </c>
      <c r="D293" s="82">
        <v>1109</v>
      </c>
      <c r="E293" s="82"/>
      <c r="F293" s="66" t="s">
        <v>2064</v>
      </c>
      <c r="G293" t="str">
        <f t="shared" si="4"/>
        <v>March</v>
      </c>
    </row>
    <row r="294" spans="1:7" ht="15.75">
      <c r="A294" s="50" t="s">
        <v>185</v>
      </c>
      <c r="B294" s="171" t="s">
        <v>58</v>
      </c>
      <c r="C294" s="55">
        <v>45722</v>
      </c>
      <c r="D294" s="66">
        <v>0</v>
      </c>
      <c r="E294" s="66"/>
      <c r="F294" s="51"/>
      <c r="G294" t="str">
        <f t="shared" si="4"/>
        <v>March</v>
      </c>
    </row>
    <row r="295" spans="1:7">
      <c r="A295" s="799" t="s">
        <v>416</v>
      </c>
      <c r="B295" s="1163" t="s">
        <v>1923</v>
      </c>
      <c r="C295" s="55">
        <v>45722</v>
      </c>
      <c r="D295" s="66">
        <v>0</v>
      </c>
      <c r="E295" s="66"/>
      <c r="F295" s="51"/>
      <c r="G295" t="str">
        <f t="shared" si="4"/>
        <v>March</v>
      </c>
    </row>
    <row r="296" spans="1:7" ht="15.75">
      <c r="A296" s="51" t="s">
        <v>163</v>
      </c>
      <c r="B296" s="171" t="s">
        <v>1921</v>
      </c>
      <c r="C296" s="798">
        <v>45722</v>
      </c>
      <c r="D296" s="66">
        <v>286</v>
      </c>
      <c r="E296" s="66"/>
      <c r="F296" s="51"/>
      <c r="G296" t="str">
        <f t="shared" si="4"/>
        <v>March</v>
      </c>
    </row>
    <row r="297" spans="1:7" ht="15.75">
      <c r="A297" s="829" t="s">
        <v>426</v>
      </c>
      <c r="B297" s="823" t="s">
        <v>58</v>
      </c>
      <c r="C297" s="55">
        <v>45722</v>
      </c>
      <c r="D297" s="82">
        <v>1590</v>
      </c>
      <c r="E297" s="82"/>
      <c r="F297" s="66" t="s">
        <v>2024</v>
      </c>
      <c r="G297" t="str">
        <f t="shared" si="4"/>
        <v>March</v>
      </c>
    </row>
    <row r="298" spans="1:7" ht="15.75">
      <c r="A298" s="51" t="s">
        <v>259</v>
      </c>
      <c r="B298" s="171" t="s">
        <v>1921</v>
      </c>
      <c r="C298" s="798">
        <v>45722</v>
      </c>
      <c r="D298" s="66">
        <v>489</v>
      </c>
      <c r="E298" s="66"/>
      <c r="F298" s="66" t="s">
        <v>2065</v>
      </c>
      <c r="G298" t="str">
        <f t="shared" si="4"/>
        <v>March</v>
      </c>
    </row>
    <row r="299" spans="1:7">
      <c r="A299" s="830" t="s">
        <v>382</v>
      </c>
      <c r="B299" s="264" t="s">
        <v>1587</v>
      </c>
      <c r="C299" s="55">
        <v>45722</v>
      </c>
      <c r="D299" s="66">
        <v>884</v>
      </c>
      <c r="E299" s="66"/>
      <c r="F299" s="66" t="s">
        <v>2066</v>
      </c>
      <c r="G299" t="str">
        <f t="shared" si="4"/>
        <v>March</v>
      </c>
    </row>
    <row r="300" spans="1:7" ht="15.75">
      <c r="A300" s="51" t="s">
        <v>183</v>
      </c>
      <c r="B300" s="171" t="s">
        <v>58</v>
      </c>
      <c r="C300" s="55">
        <v>45722</v>
      </c>
      <c r="D300" s="82">
        <v>1357</v>
      </c>
      <c r="E300" s="82"/>
      <c r="F300" s="66" t="s">
        <v>2039</v>
      </c>
      <c r="G300" t="str">
        <f t="shared" si="4"/>
        <v>March</v>
      </c>
    </row>
    <row r="301" spans="1:7">
      <c r="A301" s="51" t="s">
        <v>337</v>
      </c>
      <c r="B301" s="139" t="s">
        <v>1607</v>
      </c>
      <c r="C301" s="55">
        <v>45722</v>
      </c>
      <c r="D301" s="66">
        <v>874</v>
      </c>
      <c r="E301" s="66"/>
      <c r="G301" t="str">
        <f t="shared" si="4"/>
        <v>March</v>
      </c>
    </row>
    <row r="302" spans="1:7">
      <c r="A302" s="50" t="s">
        <v>320</v>
      </c>
      <c r="B302" s="1125" t="s">
        <v>80</v>
      </c>
      <c r="C302" s="22">
        <v>45723</v>
      </c>
      <c r="D302" s="66">
        <v>0</v>
      </c>
      <c r="E302" s="66"/>
      <c r="G302" t="str">
        <f t="shared" si="4"/>
        <v>March</v>
      </c>
    </row>
    <row r="303" spans="1:7">
      <c r="A303" s="799" t="s">
        <v>322</v>
      </c>
      <c r="B303" s="802" t="s">
        <v>1601</v>
      </c>
      <c r="C303" s="22">
        <v>45723</v>
      </c>
      <c r="D303" s="66">
        <v>0</v>
      </c>
      <c r="E303" s="66"/>
      <c r="G303" t="str">
        <f t="shared" si="4"/>
        <v>March</v>
      </c>
    </row>
    <row r="304" spans="1:7" ht="15.75">
      <c r="A304" s="50" t="s">
        <v>326</v>
      </c>
      <c r="B304" s="171" t="s">
        <v>1921</v>
      </c>
      <c r="C304" s="233">
        <v>45723</v>
      </c>
      <c r="D304" s="66">
        <v>0</v>
      </c>
      <c r="E304" s="66"/>
      <c r="F304" s="66" t="s">
        <v>2067</v>
      </c>
      <c r="G304" t="str">
        <f t="shared" si="4"/>
        <v>March</v>
      </c>
    </row>
    <row r="305" spans="1:7">
      <c r="A305" s="824" t="s">
        <v>365</v>
      </c>
      <c r="B305" s="264" t="s">
        <v>1587</v>
      </c>
      <c r="C305" s="22">
        <v>45723</v>
      </c>
      <c r="D305" s="66">
        <v>0</v>
      </c>
      <c r="E305" s="66"/>
      <c r="G305" t="str">
        <f t="shared" si="4"/>
        <v>March</v>
      </c>
    </row>
    <row r="306" spans="1:7">
      <c r="A306" s="799" t="s">
        <v>400</v>
      </c>
      <c r="B306" s="802" t="s">
        <v>1601</v>
      </c>
      <c r="C306" s="22">
        <v>45723</v>
      </c>
      <c r="D306" s="66">
        <v>0</v>
      </c>
      <c r="E306" s="66"/>
      <c r="G306" t="str">
        <f t="shared" si="4"/>
        <v>March</v>
      </c>
    </row>
    <row r="307" spans="1:7" ht="15.75">
      <c r="A307" s="50" t="s">
        <v>445</v>
      </c>
      <c r="B307" s="171" t="s">
        <v>1921</v>
      </c>
      <c r="C307" s="233">
        <v>45723</v>
      </c>
      <c r="D307" s="66">
        <v>88</v>
      </c>
      <c r="E307" s="66"/>
      <c r="G307" t="str">
        <f t="shared" si="4"/>
        <v>March</v>
      </c>
    </row>
    <row r="308" spans="1:7">
      <c r="A308" s="824" t="s">
        <v>1534</v>
      </c>
      <c r="B308" s="827" t="s">
        <v>1340</v>
      </c>
      <c r="C308" s="22">
        <v>45723</v>
      </c>
      <c r="D308" s="66">
        <v>0</v>
      </c>
      <c r="E308" s="66"/>
      <c r="G308" t="str">
        <f t="shared" si="4"/>
        <v>March</v>
      </c>
    </row>
    <row r="309" spans="1:7">
      <c r="A309" s="799" t="s">
        <v>193</v>
      </c>
      <c r="B309" s="802" t="s">
        <v>1340</v>
      </c>
      <c r="C309" s="22">
        <v>45723</v>
      </c>
      <c r="D309" s="66">
        <v>0</v>
      </c>
      <c r="E309" s="66"/>
      <c r="G309" t="str">
        <f t="shared" si="4"/>
        <v>March</v>
      </c>
    </row>
    <row r="310" spans="1:7" ht="15.75">
      <c r="A310" s="50" t="s">
        <v>195</v>
      </c>
      <c r="B310" s="171" t="s">
        <v>1921</v>
      </c>
      <c r="C310" s="233">
        <v>45723</v>
      </c>
      <c r="D310" s="66">
        <v>0</v>
      </c>
      <c r="E310" s="66"/>
      <c r="G310" t="str">
        <f t="shared" si="4"/>
        <v>March</v>
      </c>
    </row>
    <row r="311" spans="1:7" ht="15.75">
      <c r="A311" s="824" t="s">
        <v>197</v>
      </c>
      <c r="B311" s="825" t="s">
        <v>58</v>
      </c>
      <c r="C311" s="22">
        <v>45723</v>
      </c>
      <c r="D311" s="66">
        <v>0</v>
      </c>
      <c r="E311" s="66"/>
      <c r="G311" t="str">
        <f t="shared" si="4"/>
        <v>March</v>
      </c>
    </row>
    <row r="312" spans="1:7">
      <c r="A312" s="50" t="s">
        <v>199</v>
      </c>
      <c r="B312" s="173" t="s">
        <v>2020</v>
      </c>
      <c r="C312" s="22">
        <v>45723</v>
      </c>
      <c r="D312" s="66">
        <v>0</v>
      </c>
      <c r="E312" s="66"/>
      <c r="G312" t="str">
        <f t="shared" si="4"/>
        <v>March</v>
      </c>
    </row>
    <row r="313" spans="1:7" ht="15.75">
      <c r="A313" s="50" t="s">
        <v>201</v>
      </c>
      <c r="B313" s="171" t="s">
        <v>58</v>
      </c>
      <c r="C313" s="22">
        <v>45723</v>
      </c>
      <c r="D313" s="66">
        <v>0</v>
      </c>
      <c r="E313" s="66"/>
      <c r="G313" t="str">
        <f t="shared" si="4"/>
        <v>March</v>
      </c>
    </row>
    <row r="314" spans="1:7">
      <c r="A314" s="50" t="s">
        <v>243</v>
      </c>
      <c r="B314" s="173" t="s">
        <v>68</v>
      </c>
      <c r="C314" s="22">
        <v>45723</v>
      </c>
      <c r="D314" s="66">
        <v>0</v>
      </c>
      <c r="E314" s="66"/>
      <c r="G314" t="str">
        <f t="shared" si="4"/>
        <v>March</v>
      </c>
    </row>
    <row r="315" spans="1:7" ht="15.75">
      <c r="A315" s="799" t="s">
        <v>314</v>
      </c>
      <c r="B315" s="800" t="s">
        <v>58</v>
      </c>
      <c r="C315" s="22">
        <v>45723</v>
      </c>
      <c r="D315" s="66">
        <v>0</v>
      </c>
      <c r="E315" s="66"/>
      <c r="G315" t="str">
        <f t="shared" si="4"/>
        <v>March</v>
      </c>
    </row>
    <row r="316" spans="1:7">
      <c r="A316" s="50" t="s">
        <v>312</v>
      </c>
      <c r="B316" s="172" t="s">
        <v>1347</v>
      </c>
      <c r="C316" s="233">
        <v>45723</v>
      </c>
      <c r="D316" s="66">
        <v>0</v>
      </c>
      <c r="E316" s="66"/>
      <c r="G316" t="str">
        <f t="shared" si="4"/>
        <v>March</v>
      </c>
    </row>
    <row r="317" spans="1:7">
      <c r="A317" s="824" t="s">
        <v>386</v>
      </c>
      <c r="B317" s="1125" t="s">
        <v>80</v>
      </c>
      <c r="C317" s="22">
        <v>45723</v>
      </c>
      <c r="D317" s="66">
        <v>9</v>
      </c>
      <c r="E317" s="66"/>
      <c r="F317" s="66" t="s">
        <v>2027</v>
      </c>
      <c r="G317" t="str">
        <f t="shared" si="4"/>
        <v>March</v>
      </c>
    </row>
    <row r="318" spans="1:7">
      <c r="A318" s="50" t="s">
        <v>335</v>
      </c>
      <c r="B318" s="173" t="s">
        <v>1601</v>
      </c>
      <c r="C318" s="22">
        <v>45723</v>
      </c>
      <c r="D318" s="66">
        <v>0</v>
      </c>
      <c r="E318" s="66"/>
      <c r="G318" t="str">
        <f t="shared" si="4"/>
        <v>March</v>
      </c>
    </row>
    <row r="319" spans="1:7" ht="15.75">
      <c r="A319" s="50" t="s">
        <v>213</v>
      </c>
      <c r="B319" s="171" t="s">
        <v>58</v>
      </c>
      <c r="C319" s="22">
        <v>45723</v>
      </c>
      <c r="D319" s="66">
        <v>0</v>
      </c>
      <c r="E319" s="66"/>
      <c r="G319" t="str">
        <f t="shared" si="4"/>
        <v>March</v>
      </c>
    </row>
    <row r="320" spans="1:7">
      <c r="A320" s="50" t="s">
        <v>379</v>
      </c>
      <c r="B320" s="173" t="s">
        <v>68</v>
      </c>
      <c r="C320" s="22">
        <v>45723</v>
      </c>
      <c r="D320" s="66">
        <v>201</v>
      </c>
      <c r="E320" s="66"/>
      <c r="F320" s="66" t="s">
        <v>2068</v>
      </c>
      <c r="G320" t="str">
        <f t="shared" si="4"/>
        <v>March</v>
      </c>
    </row>
    <row r="321" spans="1:7">
      <c r="A321" s="50" t="s">
        <v>309</v>
      </c>
      <c r="B321" s="85" t="s">
        <v>1587</v>
      </c>
      <c r="C321" s="22">
        <v>45723</v>
      </c>
      <c r="D321" s="66">
        <v>875</v>
      </c>
      <c r="E321" s="66"/>
      <c r="F321" s="66" t="s">
        <v>2069</v>
      </c>
      <c r="G321" t="str">
        <f t="shared" si="4"/>
        <v>March</v>
      </c>
    </row>
    <row r="322" spans="1:7">
      <c r="A322" s="50" t="s">
        <v>310</v>
      </c>
      <c r="B322" s="85" t="s">
        <v>1587</v>
      </c>
      <c r="C322" s="22">
        <v>45723</v>
      </c>
      <c r="D322" s="66">
        <v>0</v>
      </c>
      <c r="E322" s="66"/>
      <c r="G322" t="str">
        <f t="shared" si="4"/>
        <v>March</v>
      </c>
    </row>
    <row r="323" spans="1:7">
      <c r="A323" s="50" t="s">
        <v>181</v>
      </c>
      <c r="B323" s="139" t="s">
        <v>68</v>
      </c>
      <c r="C323" s="22">
        <v>45723</v>
      </c>
      <c r="D323" s="66">
        <v>0</v>
      </c>
      <c r="E323" s="66"/>
      <c r="G323" t="str">
        <f t="shared" ref="G323:G386" si="5">TEXT(C323,"mmmm")</f>
        <v>March</v>
      </c>
    </row>
    <row r="324" spans="1:7" ht="15.75">
      <c r="A324" s="50" t="s">
        <v>305</v>
      </c>
      <c r="B324" s="171" t="s">
        <v>58</v>
      </c>
      <c r="C324" s="22">
        <v>45723</v>
      </c>
      <c r="D324" s="66">
        <v>0</v>
      </c>
      <c r="E324" s="66"/>
      <c r="F324" s="66" t="s">
        <v>2070</v>
      </c>
      <c r="G324" t="str">
        <f t="shared" si="5"/>
        <v>March</v>
      </c>
    </row>
    <row r="325" spans="1:7">
      <c r="A325" s="50" t="s">
        <v>307</v>
      </c>
      <c r="B325" s="173" t="s">
        <v>68</v>
      </c>
      <c r="C325" s="22">
        <v>45723</v>
      </c>
      <c r="D325" s="66">
        <v>0</v>
      </c>
      <c r="E325" s="66"/>
      <c r="G325" t="str">
        <f t="shared" si="5"/>
        <v>March</v>
      </c>
    </row>
    <row r="326" spans="1:7">
      <c r="A326" s="50" t="s">
        <v>375</v>
      </c>
      <c r="B326" s="1163" t="s">
        <v>1923</v>
      </c>
      <c r="C326" s="22">
        <v>45723</v>
      </c>
      <c r="D326" s="66">
        <v>0</v>
      </c>
      <c r="E326" s="66"/>
      <c r="G326" t="str">
        <f t="shared" si="5"/>
        <v>March</v>
      </c>
    </row>
    <row r="327" spans="1:7">
      <c r="A327" s="50" t="s">
        <v>303</v>
      </c>
      <c r="B327" s="173" t="s">
        <v>2036</v>
      </c>
      <c r="C327" s="22">
        <v>45723</v>
      </c>
      <c r="D327" s="66">
        <v>0</v>
      </c>
      <c r="E327" s="66"/>
      <c r="G327" t="str">
        <f t="shared" si="5"/>
        <v>March</v>
      </c>
    </row>
    <row r="328" spans="1:7">
      <c r="A328" s="50" t="s">
        <v>442</v>
      </c>
      <c r="B328" s="1125" t="s">
        <v>80</v>
      </c>
      <c r="C328" s="22">
        <v>45723</v>
      </c>
      <c r="D328" s="66">
        <v>0</v>
      </c>
      <c r="E328" s="66"/>
      <c r="G328" t="str">
        <f t="shared" si="5"/>
        <v>March</v>
      </c>
    </row>
    <row r="329" spans="1:7">
      <c r="A329" s="50" t="s">
        <v>316</v>
      </c>
      <c r="B329" s="139" t="s">
        <v>2036</v>
      </c>
      <c r="C329" s="22">
        <v>45723</v>
      </c>
      <c r="D329" s="66">
        <v>0</v>
      </c>
      <c r="E329" s="66"/>
      <c r="G329" t="str">
        <f t="shared" si="5"/>
        <v>March</v>
      </c>
    </row>
    <row r="330" spans="1:7">
      <c r="A330" s="50" t="s">
        <v>1924</v>
      </c>
      <c r="B330" s="173" t="s">
        <v>2020</v>
      </c>
      <c r="C330" s="22">
        <v>45723</v>
      </c>
      <c r="D330" s="66">
        <v>0</v>
      </c>
      <c r="E330" s="66"/>
      <c r="G330" t="str">
        <f t="shared" si="5"/>
        <v>March</v>
      </c>
    </row>
    <row r="331" spans="1:7">
      <c r="A331" s="50" t="s">
        <v>369</v>
      </c>
      <c r="B331" s="73" t="s">
        <v>1596</v>
      </c>
      <c r="C331" s="22">
        <v>45723</v>
      </c>
      <c r="D331" s="66">
        <v>288</v>
      </c>
      <c r="E331" s="66"/>
      <c r="F331" s="66" t="s">
        <v>2071</v>
      </c>
      <c r="G331" t="str">
        <f t="shared" si="5"/>
        <v>March</v>
      </c>
    </row>
    <row r="332" spans="1:7">
      <c r="A332" s="50" t="s">
        <v>422</v>
      </c>
      <c r="B332" s="139" t="s">
        <v>1607</v>
      </c>
      <c r="C332" s="22">
        <v>45723</v>
      </c>
      <c r="D332" s="66">
        <v>0</v>
      </c>
      <c r="E332" s="66"/>
      <c r="G332" t="str">
        <f t="shared" si="5"/>
        <v>March</v>
      </c>
    </row>
    <row r="333" spans="1:7">
      <c r="A333" s="50" t="s">
        <v>420</v>
      </c>
      <c r="B333" s="139" t="s">
        <v>1607</v>
      </c>
      <c r="C333" s="22">
        <v>45723</v>
      </c>
      <c r="D333" s="66">
        <v>980</v>
      </c>
      <c r="E333" s="66"/>
      <c r="F333" s="66" t="s">
        <v>2025</v>
      </c>
      <c r="G333" t="str">
        <f t="shared" si="5"/>
        <v>March</v>
      </c>
    </row>
    <row r="334" spans="1:7" ht="15.75">
      <c r="A334" s="50" t="s">
        <v>185</v>
      </c>
      <c r="B334" s="171" t="s">
        <v>58</v>
      </c>
      <c r="C334" s="22">
        <v>45723</v>
      </c>
      <c r="D334" s="66">
        <v>0</v>
      </c>
      <c r="E334" s="66"/>
      <c r="G334" t="str">
        <f t="shared" si="5"/>
        <v>March</v>
      </c>
    </row>
    <row r="335" spans="1:7">
      <c r="A335" s="799" t="s">
        <v>416</v>
      </c>
      <c r="B335" s="1163" t="s">
        <v>1923</v>
      </c>
      <c r="C335" s="22">
        <v>45723</v>
      </c>
      <c r="D335" s="66">
        <v>0</v>
      </c>
      <c r="E335" s="66"/>
      <c r="G335" t="str">
        <f t="shared" si="5"/>
        <v>March</v>
      </c>
    </row>
    <row r="336" spans="1:7" ht="15.75">
      <c r="A336" s="51" t="s">
        <v>163</v>
      </c>
      <c r="B336" s="171" t="s">
        <v>1921</v>
      </c>
      <c r="C336" s="233">
        <v>45723</v>
      </c>
      <c r="D336" s="66">
        <v>0</v>
      </c>
      <c r="E336" s="66"/>
      <c r="F336" s="66" t="s">
        <v>2072</v>
      </c>
      <c r="G336" t="str">
        <f t="shared" si="5"/>
        <v>March</v>
      </c>
    </row>
    <row r="337" spans="1:7" ht="15.75">
      <c r="A337" s="829" t="s">
        <v>426</v>
      </c>
      <c r="B337" s="823" t="s">
        <v>58</v>
      </c>
      <c r="C337" s="22">
        <v>45723</v>
      </c>
      <c r="D337" s="82">
        <v>1370</v>
      </c>
      <c r="E337" s="82"/>
      <c r="F337" s="66" t="s">
        <v>2031</v>
      </c>
      <c r="G337" t="str">
        <f t="shared" si="5"/>
        <v>March</v>
      </c>
    </row>
    <row r="338" spans="1:7" ht="15.75">
      <c r="A338" s="51" t="s">
        <v>259</v>
      </c>
      <c r="B338" s="171" t="s">
        <v>1921</v>
      </c>
      <c r="C338" s="233">
        <v>45723</v>
      </c>
      <c r="D338" s="66">
        <v>0</v>
      </c>
      <c r="E338" s="66"/>
      <c r="G338" t="str">
        <f t="shared" si="5"/>
        <v>March</v>
      </c>
    </row>
    <row r="339" spans="1:7">
      <c r="A339" s="830" t="s">
        <v>382</v>
      </c>
      <c r="B339" s="264" t="s">
        <v>1587</v>
      </c>
      <c r="C339" s="22">
        <v>45723</v>
      </c>
      <c r="D339" s="66">
        <v>738</v>
      </c>
      <c r="E339" s="66"/>
      <c r="F339" s="66" t="s">
        <v>2073</v>
      </c>
      <c r="G339" t="str">
        <f t="shared" si="5"/>
        <v>March</v>
      </c>
    </row>
    <row r="340" spans="1:7" ht="15.75">
      <c r="A340" s="51" t="s">
        <v>183</v>
      </c>
      <c r="B340" s="171" t="s">
        <v>58</v>
      </c>
      <c r="C340" s="22">
        <v>45723</v>
      </c>
      <c r="D340" s="66">
        <v>0</v>
      </c>
      <c r="E340" s="66"/>
      <c r="G340" t="str">
        <f t="shared" si="5"/>
        <v>March</v>
      </c>
    </row>
    <row r="341" spans="1:7">
      <c r="A341" s="806" t="s">
        <v>337</v>
      </c>
      <c r="B341" s="805" t="s">
        <v>1607</v>
      </c>
      <c r="C341" s="22">
        <v>45723</v>
      </c>
      <c r="D341" s="82">
        <v>1602</v>
      </c>
      <c r="E341" s="82"/>
      <c r="F341" s="66" t="s">
        <v>2027</v>
      </c>
      <c r="G341" t="str">
        <f t="shared" si="5"/>
        <v>March</v>
      </c>
    </row>
    <row r="342" spans="1:7" ht="15.75">
      <c r="A342" s="51" t="s">
        <v>274</v>
      </c>
      <c r="B342" s="171" t="s">
        <v>1921</v>
      </c>
      <c r="C342" s="233">
        <v>45723</v>
      </c>
      <c r="D342" s="66">
        <v>20</v>
      </c>
      <c r="E342" s="66"/>
      <c r="G342" t="str">
        <f t="shared" si="5"/>
        <v>March</v>
      </c>
    </row>
    <row r="343" spans="1:7">
      <c r="A343" s="824" t="s">
        <v>320</v>
      </c>
      <c r="B343" s="1125" t="s">
        <v>80</v>
      </c>
      <c r="C343" s="22">
        <v>45726</v>
      </c>
      <c r="D343" s="66">
        <v>0</v>
      </c>
      <c r="E343" s="66"/>
      <c r="G343" t="str">
        <f t="shared" si="5"/>
        <v>March</v>
      </c>
    </row>
    <row r="344" spans="1:7">
      <c r="A344" s="799" t="s">
        <v>322</v>
      </c>
      <c r="B344" s="802" t="s">
        <v>1601</v>
      </c>
      <c r="C344" s="22">
        <v>45726</v>
      </c>
      <c r="D344" s="66">
        <v>0</v>
      </c>
      <c r="E344" s="66"/>
      <c r="G344" t="str">
        <f t="shared" si="5"/>
        <v>March</v>
      </c>
    </row>
    <row r="345" spans="1:7" ht="15.75">
      <c r="A345" s="50" t="s">
        <v>326</v>
      </c>
      <c r="B345" s="171" t="s">
        <v>1921</v>
      </c>
      <c r="C345" s="233">
        <v>45726</v>
      </c>
      <c r="D345" s="66">
        <v>0</v>
      </c>
      <c r="E345" s="66"/>
      <c r="F345" s="66" t="s">
        <v>2074</v>
      </c>
      <c r="G345" t="str">
        <f t="shared" si="5"/>
        <v>March</v>
      </c>
    </row>
    <row r="346" spans="1:7">
      <c r="A346" s="824" t="s">
        <v>365</v>
      </c>
      <c r="B346" s="264" t="s">
        <v>1587</v>
      </c>
      <c r="C346" s="22">
        <v>45726</v>
      </c>
      <c r="D346" s="66">
        <v>0</v>
      </c>
      <c r="E346" s="66"/>
      <c r="G346" t="str">
        <f t="shared" si="5"/>
        <v>March</v>
      </c>
    </row>
    <row r="347" spans="1:7">
      <c r="A347" s="799" t="s">
        <v>400</v>
      </c>
      <c r="B347" s="802" t="s">
        <v>1601</v>
      </c>
      <c r="C347" s="22">
        <v>45726</v>
      </c>
      <c r="D347" s="66">
        <v>0</v>
      </c>
      <c r="E347" s="66"/>
      <c r="G347" t="str">
        <f t="shared" si="5"/>
        <v>March</v>
      </c>
    </row>
    <row r="348" spans="1:7" ht="15.75">
      <c r="A348" s="50" t="s">
        <v>445</v>
      </c>
      <c r="B348" s="171" t="s">
        <v>1921</v>
      </c>
      <c r="C348" s="233">
        <v>45726</v>
      </c>
      <c r="D348" s="66">
        <v>0</v>
      </c>
      <c r="E348" s="66"/>
      <c r="G348" t="str">
        <f t="shared" si="5"/>
        <v>March</v>
      </c>
    </row>
    <row r="349" spans="1:7">
      <c r="A349" s="824" t="s">
        <v>1534</v>
      </c>
      <c r="B349" s="827" t="s">
        <v>1340</v>
      </c>
      <c r="C349" s="22">
        <v>45726</v>
      </c>
      <c r="D349" s="66">
        <v>0</v>
      </c>
      <c r="E349" s="66"/>
      <c r="G349" t="str">
        <f t="shared" si="5"/>
        <v>March</v>
      </c>
    </row>
    <row r="350" spans="1:7">
      <c r="A350" s="799" t="s">
        <v>193</v>
      </c>
      <c r="B350" s="802" t="s">
        <v>1340</v>
      </c>
      <c r="C350" s="22">
        <v>45726</v>
      </c>
      <c r="D350" s="66">
        <v>0</v>
      </c>
      <c r="E350" s="66"/>
      <c r="G350" t="str">
        <f t="shared" si="5"/>
        <v>March</v>
      </c>
    </row>
    <row r="351" spans="1:7" ht="15.75">
      <c r="A351" s="50" t="s">
        <v>195</v>
      </c>
      <c r="B351" s="171" t="s">
        <v>1921</v>
      </c>
      <c r="C351" s="233">
        <v>45726</v>
      </c>
      <c r="D351" s="66">
        <v>0</v>
      </c>
      <c r="E351" s="66"/>
      <c r="G351" t="str">
        <f t="shared" si="5"/>
        <v>March</v>
      </c>
    </row>
    <row r="352" spans="1:7" ht="15.75">
      <c r="A352" s="824" t="s">
        <v>197</v>
      </c>
      <c r="B352" s="825" t="s">
        <v>58</v>
      </c>
      <c r="C352" s="22">
        <v>45726</v>
      </c>
      <c r="D352" s="66">
        <v>0</v>
      </c>
      <c r="E352" s="66"/>
      <c r="G352" t="str">
        <f t="shared" si="5"/>
        <v>March</v>
      </c>
    </row>
    <row r="353" spans="1:7">
      <c r="A353" s="50" t="s">
        <v>199</v>
      </c>
      <c r="B353" s="173" t="s">
        <v>2020</v>
      </c>
      <c r="C353" s="22">
        <v>45726</v>
      </c>
      <c r="D353" s="66">
        <v>0</v>
      </c>
      <c r="E353" s="66"/>
      <c r="G353" t="str">
        <f t="shared" si="5"/>
        <v>March</v>
      </c>
    </row>
    <row r="354" spans="1:7" ht="15.75">
      <c r="A354" s="50" t="s">
        <v>201</v>
      </c>
      <c r="B354" s="171" t="s">
        <v>58</v>
      </c>
      <c r="C354" s="22">
        <v>45726</v>
      </c>
      <c r="D354" s="66">
        <v>0</v>
      </c>
      <c r="E354" s="66"/>
      <c r="G354" t="str">
        <f t="shared" si="5"/>
        <v>March</v>
      </c>
    </row>
    <row r="355" spans="1:7">
      <c r="A355" s="50" t="s">
        <v>243</v>
      </c>
      <c r="B355" s="173" t="s">
        <v>68</v>
      </c>
      <c r="C355" s="22">
        <v>45726</v>
      </c>
      <c r="D355" s="66">
        <v>0</v>
      </c>
      <c r="E355" s="66"/>
      <c r="G355" t="str">
        <f t="shared" si="5"/>
        <v>March</v>
      </c>
    </row>
    <row r="356" spans="1:7" ht="15.75">
      <c r="A356" s="799" t="s">
        <v>314</v>
      </c>
      <c r="B356" s="800" t="s">
        <v>58</v>
      </c>
      <c r="C356" s="22">
        <v>45726</v>
      </c>
      <c r="D356" s="66">
        <v>0</v>
      </c>
      <c r="E356" s="66"/>
      <c r="G356" t="str">
        <f t="shared" si="5"/>
        <v>March</v>
      </c>
    </row>
    <row r="357" spans="1:7">
      <c r="A357" s="50" t="s">
        <v>312</v>
      </c>
      <c r="B357" s="172" t="s">
        <v>1347</v>
      </c>
      <c r="C357" s="233">
        <v>45726</v>
      </c>
      <c r="D357" s="66">
        <v>0</v>
      </c>
      <c r="E357" s="66"/>
      <c r="G357" t="str">
        <f t="shared" si="5"/>
        <v>March</v>
      </c>
    </row>
    <row r="358" spans="1:7">
      <c r="A358" s="824" t="s">
        <v>386</v>
      </c>
      <c r="B358" s="1125" t="s">
        <v>80</v>
      </c>
      <c r="C358" s="22">
        <v>45726</v>
      </c>
      <c r="D358" s="66">
        <v>0</v>
      </c>
      <c r="E358" s="66"/>
      <c r="F358" s="66" t="s">
        <v>2075</v>
      </c>
      <c r="G358" t="str">
        <f t="shared" si="5"/>
        <v>March</v>
      </c>
    </row>
    <row r="359" spans="1:7">
      <c r="A359" s="50" t="s">
        <v>335</v>
      </c>
      <c r="B359" s="173" t="s">
        <v>1601</v>
      </c>
      <c r="C359" s="22">
        <v>45726</v>
      </c>
      <c r="D359" s="66">
        <v>0</v>
      </c>
      <c r="E359" s="66"/>
      <c r="G359" t="str">
        <f t="shared" si="5"/>
        <v>March</v>
      </c>
    </row>
    <row r="360" spans="1:7" ht="15.75">
      <c r="A360" s="50" t="s">
        <v>213</v>
      </c>
      <c r="B360" s="171" t="s">
        <v>58</v>
      </c>
      <c r="C360" s="22">
        <v>45726</v>
      </c>
      <c r="D360" s="66">
        <v>0</v>
      </c>
      <c r="E360" s="66"/>
      <c r="G360" t="str">
        <f t="shared" si="5"/>
        <v>March</v>
      </c>
    </row>
    <row r="361" spans="1:7">
      <c r="A361" s="50" t="s">
        <v>379</v>
      </c>
      <c r="B361" s="173" t="s">
        <v>68</v>
      </c>
      <c r="C361" s="22">
        <v>45726</v>
      </c>
      <c r="D361" s="66">
        <v>0</v>
      </c>
      <c r="E361" s="66"/>
      <c r="G361" t="str">
        <f t="shared" si="5"/>
        <v>March</v>
      </c>
    </row>
    <row r="362" spans="1:7">
      <c r="A362" s="50" t="s">
        <v>309</v>
      </c>
      <c r="B362" s="85" t="s">
        <v>1587</v>
      </c>
      <c r="C362" s="22">
        <v>45726</v>
      </c>
      <c r="D362" s="66">
        <v>0</v>
      </c>
      <c r="E362" s="66"/>
      <c r="G362" t="str">
        <f t="shared" si="5"/>
        <v>March</v>
      </c>
    </row>
    <row r="363" spans="1:7">
      <c r="A363" s="50" t="s">
        <v>310</v>
      </c>
      <c r="B363" s="85" t="s">
        <v>1587</v>
      </c>
      <c r="C363" s="22">
        <v>45726</v>
      </c>
      <c r="D363" s="66">
        <v>0</v>
      </c>
      <c r="E363" s="66"/>
      <c r="G363" t="str">
        <f t="shared" si="5"/>
        <v>March</v>
      </c>
    </row>
    <row r="364" spans="1:7">
      <c r="A364" s="50" t="s">
        <v>181</v>
      </c>
      <c r="B364" s="139" t="s">
        <v>68</v>
      </c>
      <c r="C364" s="22">
        <v>45726</v>
      </c>
      <c r="D364" s="66">
        <v>0</v>
      </c>
      <c r="E364" s="66"/>
      <c r="G364" t="str">
        <f t="shared" si="5"/>
        <v>March</v>
      </c>
    </row>
    <row r="365" spans="1:7" ht="15.75">
      <c r="A365" s="50" t="s">
        <v>305</v>
      </c>
      <c r="B365" s="171" t="s">
        <v>58</v>
      </c>
      <c r="C365" s="22">
        <v>45726</v>
      </c>
      <c r="D365" s="66">
        <v>0</v>
      </c>
      <c r="E365" s="66"/>
      <c r="G365" t="str">
        <f t="shared" si="5"/>
        <v>March</v>
      </c>
    </row>
    <row r="366" spans="1:7">
      <c r="A366" s="50" t="s">
        <v>307</v>
      </c>
      <c r="B366" s="173" t="s">
        <v>68</v>
      </c>
      <c r="C366" s="22">
        <v>45726</v>
      </c>
      <c r="D366" s="66">
        <v>0</v>
      </c>
      <c r="E366" s="66"/>
      <c r="G366" t="str">
        <f t="shared" si="5"/>
        <v>March</v>
      </c>
    </row>
    <row r="367" spans="1:7">
      <c r="A367" s="50" t="s">
        <v>375</v>
      </c>
      <c r="B367" s="1163" t="s">
        <v>1923</v>
      </c>
      <c r="C367" s="22">
        <v>45726</v>
      </c>
      <c r="D367" s="66">
        <v>0</v>
      </c>
      <c r="E367" s="66"/>
      <c r="G367" t="str">
        <f t="shared" si="5"/>
        <v>March</v>
      </c>
    </row>
    <row r="368" spans="1:7">
      <c r="A368" s="50" t="s">
        <v>303</v>
      </c>
      <c r="B368" s="173" t="s">
        <v>2036</v>
      </c>
      <c r="C368" s="22">
        <v>45726</v>
      </c>
      <c r="D368" s="66">
        <v>0</v>
      </c>
      <c r="E368" s="66"/>
      <c r="G368" t="str">
        <f t="shared" si="5"/>
        <v>March</v>
      </c>
    </row>
    <row r="369" spans="1:7">
      <c r="A369" s="50" t="s">
        <v>442</v>
      </c>
      <c r="B369" s="1125" t="s">
        <v>80</v>
      </c>
      <c r="C369" s="22">
        <v>45726</v>
      </c>
      <c r="D369" s="66">
        <v>0</v>
      </c>
      <c r="E369" s="66"/>
      <c r="G369" t="str">
        <f t="shared" si="5"/>
        <v>March</v>
      </c>
    </row>
    <row r="370" spans="1:7">
      <c r="A370" s="50" t="s">
        <v>316</v>
      </c>
      <c r="B370" s="139" t="s">
        <v>2036</v>
      </c>
      <c r="C370" s="22">
        <v>45726</v>
      </c>
      <c r="D370" s="66">
        <v>649</v>
      </c>
      <c r="E370" s="66"/>
      <c r="F370" s="45" t="s">
        <v>2025</v>
      </c>
      <c r="G370" t="str">
        <f t="shared" si="5"/>
        <v>March</v>
      </c>
    </row>
    <row r="371" spans="1:7">
      <c r="A371" s="50" t="s">
        <v>1924</v>
      </c>
      <c r="B371" s="173" t="s">
        <v>2020</v>
      </c>
      <c r="C371" s="22">
        <v>45726</v>
      </c>
      <c r="D371" s="66">
        <v>0</v>
      </c>
      <c r="E371" s="66"/>
      <c r="G371" t="str">
        <f t="shared" si="5"/>
        <v>March</v>
      </c>
    </row>
    <row r="372" spans="1:7">
      <c r="A372" s="50" t="s">
        <v>369</v>
      </c>
      <c r="B372" s="73" t="s">
        <v>1596</v>
      </c>
      <c r="C372" s="22">
        <v>45726</v>
      </c>
      <c r="D372" s="66">
        <v>0</v>
      </c>
      <c r="E372" s="66"/>
      <c r="G372" t="str">
        <f t="shared" si="5"/>
        <v>March</v>
      </c>
    </row>
    <row r="373" spans="1:7">
      <c r="A373" s="50" t="s">
        <v>422</v>
      </c>
      <c r="B373" s="139" t="s">
        <v>1607</v>
      </c>
      <c r="C373" s="22">
        <v>45726</v>
      </c>
      <c r="D373" s="66">
        <v>0</v>
      </c>
      <c r="E373" s="66"/>
      <c r="G373" t="str">
        <f t="shared" si="5"/>
        <v>March</v>
      </c>
    </row>
    <row r="374" spans="1:7">
      <c r="A374" s="50" t="s">
        <v>420</v>
      </c>
      <c r="B374" s="139" t="s">
        <v>1607</v>
      </c>
      <c r="C374" s="22">
        <v>45726</v>
      </c>
      <c r="D374" s="66">
        <v>0</v>
      </c>
      <c r="E374" s="66"/>
      <c r="G374" t="str">
        <f t="shared" si="5"/>
        <v>March</v>
      </c>
    </row>
    <row r="375" spans="1:7" ht="15.75">
      <c r="A375" s="50" t="s">
        <v>185</v>
      </c>
      <c r="B375" s="171" t="s">
        <v>58</v>
      </c>
      <c r="C375" s="22">
        <v>45726</v>
      </c>
      <c r="D375" s="66">
        <v>0</v>
      </c>
      <c r="E375" s="66"/>
      <c r="G375" t="str">
        <f t="shared" si="5"/>
        <v>March</v>
      </c>
    </row>
    <row r="376" spans="1:7">
      <c r="A376" s="799" t="s">
        <v>416</v>
      </c>
      <c r="B376" s="1163" t="s">
        <v>1923</v>
      </c>
      <c r="C376" s="22">
        <v>45726</v>
      </c>
      <c r="D376" s="66">
        <v>0</v>
      </c>
      <c r="E376" s="66"/>
      <c r="G376" t="str">
        <f t="shared" si="5"/>
        <v>March</v>
      </c>
    </row>
    <row r="377" spans="1:7" ht="15.75">
      <c r="A377" s="51" t="s">
        <v>163</v>
      </c>
      <c r="B377" s="171" t="s">
        <v>1921</v>
      </c>
      <c r="C377" s="233">
        <v>45726</v>
      </c>
      <c r="D377" s="66">
        <v>0</v>
      </c>
      <c r="E377" s="66"/>
      <c r="G377" t="str">
        <f t="shared" si="5"/>
        <v>March</v>
      </c>
    </row>
    <row r="378" spans="1:7" ht="15.75">
      <c r="A378" s="829" t="s">
        <v>426</v>
      </c>
      <c r="B378" s="823" t="s">
        <v>58</v>
      </c>
      <c r="C378" s="22">
        <v>45726</v>
      </c>
      <c r="D378" s="66">
        <v>0</v>
      </c>
      <c r="E378" s="66"/>
      <c r="G378" t="str">
        <f t="shared" si="5"/>
        <v>March</v>
      </c>
    </row>
    <row r="379" spans="1:7" ht="15.75">
      <c r="A379" s="51" t="s">
        <v>259</v>
      </c>
      <c r="B379" s="171" t="s">
        <v>1921</v>
      </c>
      <c r="C379" s="233">
        <v>45726</v>
      </c>
      <c r="D379" s="66">
        <v>921</v>
      </c>
      <c r="E379" s="66"/>
      <c r="G379" t="str">
        <f t="shared" si="5"/>
        <v>March</v>
      </c>
    </row>
    <row r="380" spans="1:7">
      <c r="A380" s="830" t="s">
        <v>382</v>
      </c>
      <c r="B380" s="264" t="s">
        <v>1587</v>
      </c>
      <c r="C380" s="22">
        <v>45726</v>
      </c>
      <c r="D380" s="66">
        <v>0</v>
      </c>
      <c r="E380" s="66"/>
      <c r="G380" t="str">
        <f t="shared" si="5"/>
        <v>March</v>
      </c>
    </row>
    <row r="381" spans="1:7" ht="15.75">
      <c r="A381" s="51" t="s">
        <v>183</v>
      </c>
      <c r="B381" s="171" t="s">
        <v>58</v>
      </c>
      <c r="C381" s="22">
        <v>45726</v>
      </c>
      <c r="D381" s="82">
        <v>1288</v>
      </c>
      <c r="E381" s="82"/>
      <c r="F381" s="45" t="s">
        <v>2061</v>
      </c>
      <c r="G381" t="str">
        <f t="shared" si="5"/>
        <v>March</v>
      </c>
    </row>
    <row r="382" spans="1:7">
      <c r="A382" s="806" t="s">
        <v>337</v>
      </c>
      <c r="B382" s="805" t="s">
        <v>1607</v>
      </c>
      <c r="C382" s="22">
        <v>45726</v>
      </c>
      <c r="D382" s="66">
        <v>834</v>
      </c>
      <c r="E382" s="66"/>
      <c r="G382" t="str">
        <f t="shared" si="5"/>
        <v>March</v>
      </c>
    </row>
    <row r="383" spans="1:7" ht="15.75">
      <c r="A383" s="51" t="s">
        <v>274</v>
      </c>
      <c r="B383" s="171" t="s">
        <v>1921</v>
      </c>
      <c r="C383" s="233">
        <v>45726</v>
      </c>
      <c r="D383" s="66">
        <v>0</v>
      </c>
      <c r="E383" s="66"/>
      <c r="G383" t="str">
        <f t="shared" si="5"/>
        <v>March</v>
      </c>
    </row>
    <row r="384" spans="1:7">
      <c r="A384" s="824" t="s">
        <v>320</v>
      </c>
      <c r="B384" s="1125" t="s">
        <v>80</v>
      </c>
      <c r="C384" s="22">
        <v>45727</v>
      </c>
      <c r="D384" s="56">
        <v>3</v>
      </c>
      <c r="E384" s="56"/>
      <c r="F384" s="45" t="s">
        <v>2038</v>
      </c>
      <c r="G384" t="str">
        <f t="shared" si="5"/>
        <v>March</v>
      </c>
    </row>
    <row r="385" spans="1:7">
      <c r="A385" s="799" t="s">
        <v>322</v>
      </c>
      <c r="B385" s="802" t="s">
        <v>1601</v>
      </c>
      <c r="C385" s="22">
        <v>45727</v>
      </c>
      <c r="D385" s="56">
        <v>0</v>
      </c>
      <c r="E385" s="56"/>
      <c r="G385" t="str">
        <f t="shared" si="5"/>
        <v>March</v>
      </c>
    </row>
    <row r="386" spans="1:7" ht="15.75">
      <c r="A386" s="50" t="s">
        <v>326</v>
      </c>
      <c r="B386" s="171" t="s">
        <v>1921</v>
      </c>
      <c r="C386" s="233">
        <v>45727</v>
      </c>
      <c r="D386" s="56">
        <v>0</v>
      </c>
      <c r="E386" s="56"/>
      <c r="F386" s="56" t="s">
        <v>2044</v>
      </c>
      <c r="G386" t="str">
        <f t="shared" si="5"/>
        <v>March</v>
      </c>
    </row>
    <row r="387" spans="1:7">
      <c r="A387" s="824" t="s">
        <v>365</v>
      </c>
      <c r="B387" s="264" t="s">
        <v>1587</v>
      </c>
      <c r="C387" s="22">
        <v>45727</v>
      </c>
      <c r="D387" s="56">
        <v>0</v>
      </c>
      <c r="E387" s="56"/>
      <c r="G387" t="str">
        <f t="shared" ref="G387:G450" si="6">TEXT(C387,"mmmm")</f>
        <v>March</v>
      </c>
    </row>
    <row r="388" spans="1:7">
      <c r="A388" s="799" t="s">
        <v>400</v>
      </c>
      <c r="B388" s="802" t="s">
        <v>1601</v>
      </c>
      <c r="C388" s="22">
        <v>45727</v>
      </c>
      <c r="D388" s="56">
        <v>0</v>
      </c>
      <c r="E388" s="56"/>
      <c r="G388" t="str">
        <f t="shared" si="6"/>
        <v>March</v>
      </c>
    </row>
    <row r="389" spans="1:7" ht="15.75">
      <c r="A389" s="50" t="s">
        <v>445</v>
      </c>
      <c r="B389" s="171" t="s">
        <v>1921</v>
      </c>
      <c r="C389" s="233">
        <v>45727</v>
      </c>
      <c r="D389" s="56">
        <v>0</v>
      </c>
      <c r="E389" s="56"/>
      <c r="G389" t="str">
        <f t="shared" si="6"/>
        <v>March</v>
      </c>
    </row>
    <row r="390" spans="1:7">
      <c r="A390" s="824" t="s">
        <v>1534</v>
      </c>
      <c r="B390" s="827" t="s">
        <v>1340</v>
      </c>
      <c r="C390" s="22">
        <v>45727</v>
      </c>
      <c r="D390" s="56">
        <v>0</v>
      </c>
      <c r="E390" s="56"/>
      <c r="G390" t="str">
        <f t="shared" si="6"/>
        <v>March</v>
      </c>
    </row>
    <row r="391" spans="1:7">
      <c r="A391" s="799" t="s">
        <v>193</v>
      </c>
      <c r="B391" s="802" t="s">
        <v>1340</v>
      </c>
      <c r="C391" s="22">
        <v>45727</v>
      </c>
      <c r="D391" s="56">
        <v>0</v>
      </c>
      <c r="E391" s="56"/>
      <c r="G391" t="str">
        <f t="shared" si="6"/>
        <v>March</v>
      </c>
    </row>
    <row r="392" spans="1:7" ht="15.75">
      <c r="A392" s="50" t="s">
        <v>195</v>
      </c>
      <c r="B392" s="171" t="s">
        <v>1921</v>
      </c>
      <c r="C392" s="233">
        <v>45727</v>
      </c>
      <c r="D392" s="56">
        <v>0</v>
      </c>
      <c r="E392" s="56"/>
      <c r="G392" t="str">
        <f t="shared" si="6"/>
        <v>March</v>
      </c>
    </row>
    <row r="393" spans="1:7" ht="15.75">
      <c r="A393" s="824" t="s">
        <v>197</v>
      </c>
      <c r="B393" s="825" t="s">
        <v>58</v>
      </c>
      <c r="C393" s="22">
        <v>45727</v>
      </c>
      <c r="D393" s="56">
        <v>0</v>
      </c>
      <c r="E393" s="56"/>
      <c r="G393" t="str">
        <f t="shared" si="6"/>
        <v>March</v>
      </c>
    </row>
    <row r="394" spans="1:7">
      <c r="A394" s="50" t="s">
        <v>199</v>
      </c>
      <c r="B394" s="173" t="s">
        <v>2020</v>
      </c>
      <c r="C394" s="22">
        <v>45727</v>
      </c>
      <c r="D394" s="56">
        <v>0</v>
      </c>
      <c r="E394" s="56"/>
      <c r="G394" t="str">
        <f t="shared" si="6"/>
        <v>March</v>
      </c>
    </row>
    <row r="395" spans="1:7" ht="15.75">
      <c r="A395" s="50" t="s">
        <v>201</v>
      </c>
      <c r="B395" s="171" t="s">
        <v>58</v>
      </c>
      <c r="C395" s="22">
        <v>45727</v>
      </c>
      <c r="D395" s="56">
        <v>0</v>
      </c>
      <c r="E395" s="56"/>
      <c r="G395" t="str">
        <f t="shared" si="6"/>
        <v>March</v>
      </c>
    </row>
    <row r="396" spans="1:7">
      <c r="A396" s="50" t="s">
        <v>243</v>
      </c>
      <c r="B396" s="173" t="s">
        <v>68</v>
      </c>
      <c r="C396" s="22">
        <v>45727</v>
      </c>
      <c r="D396" s="56">
        <v>0</v>
      </c>
      <c r="E396" s="56"/>
      <c r="G396" t="str">
        <f t="shared" si="6"/>
        <v>March</v>
      </c>
    </row>
    <row r="397" spans="1:7" ht="15.75">
      <c r="A397" s="799" t="s">
        <v>314</v>
      </c>
      <c r="B397" s="800" t="s">
        <v>58</v>
      </c>
      <c r="C397" s="22">
        <v>45727</v>
      </c>
      <c r="D397" s="56">
        <v>0</v>
      </c>
      <c r="E397" s="56"/>
      <c r="G397" t="str">
        <f t="shared" si="6"/>
        <v>March</v>
      </c>
    </row>
    <row r="398" spans="1:7">
      <c r="A398" s="50" t="s">
        <v>312</v>
      </c>
      <c r="B398" s="172" t="s">
        <v>1347</v>
      </c>
      <c r="C398" s="233">
        <v>45727</v>
      </c>
      <c r="D398" s="56">
        <v>0</v>
      </c>
      <c r="E398" s="56"/>
      <c r="G398" t="str">
        <f t="shared" si="6"/>
        <v>March</v>
      </c>
    </row>
    <row r="399" spans="1:7">
      <c r="A399" s="824" t="s">
        <v>386</v>
      </c>
      <c r="B399" s="1125" t="s">
        <v>80</v>
      </c>
      <c r="C399" s="22">
        <v>45727</v>
      </c>
      <c r="D399" s="56">
        <v>12</v>
      </c>
      <c r="E399" s="56"/>
      <c r="F399" s="45" t="s">
        <v>2027</v>
      </c>
      <c r="G399" t="str">
        <f t="shared" si="6"/>
        <v>March</v>
      </c>
    </row>
    <row r="400" spans="1:7">
      <c r="A400" s="50" t="s">
        <v>335</v>
      </c>
      <c r="B400" s="173" t="s">
        <v>1601</v>
      </c>
      <c r="C400" s="22">
        <v>45727</v>
      </c>
      <c r="D400" s="56">
        <v>0</v>
      </c>
      <c r="E400" s="56"/>
      <c r="G400" t="str">
        <f t="shared" si="6"/>
        <v>March</v>
      </c>
    </row>
    <row r="401" spans="1:7" ht="15.75">
      <c r="A401" s="50" t="s">
        <v>213</v>
      </c>
      <c r="B401" s="171" t="s">
        <v>58</v>
      </c>
      <c r="C401" s="22">
        <v>45727</v>
      </c>
      <c r="D401" s="56">
        <v>0</v>
      </c>
      <c r="E401" s="56"/>
      <c r="G401" t="str">
        <f t="shared" si="6"/>
        <v>March</v>
      </c>
    </row>
    <row r="402" spans="1:7">
      <c r="A402" s="50" t="s">
        <v>379</v>
      </c>
      <c r="B402" s="173" t="s">
        <v>68</v>
      </c>
      <c r="C402" s="22">
        <v>45727</v>
      </c>
      <c r="D402" s="56">
        <v>0</v>
      </c>
      <c r="E402" s="56"/>
      <c r="G402" t="str">
        <f t="shared" si="6"/>
        <v>March</v>
      </c>
    </row>
    <row r="403" spans="1:7">
      <c r="A403" s="50" t="s">
        <v>309</v>
      </c>
      <c r="B403" s="85" t="s">
        <v>1587</v>
      </c>
      <c r="C403" s="22">
        <v>45727</v>
      </c>
      <c r="D403" s="56">
        <v>199</v>
      </c>
      <c r="E403" s="56"/>
      <c r="F403" s="45" t="s">
        <v>2026</v>
      </c>
      <c r="G403" t="str">
        <f t="shared" si="6"/>
        <v>March</v>
      </c>
    </row>
    <row r="404" spans="1:7">
      <c r="A404" s="50" t="s">
        <v>310</v>
      </c>
      <c r="B404" s="85" t="s">
        <v>1587</v>
      </c>
      <c r="C404" s="22">
        <v>45727</v>
      </c>
      <c r="D404" s="56">
        <v>0</v>
      </c>
      <c r="E404" s="56"/>
      <c r="G404" t="str">
        <f t="shared" si="6"/>
        <v>March</v>
      </c>
    </row>
    <row r="405" spans="1:7">
      <c r="A405" s="50" t="s">
        <v>181</v>
      </c>
      <c r="B405" s="139" t="s">
        <v>68</v>
      </c>
      <c r="C405" s="22">
        <v>45727</v>
      </c>
      <c r="D405" s="56">
        <v>0</v>
      </c>
      <c r="E405" s="56"/>
      <c r="G405" t="str">
        <f t="shared" si="6"/>
        <v>March</v>
      </c>
    </row>
    <row r="406" spans="1:7" ht="15.75">
      <c r="A406" s="50" t="s">
        <v>305</v>
      </c>
      <c r="B406" s="171" t="s">
        <v>58</v>
      </c>
      <c r="C406" s="22">
        <v>45727</v>
      </c>
      <c r="D406" s="56">
        <v>0</v>
      </c>
      <c r="E406" s="56"/>
      <c r="G406" t="str">
        <f t="shared" si="6"/>
        <v>March</v>
      </c>
    </row>
    <row r="407" spans="1:7">
      <c r="A407" s="50" t="s">
        <v>307</v>
      </c>
      <c r="B407" s="173" t="s">
        <v>68</v>
      </c>
      <c r="C407" s="22">
        <v>45727</v>
      </c>
      <c r="D407" s="56">
        <v>0</v>
      </c>
      <c r="E407" s="56"/>
      <c r="G407" t="str">
        <f t="shared" si="6"/>
        <v>March</v>
      </c>
    </row>
    <row r="408" spans="1:7">
      <c r="A408" s="50" t="s">
        <v>375</v>
      </c>
      <c r="B408" s="1163" t="s">
        <v>1923</v>
      </c>
      <c r="C408" s="22">
        <v>45727</v>
      </c>
      <c r="D408" s="56">
        <v>0</v>
      </c>
      <c r="E408" s="56"/>
      <c r="G408" t="str">
        <f t="shared" si="6"/>
        <v>March</v>
      </c>
    </row>
    <row r="409" spans="1:7">
      <c r="A409" s="50" t="s">
        <v>303</v>
      </c>
      <c r="B409" s="173" t="s">
        <v>2036</v>
      </c>
      <c r="C409" s="22">
        <v>45727</v>
      </c>
      <c r="D409" s="56">
        <v>0</v>
      </c>
      <c r="E409" s="56"/>
      <c r="G409" t="str">
        <f t="shared" si="6"/>
        <v>March</v>
      </c>
    </row>
    <row r="410" spans="1:7">
      <c r="A410" s="50" t="s">
        <v>442</v>
      </c>
      <c r="B410" s="1125" t="s">
        <v>80</v>
      </c>
      <c r="C410" s="22">
        <v>45727</v>
      </c>
      <c r="D410" s="56">
        <v>106</v>
      </c>
      <c r="E410" s="56"/>
      <c r="F410" s="56" t="s">
        <v>2026</v>
      </c>
      <c r="G410" t="str">
        <f t="shared" si="6"/>
        <v>March</v>
      </c>
    </row>
    <row r="411" spans="1:7">
      <c r="A411" s="50" t="s">
        <v>316</v>
      </c>
      <c r="B411" s="139" t="s">
        <v>2036</v>
      </c>
      <c r="C411" s="22">
        <v>45727</v>
      </c>
      <c r="D411" s="56">
        <v>528</v>
      </c>
      <c r="E411" s="56"/>
      <c r="F411" s="45" t="s">
        <v>2076</v>
      </c>
      <c r="G411" t="str">
        <f t="shared" si="6"/>
        <v>March</v>
      </c>
    </row>
    <row r="412" spans="1:7">
      <c r="A412" s="50" t="s">
        <v>1924</v>
      </c>
      <c r="B412" s="173" t="s">
        <v>2020</v>
      </c>
      <c r="C412" s="22">
        <v>45727</v>
      </c>
      <c r="D412" s="56">
        <v>0</v>
      </c>
      <c r="E412" s="56"/>
      <c r="G412" t="str">
        <f t="shared" si="6"/>
        <v>March</v>
      </c>
    </row>
    <row r="413" spans="1:7">
      <c r="A413" s="50" t="s">
        <v>369</v>
      </c>
      <c r="B413" s="73" t="s">
        <v>1596</v>
      </c>
      <c r="C413" s="22">
        <v>45727</v>
      </c>
      <c r="D413" s="56">
        <v>0</v>
      </c>
      <c r="E413" s="56"/>
      <c r="G413" t="str">
        <f t="shared" si="6"/>
        <v>March</v>
      </c>
    </row>
    <row r="414" spans="1:7">
      <c r="A414" s="50" t="s">
        <v>422</v>
      </c>
      <c r="B414" s="139" t="s">
        <v>1607</v>
      </c>
      <c r="C414" s="22">
        <v>45727</v>
      </c>
      <c r="D414" s="56">
        <v>0</v>
      </c>
      <c r="E414" s="56"/>
      <c r="G414" t="str">
        <f t="shared" si="6"/>
        <v>March</v>
      </c>
    </row>
    <row r="415" spans="1:7">
      <c r="A415" s="50" t="s">
        <v>420</v>
      </c>
      <c r="B415" s="139" t="s">
        <v>1607</v>
      </c>
      <c r="C415" s="22">
        <v>45727</v>
      </c>
      <c r="D415" s="56">
        <v>0</v>
      </c>
      <c r="E415" s="56"/>
      <c r="G415" t="str">
        <f t="shared" si="6"/>
        <v>March</v>
      </c>
    </row>
    <row r="416" spans="1:7" ht="15.75">
      <c r="A416" s="50" t="s">
        <v>185</v>
      </c>
      <c r="B416" s="171" t="s">
        <v>58</v>
      </c>
      <c r="C416" s="22">
        <v>45727</v>
      </c>
      <c r="D416" s="56">
        <v>0</v>
      </c>
      <c r="E416" s="56"/>
      <c r="G416" t="str">
        <f t="shared" si="6"/>
        <v>March</v>
      </c>
    </row>
    <row r="417" spans="1:7">
      <c r="A417" s="799" t="s">
        <v>416</v>
      </c>
      <c r="B417" s="1163" t="s">
        <v>1923</v>
      </c>
      <c r="C417" s="22">
        <v>45727</v>
      </c>
      <c r="D417" s="56">
        <v>0</v>
      </c>
      <c r="E417" s="56"/>
      <c r="G417" t="str">
        <f t="shared" si="6"/>
        <v>March</v>
      </c>
    </row>
    <row r="418" spans="1:7" ht="15.75">
      <c r="A418" s="51" t="s">
        <v>163</v>
      </c>
      <c r="B418" s="171" t="s">
        <v>1921</v>
      </c>
      <c r="C418" s="233">
        <v>45727</v>
      </c>
      <c r="D418" s="56">
        <v>491</v>
      </c>
      <c r="E418" s="56"/>
      <c r="G418" t="str">
        <f t="shared" si="6"/>
        <v>March</v>
      </c>
    </row>
    <row r="419" spans="1:7" ht="15.75">
      <c r="A419" s="829" t="s">
        <v>426</v>
      </c>
      <c r="B419" s="823" t="s">
        <v>58</v>
      </c>
      <c r="C419" s="22">
        <v>45727</v>
      </c>
      <c r="D419" s="56">
        <v>0</v>
      </c>
      <c r="E419" s="56"/>
      <c r="G419" t="str">
        <f t="shared" si="6"/>
        <v>March</v>
      </c>
    </row>
    <row r="420" spans="1:7" ht="15.75">
      <c r="A420" s="51" t="s">
        <v>259</v>
      </c>
      <c r="B420" s="171" t="s">
        <v>1921</v>
      </c>
      <c r="C420" s="233">
        <v>45727</v>
      </c>
      <c r="D420" s="56">
        <v>614</v>
      </c>
      <c r="E420" s="56"/>
      <c r="G420" t="str">
        <f t="shared" si="6"/>
        <v>March</v>
      </c>
    </row>
    <row r="421" spans="1:7">
      <c r="A421" s="830" t="s">
        <v>382</v>
      </c>
      <c r="B421" s="264" t="s">
        <v>1587</v>
      </c>
      <c r="C421" s="22">
        <v>45727</v>
      </c>
      <c r="D421" s="56">
        <v>0</v>
      </c>
      <c r="E421" s="56"/>
      <c r="G421" t="str">
        <f t="shared" si="6"/>
        <v>March</v>
      </c>
    </row>
    <row r="422" spans="1:7" ht="15.75">
      <c r="A422" s="51" t="s">
        <v>183</v>
      </c>
      <c r="B422" s="171" t="s">
        <v>58</v>
      </c>
      <c r="C422" s="22">
        <v>45727</v>
      </c>
      <c r="D422" s="56">
        <v>685</v>
      </c>
      <c r="E422" s="56"/>
      <c r="F422" s="65" t="s">
        <v>2077</v>
      </c>
      <c r="G422" t="str">
        <f t="shared" si="6"/>
        <v>March</v>
      </c>
    </row>
    <row r="423" spans="1:7">
      <c r="A423" s="806" t="s">
        <v>337</v>
      </c>
      <c r="B423" s="805" t="s">
        <v>1607</v>
      </c>
      <c r="C423" s="22">
        <v>45727</v>
      </c>
      <c r="D423" s="81">
        <v>1081</v>
      </c>
      <c r="E423" s="81"/>
      <c r="G423" t="str">
        <f t="shared" si="6"/>
        <v>March</v>
      </c>
    </row>
    <row r="424" spans="1:7" ht="15.75">
      <c r="A424" s="51" t="s">
        <v>274</v>
      </c>
      <c r="B424" s="171" t="s">
        <v>1921</v>
      </c>
      <c r="C424" s="233">
        <v>45727</v>
      </c>
      <c r="D424" s="56">
        <v>0</v>
      </c>
      <c r="E424" s="56"/>
      <c r="G424" t="str">
        <f t="shared" si="6"/>
        <v>March</v>
      </c>
    </row>
    <row r="425" spans="1:7" ht="15.75">
      <c r="A425" s="830" t="s">
        <v>209</v>
      </c>
      <c r="B425" s="825" t="s">
        <v>58</v>
      </c>
      <c r="C425" s="22">
        <v>45727</v>
      </c>
      <c r="D425" s="81">
        <v>1710</v>
      </c>
      <c r="E425" s="81"/>
      <c r="F425" s="45" t="s">
        <v>2039</v>
      </c>
      <c r="G425" t="str">
        <f t="shared" si="6"/>
        <v>March</v>
      </c>
    </row>
    <row r="426" spans="1:7">
      <c r="A426" s="51" t="s">
        <v>438</v>
      </c>
      <c r="B426" s="85" t="s">
        <v>1587</v>
      </c>
      <c r="C426" s="22">
        <v>45727</v>
      </c>
      <c r="D426" s="56">
        <v>304</v>
      </c>
      <c r="E426" s="56"/>
      <c r="G426" t="str">
        <f t="shared" si="6"/>
        <v>March</v>
      </c>
    </row>
    <row r="427" spans="1:7">
      <c r="A427" s="51" t="s">
        <v>1926</v>
      </c>
      <c r="B427" s="88" t="s">
        <v>68</v>
      </c>
      <c r="C427" s="22">
        <v>45727</v>
      </c>
      <c r="D427" s="81">
        <v>1617</v>
      </c>
      <c r="E427" s="81"/>
      <c r="G427" t="str">
        <f t="shared" si="6"/>
        <v>March</v>
      </c>
    </row>
    <row r="428" spans="1:7">
      <c r="A428" s="51" t="s">
        <v>424</v>
      </c>
      <c r="B428" s="88" t="s">
        <v>68</v>
      </c>
      <c r="C428" s="22">
        <v>45727</v>
      </c>
      <c r="D428" s="56">
        <v>228</v>
      </c>
      <c r="E428" s="56"/>
      <c r="G428" t="str">
        <f t="shared" si="6"/>
        <v>March</v>
      </c>
    </row>
    <row r="429" spans="1:7">
      <c r="A429" s="51" t="s">
        <v>390</v>
      </c>
      <c r="B429" s="88" t="s">
        <v>1607</v>
      </c>
      <c r="C429" s="22">
        <v>45727</v>
      </c>
      <c r="D429" s="81">
        <v>1257</v>
      </c>
      <c r="E429" s="81"/>
      <c r="G429" t="str">
        <f t="shared" si="6"/>
        <v>March</v>
      </c>
    </row>
    <row r="430" spans="1:7">
      <c r="A430" s="50" t="s">
        <v>320</v>
      </c>
      <c r="B430" s="1125" t="s">
        <v>80</v>
      </c>
      <c r="C430" s="22">
        <v>45728</v>
      </c>
      <c r="D430" s="56"/>
      <c r="E430" s="56"/>
      <c r="F430" s="56" t="s">
        <v>2078</v>
      </c>
      <c r="G430" t="str">
        <f t="shared" si="6"/>
        <v>March</v>
      </c>
    </row>
    <row r="431" spans="1:7">
      <c r="A431" s="799" t="s">
        <v>322</v>
      </c>
      <c r="B431" s="802" t="s">
        <v>1601</v>
      </c>
      <c r="C431" s="22">
        <v>45728</v>
      </c>
      <c r="D431" s="56"/>
      <c r="E431" s="56"/>
      <c r="F431" s="56" t="s">
        <v>2045</v>
      </c>
      <c r="G431" t="str">
        <f t="shared" si="6"/>
        <v>March</v>
      </c>
    </row>
    <row r="432" spans="1:7" ht="15.75">
      <c r="A432" s="50" t="s">
        <v>326</v>
      </c>
      <c r="B432" s="171" t="s">
        <v>1921</v>
      </c>
      <c r="C432" s="233">
        <v>45728</v>
      </c>
      <c r="D432" s="56"/>
      <c r="E432" s="56"/>
      <c r="F432" s="56" t="s">
        <v>2078</v>
      </c>
      <c r="G432" t="str">
        <f t="shared" si="6"/>
        <v>March</v>
      </c>
    </row>
    <row r="433" spans="1:7">
      <c r="A433" s="824" t="s">
        <v>365</v>
      </c>
      <c r="B433" s="264" t="s">
        <v>1587</v>
      </c>
      <c r="C433" s="22">
        <v>45728</v>
      </c>
      <c r="D433" s="56" t="s">
        <v>2045</v>
      </c>
      <c r="E433" s="56"/>
      <c r="G433" t="str">
        <f t="shared" si="6"/>
        <v>March</v>
      </c>
    </row>
    <row r="434" spans="1:7">
      <c r="A434" s="799" t="s">
        <v>400</v>
      </c>
      <c r="B434" s="802" t="s">
        <v>1601</v>
      </c>
      <c r="C434" s="22">
        <v>45728</v>
      </c>
      <c r="D434" s="56" t="s">
        <v>2045</v>
      </c>
      <c r="E434" s="56"/>
      <c r="G434" t="str">
        <f t="shared" si="6"/>
        <v>March</v>
      </c>
    </row>
    <row r="435" spans="1:7" ht="15.75">
      <c r="A435" s="50" t="s">
        <v>445</v>
      </c>
      <c r="B435" s="171" t="s">
        <v>1921</v>
      </c>
      <c r="C435" s="233">
        <v>45728</v>
      </c>
      <c r="D435" s="56" t="s">
        <v>2045</v>
      </c>
      <c r="E435" s="56"/>
      <c r="G435" t="str">
        <f t="shared" si="6"/>
        <v>March</v>
      </c>
    </row>
    <row r="436" spans="1:7">
      <c r="A436" s="824" t="s">
        <v>1534</v>
      </c>
      <c r="B436" s="827" t="s">
        <v>1340</v>
      </c>
      <c r="C436" s="22">
        <v>45728</v>
      </c>
      <c r="D436" s="56" t="s">
        <v>2079</v>
      </c>
      <c r="E436" s="56"/>
      <c r="G436" t="str">
        <f t="shared" si="6"/>
        <v>March</v>
      </c>
    </row>
    <row r="437" spans="1:7">
      <c r="A437" s="799" t="s">
        <v>193</v>
      </c>
      <c r="B437" s="802" t="s">
        <v>1340</v>
      </c>
      <c r="C437" s="22">
        <v>45728</v>
      </c>
      <c r="D437" s="56" t="s">
        <v>2079</v>
      </c>
      <c r="E437" s="56"/>
      <c r="G437" t="str">
        <f t="shared" si="6"/>
        <v>March</v>
      </c>
    </row>
    <row r="438" spans="1:7" ht="15.75">
      <c r="A438" s="50" t="s">
        <v>195</v>
      </c>
      <c r="B438" s="171" t="s">
        <v>1921</v>
      </c>
      <c r="C438" s="233">
        <v>45728</v>
      </c>
      <c r="D438" s="56" t="s">
        <v>2045</v>
      </c>
      <c r="E438" s="56"/>
      <c r="G438" t="str">
        <f t="shared" si="6"/>
        <v>March</v>
      </c>
    </row>
    <row r="439" spans="1:7" ht="15.75">
      <c r="A439" s="824" t="s">
        <v>197</v>
      </c>
      <c r="B439" s="825" t="s">
        <v>58</v>
      </c>
      <c r="C439" s="22">
        <v>45728</v>
      </c>
      <c r="D439" s="56" t="s">
        <v>2079</v>
      </c>
      <c r="E439" s="56"/>
      <c r="G439" t="str">
        <f t="shared" si="6"/>
        <v>March</v>
      </c>
    </row>
    <row r="440" spans="1:7">
      <c r="A440" s="50" t="s">
        <v>199</v>
      </c>
      <c r="B440" s="173" t="s">
        <v>2020</v>
      </c>
      <c r="C440" s="22">
        <v>45728</v>
      </c>
      <c r="D440" s="56" t="s">
        <v>2045</v>
      </c>
      <c r="E440" s="56"/>
      <c r="G440" t="str">
        <f t="shared" si="6"/>
        <v>March</v>
      </c>
    </row>
    <row r="441" spans="1:7" ht="15.75">
      <c r="A441" s="50" t="s">
        <v>201</v>
      </c>
      <c r="B441" s="171" t="s">
        <v>58</v>
      </c>
      <c r="C441" s="22">
        <v>45728</v>
      </c>
      <c r="D441" s="56" t="s">
        <v>2079</v>
      </c>
      <c r="E441" s="56"/>
      <c r="G441" t="str">
        <f t="shared" si="6"/>
        <v>March</v>
      </c>
    </row>
    <row r="442" spans="1:7">
      <c r="A442" s="50" t="s">
        <v>243</v>
      </c>
      <c r="B442" s="173" t="s">
        <v>68</v>
      </c>
      <c r="C442" s="22">
        <v>45728</v>
      </c>
      <c r="D442" s="56" t="s">
        <v>2045</v>
      </c>
      <c r="E442" s="56"/>
      <c r="G442" t="str">
        <f t="shared" si="6"/>
        <v>March</v>
      </c>
    </row>
    <row r="443" spans="1:7" ht="15.75">
      <c r="A443" s="799" t="s">
        <v>314</v>
      </c>
      <c r="B443" s="800" t="s">
        <v>58</v>
      </c>
      <c r="C443" s="22">
        <v>45728</v>
      </c>
      <c r="D443" s="56" t="s">
        <v>2045</v>
      </c>
      <c r="E443" s="56"/>
      <c r="G443" t="str">
        <f t="shared" si="6"/>
        <v>March</v>
      </c>
    </row>
    <row r="444" spans="1:7">
      <c r="A444" s="50" t="s">
        <v>312</v>
      </c>
      <c r="B444" s="172" t="s">
        <v>1347</v>
      </c>
      <c r="C444" s="233">
        <v>45728</v>
      </c>
      <c r="D444" s="56" t="s">
        <v>2045</v>
      </c>
      <c r="E444" s="56"/>
      <c r="G444" t="str">
        <f t="shared" si="6"/>
        <v>March</v>
      </c>
    </row>
    <row r="445" spans="1:7">
      <c r="A445" s="824" t="s">
        <v>386</v>
      </c>
      <c r="B445" s="1125" t="s">
        <v>80</v>
      </c>
      <c r="C445" s="22">
        <v>45728</v>
      </c>
      <c r="D445" s="56">
        <v>9</v>
      </c>
      <c r="E445" s="56"/>
      <c r="F445" s="45" t="s">
        <v>2023</v>
      </c>
      <c r="G445" t="str">
        <f t="shared" si="6"/>
        <v>March</v>
      </c>
    </row>
    <row r="446" spans="1:7">
      <c r="A446" s="50" t="s">
        <v>335</v>
      </c>
      <c r="B446" s="173" t="s">
        <v>1601</v>
      </c>
      <c r="C446" s="22">
        <v>45728</v>
      </c>
      <c r="D446" s="56" t="s">
        <v>2045</v>
      </c>
      <c r="E446" s="56"/>
      <c r="G446" t="str">
        <f t="shared" si="6"/>
        <v>March</v>
      </c>
    </row>
    <row r="447" spans="1:7" ht="15.75">
      <c r="A447" s="50" t="s">
        <v>213</v>
      </c>
      <c r="B447" s="171" t="s">
        <v>58</v>
      </c>
      <c r="C447" s="22">
        <v>45728</v>
      </c>
      <c r="D447" s="56" t="s">
        <v>2045</v>
      </c>
      <c r="E447" s="56"/>
      <c r="G447" t="str">
        <f t="shared" si="6"/>
        <v>March</v>
      </c>
    </row>
    <row r="448" spans="1:7">
      <c r="A448" s="50" t="s">
        <v>379</v>
      </c>
      <c r="B448" s="173" t="s">
        <v>68</v>
      </c>
      <c r="C448" s="22">
        <v>45728</v>
      </c>
      <c r="D448" s="56" t="s">
        <v>2045</v>
      </c>
      <c r="E448" s="56"/>
      <c r="G448" t="str">
        <f t="shared" si="6"/>
        <v>March</v>
      </c>
    </row>
    <row r="449" spans="1:7">
      <c r="A449" s="50" t="s">
        <v>309</v>
      </c>
      <c r="B449" s="85" t="s">
        <v>1587</v>
      </c>
      <c r="C449" s="22">
        <v>45728</v>
      </c>
      <c r="D449" s="56" t="s">
        <v>2045</v>
      </c>
      <c r="E449" s="56"/>
      <c r="G449" t="str">
        <f t="shared" si="6"/>
        <v>March</v>
      </c>
    </row>
    <row r="450" spans="1:7">
      <c r="A450" s="50" t="s">
        <v>310</v>
      </c>
      <c r="B450" s="85" t="s">
        <v>1587</v>
      </c>
      <c r="C450" s="22">
        <v>45728</v>
      </c>
      <c r="D450" s="56" t="s">
        <v>2045</v>
      </c>
      <c r="E450" s="56"/>
      <c r="G450" t="str">
        <f t="shared" si="6"/>
        <v>March</v>
      </c>
    </row>
    <row r="451" spans="1:7">
      <c r="A451" s="50" t="s">
        <v>181</v>
      </c>
      <c r="B451" s="139" t="s">
        <v>68</v>
      </c>
      <c r="C451" s="22">
        <v>45728</v>
      </c>
      <c r="D451" s="56" t="s">
        <v>2045</v>
      </c>
      <c r="E451" s="56"/>
      <c r="G451" t="str">
        <f t="shared" ref="G451:G514" si="7">TEXT(C451,"mmmm")</f>
        <v>March</v>
      </c>
    </row>
    <row r="452" spans="1:7" ht="15.75">
      <c r="A452" s="50" t="s">
        <v>305</v>
      </c>
      <c r="B452" s="171" t="s">
        <v>58</v>
      </c>
      <c r="C452" s="22">
        <v>45728</v>
      </c>
      <c r="D452" s="56" t="s">
        <v>2045</v>
      </c>
      <c r="E452" s="56"/>
      <c r="G452" t="str">
        <f t="shared" si="7"/>
        <v>March</v>
      </c>
    </row>
    <row r="453" spans="1:7">
      <c r="A453" s="50" t="s">
        <v>307</v>
      </c>
      <c r="B453" s="173" t="s">
        <v>68</v>
      </c>
      <c r="C453" s="22">
        <v>45728</v>
      </c>
      <c r="D453" s="56" t="s">
        <v>2045</v>
      </c>
      <c r="E453" s="56"/>
      <c r="G453" t="str">
        <f t="shared" si="7"/>
        <v>March</v>
      </c>
    </row>
    <row r="454" spans="1:7">
      <c r="A454" s="50" t="s">
        <v>375</v>
      </c>
      <c r="B454" s="1163" t="s">
        <v>1923</v>
      </c>
      <c r="C454" s="22">
        <v>45728</v>
      </c>
      <c r="D454" s="56" t="s">
        <v>2045</v>
      </c>
      <c r="E454" s="56"/>
      <c r="G454" t="str">
        <f t="shared" si="7"/>
        <v>March</v>
      </c>
    </row>
    <row r="455" spans="1:7">
      <c r="A455" s="50" t="s">
        <v>303</v>
      </c>
      <c r="B455" s="173" t="s">
        <v>2036</v>
      </c>
      <c r="C455" s="22">
        <v>45728</v>
      </c>
      <c r="D455" s="56">
        <v>201</v>
      </c>
      <c r="E455" s="56"/>
      <c r="G455" t="str">
        <f t="shared" si="7"/>
        <v>March</v>
      </c>
    </row>
    <row r="456" spans="1:7">
      <c r="A456" s="50" t="s">
        <v>442</v>
      </c>
      <c r="B456" s="1125" t="s">
        <v>80</v>
      </c>
      <c r="C456" s="22">
        <v>45728</v>
      </c>
      <c r="D456" s="56" t="s">
        <v>2045</v>
      </c>
      <c r="E456" s="56"/>
      <c r="G456" t="str">
        <f t="shared" si="7"/>
        <v>March</v>
      </c>
    </row>
    <row r="457" spans="1:7">
      <c r="A457" s="50" t="s">
        <v>316</v>
      </c>
      <c r="B457" s="139" t="s">
        <v>2036</v>
      </c>
      <c r="C457" s="22">
        <v>45728</v>
      </c>
      <c r="D457" s="56">
        <v>489</v>
      </c>
      <c r="E457" s="56"/>
      <c r="F457" s="45" t="s">
        <v>2029</v>
      </c>
      <c r="G457" t="str">
        <f t="shared" si="7"/>
        <v>March</v>
      </c>
    </row>
    <row r="458" spans="1:7">
      <c r="A458" s="50" t="s">
        <v>1924</v>
      </c>
      <c r="B458" s="173" t="s">
        <v>2020</v>
      </c>
      <c r="C458" s="22">
        <v>45728</v>
      </c>
      <c r="D458" s="56" t="s">
        <v>2045</v>
      </c>
      <c r="E458" s="56"/>
      <c r="G458" t="str">
        <f t="shared" si="7"/>
        <v>March</v>
      </c>
    </row>
    <row r="459" spans="1:7">
      <c r="A459" s="50" t="s">
        <v>369</v>
      </c>
      <c r="B459" s="73" t="s">
        <v>1596</v>
      </c>
      <c r="C459" s="22">
        <v>45728</v>
      </c>
      <c r="D459" s="56" t="s">
        <v>2045</v>
      </c>
      <c r="E459" s="56"/>
      <c r="G459" t="str">
        <f t="shared" si="7"/>
        <v>March</v>
      </c>
    </row>
    <row r="460" spans="1:7">
      <c r="A460" s="50" t="s">
        <v>422</v>
      </c>
      <c r="B460" s="139" t="s">
        <v>1607</v>
      </c>
      <c r="C460" s="22">
        <v>45728</v>
      </c>
      <c r="D460" s="56" t="s">
        <v>2045</v>
      </c>
      <c r="E460" s="56"/>
      <c r="G460" t="str">
        <f t="shared" si="7"/>
        <v>March</v>
      </c>
    </row>
    <row r="461" spans="1:7">
      <c r="A461" s="50" t="s">
        <v>420</v>
      </c>
      <c r="B461" s="139" t="s">
        <v>1607</v>
      </c>
      <c r="C461" s="22">
        <v>45728</v>
      </c>
      <c r="D461" s="56" t="s">
        <v>2045</v>
      </c>
      <c r="E461" s="56"/>
      <c r="G461" t="str">
        <f t="shared" si="7"/>
        <v>March</v>
      </c>
    </row>
    <row r="462" spans="1:7" ht="15.75">
      <c r="A462" s="50" t="s">
        <v>185</v>
      </c>
      <c r="B462" s="171" t="s">
        <v>58</v>
      </c>
      <c r="C462" s="22">
        <v>45728</v>
      </c>
      <c r="D462" s="56" t="s">
        <v>2045</v>
      </c>
      <c r="E462" s="56"/>
      <c r="G462" t="str">
        <f t="shared" si="7"/>
        <v>March</v>
      </c>
    </row>
    <row r="463" spans="1:7">
      <c r="A463" s="799" t="s">
        <v>416</v>
      </c>
      <c r="B463" s="1163" t="s">
        <v>1923</v>
      </c>
      <c r="C463" s="22">
        <v>45728</v>
      </c>
      <c r="D463" s="56" t="s">
        <v>2045</v>
      </c>
      <c r="E463" s="56"/>
      <c r="G463" t="str">
        <f t="shared" si="7"/>
        <v>March</v>
      </c>
    </row>
    <row r="464" spans="1:7" ht="15.75">
      <c r="A464" s="51" t="s">
        <v>163</v>
      </c>
      <c r="B464" s="171" t="s">
        <v>1921</v>
      </c>
      <c r="C464" s="233">
        <v>45728</v>
      </c>
      <c r="D464" s="56">
        <v>291</v>
      </c>
      <c r="E464" s="56"/>
      <c r="G464" t="str">
        <f t="shared" si="7"/>
        <v>March</v>
      </c>
    </row>
    <row r="465" spans="1:7" ht="15.75">
      <c r="A465" s="829" t="s">
        <v>426</v>
      </c>
      <c r="B465" s="823" t="s">
        <v>58</v>
      </c>
      <c r="C465" s="22">
        <v>45728</v>
      </c>
      <c r="D465" s="56" t="s">
        <v>2045</v>
      </c>
      <c r="E465" s="56"/>
      <c r="G465" t="str">
        <f t="shared" si="7"/>
        <v>March</v>
      </c>
    </row>
    <row r="466" spans="1:7" ht="15.75">
      <c r="A466" s="51" t="s">
        <v>259</v>
      </c>
      <c r="B466" s="171" t="s">
        <v>1921</v>
      </c>
      <c r="C466" s="233">
        <v>45728</v>
      </c>
      <c r="D466" s="81">
        <v>1004</v>
      </c>
      <c r="E466" s="81"/>
      <c r="F466" s="45" t="s">
        <v>2072</v>
      </c>
      <c r="G466" t="str">
        <f t="shared" si="7"/>
        <v>March</v>
      </c>
    </row>
    <row r="467" spans="1:7">
      <c r="A467" s="830" t="s">
        <v>382</v>
      </c>
      <c r="B467" s="264" t="s">
        <v>1587</v>
      </c>
      <c r="C467" s="22">
        <v>45728</v>
      </c>
      <c r="D467" s="56">
        <v>961</v>
      </c>
      <c r="E467" s="56"/>
      <c r="G467" t="str">
        <f t="shared" si="7"/>
        <v>March</v>
      </c>
    </row>
    <row r="468" spans="1:7" ht="15.75">
      <c r="A468" s="51" t="s">
        <v>183</v>
      </c>
      <c r="B468" s="171" t="s">
        <v>58</v>
      </c>
      <c r="C468" s="22">
        <v>45728</v>
      </c>
      <c r="D468" s="56" t="s">
        <v>2045</v>
      </c>
      <c r="E468" s="56"/>
      <c r="G468" t="str">
        <f t="shared" si="7"/>
        <v>March</v>
      </c>
    </row>
    <row r="469" spans="1:7">
      <c r="A469" s="806" t="s">
        <v>337</v>
      </c>
      <c r="B469" s="805" t="s">
        <v>1607</v>
      </c>
      <c r="C469" s="22">
        <v>45728</v>
      </c>
      <c r="D469" s="56">
        <v>688</v>
      </c>
      <c r="E469" s="56"/>
      <c r="G469" t="str">
        <f t="shared" si="7"/>
        <v>March</v>
      </c>
    </row>
    <row r="470" spans="1:7" ht="15.75">
      <c r="A470" s="51" t="s">
        <v>274</v>
      </c>
      <c r="B470" s="171" t="s">
        <v>1921</v>
      </c>
      <c r="C470" s="233">
        <v>45728</v>
      </c>
      <c r="D470" s="56" t="s">
        <v>2045</v>
      </c>
      <c r="E470" s="56"/>
      <c r="G470" t="str">
        <f t="shared" si="7"/>
        <v>March</v>
      </c>
    </row>
    <row r="471" spans="1:7" ht="15.75">
      <c r="A471" s="830" t="s">
        <v>209</v>
      </c>
      <c r="B471" s="825" t="s">
        <v>58</v>
      </c>
      <c r="C471" s="22">
        <v>45728</v>
      </c>
      <c r="D471" s="81">
        <v>1700</v>
      </c>
      <c r="E471" s="81"/>
      <c r="F471" s="45" t="s">
        <v>2080</v>
      </c>
      <c r="G471" t="str">
        <f t="shared" si="7"/>
        <v>March</v>
      </c>
    </row>
    <row r="472" spans="1:7">
      <c r="A472" s="51" t="s">
        <v>438</v>
      </c>
      <c r="B472" s="85" t="s">
        <v>1587</v>
      </c>
      <c r="C472" s="22">
        <v>45728</v>
      </c>
      <c r="D472" s="56">
        <v>205</v>
      </c>
      <c r="E472" s="56"/>
      <c r="G472" t="str">
        <f t="shared" si="7"/>
        <v>March</v>
      </c>
    </row>
    <row r="473" spans="1:7">
      <c r="A473" s="51" t="s">
        <v>1926</v>
      </c>
      <c r="B473" s="88" t="s">
        <v>68</v>
      </c>
      <c r="C473" s="22">
        <v>45728</v>
      </c>
      <c r="D473" s="56" t="s">
        <v>2045</v>
      </c>
      <c r="E473" s="56"/>
      <c r="G473" t="str">
        <f t="shared" si="7"/>
        <v>March</v>
      </c>
    </row>
    <row r="474" spans="1:7">
      <c r="A474" s="51" t="s">
        <v>424</v>
      </c>
      <c r="B474" s="88" t="s">
        <v>68</v>
      </c>
      <c r="C474" s="22">
        <v>45728</v>
      </c>
      <c r="D474" s="56" t="s">
        <v>2045</v>
      </c>
      <c r="E474" s="56"/>
      <c r="G474" t="str">
        <f t="shared" si="7"/>
        <v>March</v>
      </c>
    </row>
    <row r="475" spans="1:7">
      <c r="A475" s="51" t="s">
        <v>390</v>
      </c>
      <c r="B475" s="88" t="s">
        <v>1607</v>
      </c>
      <c r="C475" s="22">
        <v>45728</v>
      </c>
      <c r="D475" s="81">
        <v>2121</v>
      </c>
      <c r="E475" s="81"/>
      <c r="G475" t="str">
        <f t="shared" si="7"/>
        <v>March</v>
      </c>
    </row>
    <row r="476" spans="1:7">
      <c r="A476" s="51" t="s">
        <v>367</v>
      </c>
      <c r="B476" s="88" t="s">
        <v>68</v>
      </c>
      <c r="C476" s="22">
        <v>45728</v>
      </c>
      <c r="D476" s="56">
        <v>984</v>
      </c>
      <c r="E476" s="56"/>
      <c r="F476" s="45" t="s">
        <v>2019</v>
      </c>
      <c r="G476" t="str">
        <f t="shared" si="7"/>
        <v>March</v>
      </c>
    </row>
    <row r="477" spans="1:7">
      <c r="A477" s="806" t="s">
        <v>447</v>
      </c>
      <c r="B477" s="1163" t="s">
        <v>1923</v>
      </c>
      <c r="C477" s="22">
        <v>45728</v>
      </c>
      <c r="D477" s="81">
        <v>2760</v>
      </c>
      <c r="E477" s="81"/>
      <c r="F477" s="45" t="s">
        <v>2029</v>
      </c>
      <c r="G477" t="str">
        <f t="shared" si="7"/>
        <v>March</v>
      </c>
    </row>
    <row r="478" spans="1:7">
      <c r="A478" s="51" t="s">
        <v>373</v>
      </c>
      <c r="B478" s="172" t="s">
        <v>1347</v>
      </c>
      <c r="C478" s="233">
        <v>45728</v>
      </c>
      <c r="D478" s="81">
        <v>1246</v>
      </c>
      <c r="E478" s="81"/>
      <c r="F478" s="45" t="s">
        <v>2081</v>
      </c>
      <c r="G478" t="str">
        <f t="shared" si="7"/>
        <v>March</v>
      </c>
    </row>
    <row r="479" spans="1:7" ht="15.75">
      <c r="A479" s="830" t="s">
        <v>203</v>
      </c>
      <c r="B479" s="825" t="s">
        <v>58</v>
      </c>
      <c r="C479" s="22">
        <v>45728</v>
      </c>
      <c r="D479" s="81">
        <v>1353</v>
      </c>
      <c r="E479" s="81"/>
      <c r="F479" s="45" t="s">
        <v>2025</v>
      </c>
      <c r="G479" t="str">
        <f t="shared" si="7"/>
        <v>March</v>
      </c>
    </row>
    <row r="480" spans="1:7">
      <c r="A480" s="50" t="s">
        <v>320</v>
      </c>
      <c r="B480" s="1125" t="s">
        <v>80</v>
      </c>
      <c r="C480" s="22">
        <v>45729</v>
      </c>
      <c r="D480" s="56"/>
      <c r="E480" s="56"/>
      <c r="F480" s="56" t="s">
        <v>2078</v>
      </c>
      <c r="G480" t="str">
        <f t="shared" si="7"/>
        <v>March</v>
      </c>
    </row>
    <row r="481" spans="1:7">
      <c r="A481" s="799" t="s">
        <v>322</v>
      </c>
      <c r="B481" s="802" t="s">
        <v>1601</v>
      </c>
      <c r="C481" s="22">
        <v>45729</v>
      </c>
      <c r="D481" s="56"/>
      <c r="E481" s="56"/>
      <c r="G481" t="str">
        <f t="shared" si="7"/>
        <v>March</v>
      </c>
    </row>
    <row r="482" spans="1:7" ht="15.75">
      <c r="A482" s="50" t="s">
        <v>326</v>
      </c>
      <c r="B482" s="171" t="s">
        <v>1921</v>
      </c>
      <c r="C482" s="233">
        <v>45729</v>
      </c>
      <c r="D482" s="56"/>
      <c r="E482" s="56"/>
      <c r="F482" s="56" t="s">
        <v>2078</v>
      </c>
      <c r="G482" t="str">
        <f t="shared" si="7"/>
        <v>March</v>
      </c>
    </row>
    <row r="483" spans="1:7">
      <c r="A483" s="824" t="s">
        <v>365</v>
      </c>
      <c r="B483" s="264" t="s">
        <v>1587</v>
      </c>
      <c r="C483" s="22">
        <v>45729</v>
      </c>
      <c r="D483" s="56"/>
      <c r="E483" s="56"/>
      <c r="G483" t="str">
        <f t="shared" si="7"/>
        <v>March</v>
      </c>
    </row>
    <row r="484" spans="1:7">
      <c r="A484" s="799" t="s">
        <v>400</v>
      </c>
      <c r="B484" s="802" t="s">
        <v>1601</v>
      </c>
      <c r="C484" s="22">
        <v>45729</v>
      </c>
      <c r="D484" s="56"/>
      <c r="E484" s="56"/>
      <c r="G484" t="str">
        <f t="shared" si="7"/>
        <v>March</v>
      </c>
    </row>
    <row r="485" spans="1:7" ht="15.75">
      <c r="A485" s="50" t="s">
        <v>445</v>
      </c>
      <c r="B485" s="171" t="s">
        <v>1921</v>
      </c>
      <c r="C485" s="233">
        <v>45729</v>
      </c>
      <c r="D485" s="56"/>
      <c r="E485" s="56"/>
      <c r="G485" t="str">
        <f t="shared" si="7"/>
        <v>March</v>
      </c>
    </row>
    <row r="486" spans="1:7">
      <c r="A486" s="824" t="s">
        <v>1534</v>
      </c>
      <c r="B486" s="827" t="s">
        <v>1340</v>
      </c>
      <c r="C486" s="22">
        <v>45729</v>
      </c>
      <c r="D486" s="56"/>
      <c r="E486" s="56"/>
      <c r="G486" t="str">
        <f t="shared" si="7"/>
        <v>March</v>
      </c>
    </row>
    <row r="487" spans="1:7">
      <c r="A487" s="799" t="s">
        <v>193</v>
      </c>
      <c r="B487" s="802" t="s">
        <v>1340</v>
      </c>
      <c r="C487" s="22">
        <v>45729</v>
      </c>
      <c r="D487" s="56"/>
      <c r="E487" s="56"/>
      <c r="G487" t="str">
        <f t="shared" si="7"/>
        <v>March</v>
      </c>
    </row>
    <row r="488" spans="1:7" ht="15.75">
      <c r="A488" s="50" t="s">
        <v>195</v>
      </c>
      <c r="B488" s="171" t="s">
        <v>1921</v>
      </c>
      <c r="C488" s="233">
        <v>45729</v>
      </c>
      <c r="D488" s="56"/>
      <c r="E488" s="56"/>
      <c r="G488" t="str">
        <f t="shared" si="7"/>
        <v>March</v>
      </c>
    </row>
    <row r="489" spans="1:7" ht="15.75">
      <c r="A489" s="824" t="s">
        <v>197</v>
      </c>
      <c r="B489" s="825" t="s">
        <v>58</v>
      </c>
      <c r="C489" s="22">
        <v>45729</v>
      </c>
      <c r="D489" s="56"/>
      <c r="E489" s="56"/>
      <c r="G489" t="str">
        <f t="shared" si="7"/>
        <v>March</v>
      </c>
    </row>
    <row r="490" spans="1:7">
      <c r="A490" s="50" t="s">
        <v>199</v>
      </c>
      <c r="B490" s="173" t="s">
        <v>2020</v>
      </c>
      <c r="C490" s="22">
        <v>45729</v>
      </c>
      <c r="D490" s="56"/>
      <c r="E490" s="56"/>
      <c r="G490" t="str">
        <f t="shared" si="7"/>
        <v>March</v>
      </c>
    </row>
    <row r="491" spans="1:7" ht="15.75">
      <c r="A491" s="50" t="s">
        <v>201</v>
      </c>
      <c r="B491" s="171" t="s">
        <v>58</v>
      </c>
      <c r="C491" s="22">
        <v>45729</v>
      </c>
      <c r="D491" s="56"/>
      <c r="E491" s="56"/>
      <c r="G491" t="str">
        <f t="shared" si="7"/>
        <v>March</v>
      </c>
    </row>
    <row r="492" spans="1:7">
      <c r="A492" s="50" t="s">
        <v>243</v>
      </c>
      <c r="B492" s="173" t="s">
        <v>68</v>
      </c>
      <c r="C492" s="22">
        <v>45729</v>
      </c>
      <c r="D492" s="56"/>
      <c r="E492" s="56"/>
      <c r="G492" t="str">
        <f t="shared" si="7"/>
        <v>March</v>
      </c>
    </row>
    <row r="493" spans="1:7" ht="15.75">
      <c r="A493" s="799" t="s">
        <v>314</v>
      </c>
      <c r="B493" s="800" t="s">
        <v>58</v>
      </c>
      <c r="C493" s="22">
        <v>45729</v>
      </c>
      <c r="D493" s="56"/>
      <c r="E493" s="56"/>
      <c r="G493" t="str">
        <f t="shared" si="7"/>
        <v>March</v>
      </c>
    </row>
    <row r="494" spans="1:7">
      <c r="A494" s="50" t="s">
        <v>312</v>
      </c>
      <c r="B494" s="172" t="s">
        <v>1347</v>
      </c>
      <c r="C494" s="233">
        <v>45729</v>
      </c>
      <c r="D494" s="56"/>
      <c r="E494" s="56"/>
      <c r="G494" t="str">
        <f t="shared" si="7"/>
        <v>March</v>
      </c>
    </row>
    <row r="495" spans="1:7">
      <c r="A495" s="824" t="s">
        <v>386</v>
      </c>
      <c r="B495" s="1125" t="s">
        <v>80</v>
      </c>
      <c r="C495" s="22">
        <v>45729</v>
      </c>
      <c r="D495" s="56"/>
      <c r="E495" s="56"/>
      <c r="F495" s="56" t="s">
        <v>2078</v>
      </c>
      <c r="G495" t="str">
        <f t="shared" si="7"/>
        <v>March</v>
      </c>
    </row>
    <row r="496" spans="1:7">
      <c r="A496" s="50" t="s">
        <v>335</v>
      </c>
      <c r="B496" s="173" t="s">
        <v>1601</v>
      </c>
      <c r="C496" s="22">
        <v>45729</v>
      </c>
      <c r="D496" s="56" t="s">
        <v>2045</v>
      </c>
      <c r="E496" s="56"/>
      <c r="G496" t="str">
        <f t="shared" si="7"/>
        <v>March</v>
      </c>
    </row>
    <row r="497" spans="1:7" ht="15.75">
      <c r="A497" s="50" t="s">
        <v>213</v>
      </c>
      <c r="B497" s="171" t="s">
        <v>58</v>
      </c>
      <c r="C497" s="22">
        <v>45729</v>
      </c>
      <c r="D497" s="56" t="s">
        <v>2045</v>
      </c>
      <c r="E497" s="56"/>
      <c r="G497" t="str">
        <f t="shared" si="7"/>
        <v>March</v>
      </c>
    </row>
    <row r="498" spans="1:7">
      <c r="A498" s="50" t="s">
        <v>379</v>
      </c>
      <c r="B498" s="173" t="s">
        <v>68</v>
      </c>
      <c r="C498" s="22">
        <v>45729</v>
      </c>
      <c r="D498" s="56" t="s">
        <v>2045</v>
      </c>
      <c r="E498" s="56"/>
      <c r="G498" t="str">
        <f t="shared" si="7"/>
        <v>March</v>
      </c>
    </row>
    <row r="499" spans="1:7">
      <c r="A499" s="50" t="s">
        <v>309</v>
      </c>
      <c r="B499" s="85" t="s">
        <v>1587</v>
      </c>
      <c r="C499" s="22">
        <v>45729</v>
      </c>
      <c r="D499" s="56" t="s">
        <v>2045</v>
      </c>
      <c r="E499" s="56"/>
      <c r="G499" t="str">
        <f t="shared" si="7"/>
        <v>March</v>
      </c>
    </row>
    <row r="500" spans="1:7">
      <c r="A500" s="50" t="s">
        <v>310</v>
      </c>
      <c r="B500" s="85" t="s">
        <v>1587</v>
      </c>
      <c r="C500" s="22">
        <v>45729</v>
      </c>
      <c r="D500" s="56" t="s">
        <v>2045</v>
      </c>
      <c r="E500" s="56"/>
      <c r="G500" t="str">
        <f t="shared" si="7"/>
        <v>March</v>
      </c>
    </row>
    <row r="501" spans="1:7">
      <c r="A501" s="50" t="s">
        <v>181</v>
      </c>
      <c r="B501" s="139" t="s">
        <v>68</v>
      </c>
      <c r="C501" s="22">
        <v>45729</v>
      </c>
      <c r="D501" s="56" t="s">
        <v>2045</v>
      </c>
      <c r="E501" s="56"/>
      <c r="G501" t="str">
        <f t="shared" si="7"/>
        <v>March</v>
      </c>
    </row>
    <row r="502" spans="1:7" ht="15.75">
      <c r="A502" s="50" t="s">
        <v>305</v>
      </c>
      <c r="B502" s="171" t="s">
        <v>58</v>
      </c>
      <c r="C502" s="22">
        <v>45729</v>
      </c>
      <c r="D502" s="56" t="s">
        <v>2045</v>
      </c>
      <c r="E502" s="56"/>
      <c r="G502" t="str">
        <f t="shared" si="7"/>
        <v>March</v>
      </c>
    </row>
    <row r="503" spans="1:7">
      <c r="A503" s="50" t="s">
        <v>307</v>
      </c>
      <c r="B503" s="173" t="s">
        <v>68</v>
      </c>
      <c r="C503" s="22">
        <v>45729</v>
      </c>
      <c r="D503" s="56" t="s">
        <v>2045</v>
      </c>
      <c r="E503" s="56"/>
      <c r="G503" t="str">
        <f t="shared" si="7"/>
        <v>March</v>
      </c>
    </row>
    <row r="504" spans="1:7">
      <c r="A504" s="50" t="s">
        <v>375</v>
      </c>
      <c r="B504" s="1163" t="s">
        <v>1923</v>
      </c>
      <c r="C504" s="22">
        <v>45729</v>
      </c>
      <c r="D504" s="56" t="s">
        <v>2045</v>
      </c>
      <c r="E504" s="56"/>
      <c r="G504" t="str">
        <f t="shared" si="7"/>
        <v>March</v>
      </c>
    </row>
    <row r="505" spans="1:7">
      <c r="A505" s="50" t="s">
        <v>303</v>
      </c>
      <c r="B505" s="173" t="s">
        <v>2036</v>
      </c>
      <c r="C505" s="22">
        <v>45729</v>
      </c>
      <c r="D505" s="81">
        <v>1207</v>
      </c>
      <c r="E505" s="81"/>
      <c r="F505" s="45" t="s">
        <v>2082</v>
      </c>
      <c r="G505" t="str">
        <f t="shared" si="7"/>
        <v>March</v>
      </c>
    </row>
    <row r="506" spans="1:7">
      <c r="A506" s="50" t="s">
        <v>442</v>
      </c>
      <c r="B506" s="1125" t="s">
        <v>80</v>
      </c>
      <c r="C506" s="22">
        <v>45729</v>
      </c>
      <c r="D506" s="56" t="s">
        <v>2045</v>
      </c>
      <c r="E506" s="56"/>
      <c r="G506" t="str">
        <f t="shared" si="7"/>
        <v>March</v>
      </c>
    </row>
    <row r="507" spans="1:7">
      <c r="A507" s="50" t="s">
        <v>316</v>
      </c>
      <c r="B507" s="139" t="s">
        <v>2036</v>
      </c>
      <c r="C507" s="22">
        <v>45729</v>
      </c>
      <c r="D507" s="56">
        <v>534</v>
      </c>
      <c r="E507" s="56"/>
      <c r="F507" s="45" t="s">
        <v>2083</v>
      </c>
      <c r="G507" t="str">
        <f t="shared" si="7"/>
        <v>March</v>
      </c>
    </row>
    <row r="508" spans="1:7">
      <c r="A508" s="50" t="s">
        <v>255</v>
      </c>
      <c r="B508" s="173" t="s">
        <v>2020</v>
      </c>
      <c r="C508" s="22">
        <v>45729</v>
      </c>
      <c r="D508" s="56" t="s">
        <v>2045</v>
      </c>
      <c r="E508" s="56"/>
      <c r="G508" t="str">
        <f t="shared" si="7"/>
        <v>March</v>
      </c>
    </row>
    <row r="509" spans="1:7">
      <c r="A509" s="50" t="s">
        <v>369</v>
      </c>
      <c r="B509" s="73" t="s">
        <v>1596</v>
      </c>
      <c r="C509" s="22">
        <v>45729</v>
      </c>
      <c r="D509" s="56" t="s">
        <v>2045</v>
      </c>
      <c r="E509" s="56"/>
      <c r="G509" t="str">
        <f t="shared" si="7"/>
        <v>March</v>
      </c>
    </row>
    <row r="510" spans="1:7">
      <c r="A510" s="50" t="s">
        <v>422</v>
      </c>
      <c r="B510" s="139" t="s">
        <v>1607</v>
      </c>
      <c r="C510" s="22">
        <v>45729</v>
      </c>
      <c r="D510" s="56" t="s">
        <v>2045</v>
      </c>
      <c r="E510" s="56"/>
      <c r="G510" t="str">
        <f t="shared" si="7"/>
        <v>March</v>
      </c>
    </row>
    <row r="511" spans="1:7">
      <c r="A511" s="50" t="s">
        <v>420</v>
      </c>
      <c r="B511" s="139" t="s">
        <v>1607</v>
      </c>
      <c r="C511" s="22">
        <v>45729</v>
      </c>
      <c r="D511" s="56" t="s">
        <v>2045</v>
      </c>
      <c r="E511" s="56"/>
      <c r="G511" t="str">
        <f t="shared" si="7"/>
        <v>March</v>
      </c>
    </row>
    <row r="512" spans="1:7" ht="15.75">
      <c r="A512" s="50" t="s">
        <v>185</v>
      </c>
      <c r="B512" s="171" t="s">
        <v>58</v>
      </c>
      <c r="C512" s="22">
        <v>45729</v>
      </c>
      <c r="D512" s="56" t="s">
        <v>2045</v>
      </c>
      <c r="E512" s="56"/>
      <c r="G512" t="str">
        <f t="shared" si="7"/>
        <v>March</v>
      </c>
    </row>
    <row r="513" spans="1:7">
      <c r="A513" s="799" t="s">
        <v>416</v>
      </c>
      <c r="B513" s="1163" t="s">
        <v>1923</v>
      </c>
      <c r="C513" s="22">
        <v>45729</v>
      </c>
      <c r="D513" s="56" t="s">
        <v>2045</v>
      </c>
      <c r="E513" s="56"/>
      <c r="G513" t="str">
        <f t="shared" si="7"/>
        <v>March</v>
      </c>
    </row>
    <row r="514" spans="1:7" ht="15.75">
      <c r="A514" s="51" t="s">
        <v>163</v>
      </c>
      <c r="B514" s="171" t="s">
        <v>1921</v>
      </c>
      <c r="C514" s="233">
        <v>45729</v>
      </c>
      <c r="D514" s="56">
        <v>571</v>
      </c>
      <c r="E514" s="56"/>
      <c r="F514" s="45" t="s">
        <v>2084</v>
      </c>
      <c r="G514" t="str">
        <f t="shared" si="7"/>
        <v>March</v>
      </c>
    </row>
    <row r="515" spans="1:7" ht="15.75">
      <c r="A515" s="829" t="s">
        <v>426</v>
      </c>
      <c r="B515" s="823" t="s">
        <v>58</v>
      </c>
      <c r="C515" s="22">
        <v>45729</v>
      </c>
      <c r="D515" s="81">
        <v>1170</v>
      </c>
      <c r="E515" s="81"/>
      <c r="F515" s="45" t="s">
        <v>2034</v>
      </c>
      <c r="G515" t="str">
        <f t="shared" ref="G515:G578" si="8">TEXT(C515,"mmmm")</f>
        <v>March</v>
      </c>
    </row>
    <row r="516" spans="1:7" ht="15.75">
      <c r="A516" s="51" t="s">
        <v>259</v>
      </c>
      <c r="B516" s="171" t="s">
        <v>1921</v>
      </c>
      <c r="C516" s="233">
        <v>45729</v>
      </c>
      <c r="D516" s="56" t="s">
        <v>2045</v>
      </c>
      <c r="E516" s="56"/>
      <c r="G516" t="str">
        <f t="shared" si="8"/>
        <v>March</v>
      </c>
    </row>
    <row r="517" spans="1:7">
      <c r="A517" s="830" t="s">
        <v>382</v>
      </c>
      <c r="B517" s="264" t="s">
        <v>1587</v>
      </c>
      <c r="C517" s="22">
        <v>45729</v>
      </c>
      <c r="D517" s="56">
        <v>914</v>
      </c>
      <c r="E517" s="56"/>
      <c r="F517" s="45" t="s">
        <v>2085</v>
      </c>
      <c r="G517" t="str">
        <f t="shared" si="8"/>
        <v>March</v>
      </c>
    </row>
    <row r="518" spans="1:7" ht="15.75">
      <c r="A518" s="51" t="s">
        <v>183</v>
      </c>
      <c r="B518" s="171" t="s">
        <v>58</v>
      </c>
      <c r="C518" s="22">
        <v>45729</v>
      </c>
      <c r="D518" s="56" t="s">
        <v>2045</v>
      </c>
      <c r="E518" s="56"/>
      <c r="G518" t="str">
        <f t="shared" si="8"/>
        <v>March</v>
      </c>
    </row>
    <row r="519" spans="1:7">
      <c r="A519" s="806" t="s">
        <v>337</v>
      </c>
      <c r="B519" s="805" t="s">
        <v>1607</v>
      </c>
      <c r="C519" s="22">
        <v>45729</v>
      </c>
      <c r="D519" s="56" t="s">
        <v>2045</v>
      </c>
      <c r="E519" s="56"/>
      <c r="G519" t="str">
        <f t="shared" si="8"/>
        <v>March</v>
      </c>
    </row>
    <row r="520" spans="1:7" ht="15.75">
      <c r="A520" s="51" t="s">
        <v>274</v>
      </c>
      <c r="B520" s="171" t="s">
        <v>1921</v>
      </c>
      <c r="C520" s="233">
        <v>45729</v>
      </c>
      <c r="D520" s="56" t="s">
        <v>2045</v>
      </c>
      <c r="E520" s="56"/>
      <c r="G520" t="str">
        <f t="shared" si="8"/>
        <v>March</v>
      </c>
    </row>
    <row r="521" spans="1:7" ht="15.75">
      <c r="A521" s="830" t="s">
        <v>209</v>
      </c>
      <c r="B521" s="825" t="s">
        <v>58</v>
      </c>
      <c r="C521" s="22">
        <v>45729</v>
      </c>
      <c r="D521" s="56" t="s">
        <v>2045</v>
      </c>
      <c r="E521" s="56"/>
      <c r="G521" t="str">
        <f t="shared" si="8"/>
        <v>March</v>
      </c>
    </row>
    <row r="522" spans="1:7">
      <c r="A522" s="51" t="s">
        <v>438</v>
      </c>
      <c r="B522" s="85" t="s">
        <v>1587</v>
      </c>
      <c r="C522" s="22">
        <v>45729</v>
      </c>
      <c r="D522" s="56">
        <v>451</v>
      </c>
      <c r="E522" s="56"/>
      <c r="G522" t="str">
        <f t="shared" si="8"/>
        <v>March</v>
      </c>
    </row>
    <row r="523" spans="1:7">
      <c r="A523" s="51" t="s">
        <v>1926</v>
      </c>
      <c r="B523" s="88" t="s">
        <v>68</v>
      </c>
      <c r="C523" s="22">
        <v>45729</v>
      </c>
      <c r="D523" s="56">
        <v>101</v>
      </c>
      <c r="E523" s="56"/>
      <c r="G523" t="str">
        <f t="shared" si="8"/>
        <v>March</v>
      </c>
    </row>
    <row r="524" spans="1:7">
      <c r="A524" s="51" t="s">
        <v>424</v>
      </c>
      <c r="B524" s="88" t="s">
        <v>68</v>
      </c>
      <c r="C524" s="22">
        <v>45729</v>
      </c>
      <c r="D524" s="56" t="s">
        <v>2045</v>
      </c>
      <c r="E524" s="56"/>
      <c r="G524" t="str">
        <f t="shared" si="8"/>
        <v>March</v>
      </c>
    </row>
    <row r="525" spans="1:7">
      <c r="A525" s="51" t="s">
        <v>390</v>
      </c>
      <c r="B525" s="88" t="s">
        <v>1607</v>
      </c>
      <c r="C525" s="22">
        <v>45729</v>
      </c>
      <c r="D525" s="81">
        <v>2742</v>
      </c>
      <c r="E525" s="81"/>
      <c r="G525" t="str">
        <f t="shared" si="8"/>
        <v>March</v>
      </c>
    </row>
    <row r="526" spans="1:7">
      <c r="A526" s="51" t="s">
        <v>367</v>
      </c>
      <c r="B526" s="88" t="s">
        <v>68</v>
      </c>
      <c r="C526" s="22">
        <v>45729</v>
      </c>
      <c r="D526" s="81">
        <v>1078</v>
      </c>
      <c r="E526" s="81"/>
      <c r="F526" s="11" t="s">
        <v>2086</v>
      </c>
      <c r="G526" t="str">
        <f t="shared" si="8"/>
        <v>March</v>
      </c>
    </row>
    <row r="527" spans="1:7">
      <c r="A527" s="806" t="s">
        <v>447</v>
      </c>
      <c r="B527" s="1163" t="s">
        <v>1923</v>
      </c>
      <c r="C527" s="22">
        <v>45729</v>
      </c>
      <c r="D527" s="56">
        <v>945</v>
      </c>
      <c r="E527" s="56"/>
      <c r="G527" t="str">
        <f t="shared" si="8"/>
        <v>March</v>
      </c>
    </row>
    <row r="528" spans="1:7">
      <c r="A528" s="51" t="s">
        <v>373</v>
      </c>
      <c r="B528" s="172" t="s">
        <v>1347</v>
      </c>
      <c r="C528" s="233">
        <v>45729</v>
      </c>
      <c r="D528" s="56">
        <v>664</v>
      </c>
      <c r="E528" s="56"/>
      <c r="F528" s="11" t="s">
        <v>2043</v>
      </c>
      <c r="G528" t="str">
        <f t="shared" si="8"/>
        <v>March</v>
      </c>
    </row>
    <row r="529" spans="1:7" ht="15.75">
      <c r="A529" s="830" t="s">
        <v>203</v>
      </c>
      <c r="B529" s="825" t="s">
        <v>58</v>
      </c>
      <c r="C529" s="22">
        <v>45729</v>
      </c>
      <c r="D529" s="81">
        <v>1123</v>
      </c>
      <c r="E529" s="81"/>
      <c r="F529" s="45" t="s">
        <v>2087</v>
      </c>
      <c r="G529" t="str">
        <f t="shared" si="8"/>
        <v>March</v>
      </c>
    </row>
    <row r="530" spans="1:7">
      <c r="A530" s="137" t="s">
        <v>318</v>
      </c>
      <c r="B530" s="88" t="s">
        <v>68</v>
      </c>
      <c r="C530" s="22">
        <v>45729</v>
      </c>
      <c r="D530" s="11">
        <v>338</v>
      </c>
      <c r="E530" s="11"/>
      <c r="F530" s="11" t="s">
        <v>2088</v>
      </c>
      <c r="G530" t="str">
        <f t="shared" si="8"/>
        <v>March</v>
      </c>
    </row>
    <row r="531" spans="1:7">
      <c r="A531" s="50" t="s">
        <v>320</v>
      </c>
      <c r="B531" s="1125" t="s">
        <v>80</v>
      </c>
      <c r="C531" s="22">
        <v>45730</v>
      </c>
      <c r="D531" s="56"/>
      <c r="E531" s="56"/>
      <c r="F531" s="56" t="s">
        <v>2078</v>
      </c>
      <c r="G531" t="str">
        <f t="shared" si="8"/>
        <v>March</v>
      </c>
    </row>
    <row r="532" spans="1:7">
      <c r="A532" s="799" t="s">
        <v>322</v>
      </c>
      <c r="B532" s="802" t="s">
        <v>1601</v>
      </c>
      <c r="C532" s="22">
        <v>45730</v>
      </c>
      <c r="D532" s="56"/>
      <c r="E532" s="56"/>
      <c r="F532" s="56" t="s">
        <v>2045</v>
      </c>
      <c r="G532" t="str">
        <f t="shared" si="8"/>
        <v>March</v>
      </c>
    </row>
    <row r="533" spans="1:7" ht="15.75">
      <c r="A533" s="50" t="s">
        <v>326</v>
      </c>
      <c r="B533" s="171" t="s">
        <v>1921</v>
      </c>
      <c r="C533" s="233">
        <v>45730</v>
      </c>
      <c r="D533" s="56"/>
      <c r="E533" s="56"/>
      <c r="F533" s="56" t="s">
        <v>2078</v>
      </c>
      <c r="G533" t="str">
        <f t="shared" si="8"/>
        <v>March</v>
      </c>
    </row>
    <row r="534" spans="1:7">
      <c r="A534" s="824" t="s">
        <v>365</v>
      </c>
      <c r="B534" s="264" t="s">
        <v>1587</v>
      </c>
      <c r="C534" s="22">
        <v>45730</v>
      </c>
      <c r="D534" s="56"/>
      <c r="E534" s="56"/>
      <c r="F534" s="56" t="s">
        <v>2045</v>
      </c>
      <c r="G534" t="str">
        <f t="shared" si="8"/>
        <v>March</v>
      </c>
    </row>
    <row r="535" spans="1:7">
      <c r="A535" s="799" t="s">
        <v>400</v>
      </c>
      <c r="B535" s="802" t="s">
        <v>1601</v>
      </c>
      <c r="C535" s="22">
        <v>45730</v>
      </c>
      <c r="D535" s="56"/>
      <c r="E535" s="56"/>
      <c r="F535" s="56" t="s">
        <v>2045</v>
      </c>
      <c r="G535" t="str">
        <f t="shared" si="8"/>
        <v>March</v>
      </c>
    </row>
    <row r="536" spans="1:7" ht="15.75">
      <c r="A536" s="50" t="s">
        <v>445</v>
      </c>
      <c r="B536" s="171" t="s">
        <v>1921</v>
      </c>
      <c r="C536" s="233">
        <v>45730</v>
      </c>
      <c r="D536" s="56"/>
      <c r="E536" s="56"/>
      <c r="F536" s="56" t="s">
        <v>2045</v>
      </c>
      <c r="G536" t="str">
        <f t="shared" si="8"/>
        <v>March</v>
      </c>
    </row>
    <row r="537" spans="1:7">
      <c r="A537" s="824" t="s">
        <v>1534</v>
      </c>
      <c r="B537" s="827" t="s">
        <v>1340</v>
      </c>
      <c r="C537" s="22">
        <v>45730</v>
      </c>
      <c r="D537" s="56"/>
      <c r="E537" s="56"/>
      <c r="F537" s="56" t="s">
        <v>2045</v>
      </c>
      <c r="G537" t="str">
        <f t="shared" si="8"/>
        <v>March</v>
      </c>
    </row>
    <row r="538" spans="1:7">
      <c r="A538" s="799" t="s">
        <v>193</v>
      </c>
      <c r="B538" s="802" t="s">
        <v>1340</v>
      </c>
      <c r="C538" s="22">
        <v>45730</v>
      </c>
      <c r="D538" s="56"/>
      <c r="E538" s="56"/>
      <c r="F538" s="56" t="s">
        <v>122</v>
      </c>
      <c r="G538" t="str">
        <f t="shared" si="8"/>
        <v>March</v>
      </c>
    </row>
    <row r="539" spans="1:7" ht="15.75">
      <c r="A539" s="50" t="s">
        <v>195</v>
      </c>
      <c r="B539" s="171" t="s">
        <v>1921</v>
      </c>
      <c r="C539" s="233">
        <v>45730</v>
      </c>
      <c r="D539" s="56"/>
      <c r="E539" s="56"/>
      <c r="F539" s="56" t="s">
        <v>2045</v>
      </c>
      <c r="G539" t="str">
        <f t="shared" si="8"/>
        <v>March</v>
      </c>
    </row>
    <row r="540" spans="1:7" ht="15.75">
      <c r="A540" s="824" t="s">
        <v>197</v>
      </c>
      <c r="B540" s="825" t="s">
        <v>58</v>
      </c>
      <c r="C540" s="22">
        <v>45730</v>
      </c>
      <c r="D540" s="56"/>
      <c r="E540" s="56"/>
      <c r="F540" s="56" t="s">
        <v>2045</v>
      </c>
      <c r="G540" t="str">
        <f t="shared" si="8"/>
        <v>March</v>
      </c>
    </row>
    <row r="541" spans="1:7">
      <c r="A541" s="50" t="s">
        <v>199</v>
      </c>
      <c r="B541" s="173" t="s">
        <v>2020</v>
      </c>
      <c r="C541" s="22">
        <v>45730</v>
      </c>
      <c r="D541" s="56"/>
      <c r="E541" s="56"/>
      <c r="F541" s="56" t="s">
        <v>122</v>
      </c>
      <c r="G541" t="str">
        <f t="shared" si="8"/>
        <v>March</v>
      </c>
    </row>
    <row r="542" spans="1:7" ht="15.75">
      <c r="A542" s="50" t="s">
        <v>201</v>
      </c>
      <c r="B542" s="171" t="s">
        <v>58</v>
      </c>
      <c r="C542" s="22">
        <v>45730</v>
      </c>
      <c r="D542" s="56"/>
      <c r="E542" s="56"/>
      <c r="F542" s="56" t="s">
        <v>2045</v>
      </c>
      <c r="G542" t="str">
        <f t="shared" si="8"/>
        <v>March</v>
      </c>
    </row>
    <row r="543" spans="1:7">
      <c r="A543" s="50" t="s">
        <v>243</v>
      </c>
      <c r="B543" s="173" t="s">
        <v>68</v>
      </c>
      <c r="C543" s="22">
        <v>45730</v>
      </c>
      <c r="D543" s="56"/>
      <c r="E543" s="56"/>
      <c r="F543" s="56" t="s">
        <v>122</v>
      </c>
      <c r="G543" t="str">
        <f t="shared" si="8"/>
        <v>March</v>
      </c>
    </row>
    <row r="544" spans="1:7" ht="15.75">
      <c r="A544" s="799" t="s">
        <v>314</v>
      </c>
      <c r="B544" s="800" t="s">
        <v>58</v>
      </c>
      <c r="C544" s="22">
        <v>45730</v>
      </c>
      <c r="D544" s="56"/>
      <c r="E544" s="56"/>
      <c r="F544" s="56" t="s">
        <v>2045</v>
      </c>
      <c r="G544" t="str">
        <f t="shared" si="8"/>
        <v>March</v>
      </c>
    </row>
    <row r="545" spans="1:7">
      <c r="A545" s="50" t="s">
        <v>312</v>
      </c>
      <c r="B545" s="172" t="s">
        <v>1347</v>
      </c>
      <c r="C545" s="233">
        <v>45730</v>
      </c>
      <c r="D545" s="56"/>
      <c r="E545" s="56"/>
      <c r="F545" s="56" t="s">
        <v>2045</v>
      </c>
      <c r="G545" t="str">
        <f t="shared" si="8"/>
        <v>March</v>
      </c>
    </row>
    <row r="546" spans="1:7">
      <c r="A546" s="824" t="s">
        <v>386</v>
      </c>
      <c r="B546" s="1125" t="s">
        <v>80</v>
      </c>
      <c r="C546" s="22">
        <v>45730</v>
      </c>
      <c r="D546" s="56"/>
      <c r="E546" s="56"/>
      <c r="F546" s="56" t="s">
        <v>2078</v>
      </c>
      <c r="G546" t="str">
        <f t="shared" si="8"/>
        <v>March</v>
      </c>
    </row>
    <row r="547" spans="1:7">
      <c r="A547" s="50" t="s">
        <v>335</v>
      </c>
      <c r="B547" s="173" t="s">
        <v>1601</v>
      </c>
      <c r="C547" s="22">
        <v>45730</v>
      </c>
      <c r="D547" s="56"/>
      <c r="E547" s="56"/>
      <c r="F547" s="56" t="s">
        <v>2045</v>
      </c>
      <c r="G547" t="str">
        <f t="shared" si="8"/>
        <v>March</v>
      </c>
    </row>
    <row r="548" spans="1:7" ht="15.75">
      <c r="A548" s="50" t="s">
        <v>213</v>
      </c>
      <c r="B548" s="171" t="s">
        <v>58</v>
      </c>
      <c r="C548" s="22">
        <v>45730</v>
      </c>
      <c r="D548" s="56"/>
      <c r="E548" s="56"/>
      <c r="F548" s="56" t="s">
        <v>2045</v>
      </c>
      <c r="G548" t="str">
        <f t="shared" si="8"/>
        <v>March</v>
      </c>
    </row>
    <row r="549" spans="1:7">
      <c r="A549" s="50" t="s">
        <v>379</v>
      </c>
      <c r="B549" s="173" t="s">
        <v>68</v>
      </c>
      <c r="C549" s="22">
        <v>45730</v>
      </c>
      <c r="D549" s="56"/>
      <c r="E549" s="56"/>
      <c r="F549" s="56" t="s">
        <v>2045</v>
      </c>
      <c r="G549" t="str">
        <f t="shared" si="8"/>
        <v>March</v>
      </c>
    </row>
    <row r="550" spans="1:7">
      <c r="A550" s="50" t="s">
        <v>309</v>
      </c>
      <c r="B550" s="85" t="s">
        <v>1587</v>
      </c>
      <c r="C550" s="22">
        <v>45730</v>
      </c>
      <c r="D550" s="56"/>
      <c r="E550" s="56"/>
      <c r="F550" s="56" t="s">
        <v>2045</v>
      </c>
      <c r="G550" t="str">
        <f t="shared" si="8"/>
        <v>March</v>
      </c>
    </row>
    <row r="551" spans="1:7">
      <c r="A551" s="50" t="s">
        <v>310</v>
      </c>
      <c r="B551" s="85" t="s">
        <v>1587</v>
      </c>
      <c r="C551" s="22">
        <v>45730</v>
      </c>
      <c r="D551" s="56"/>
      <c r="E551" s="56"/>
      <c r="F551" s="56" t="s">
        <v>2045</v>
      </c>
      <c r="G551" t="str">
        <f t="shared" si="8"/>
        <v>March</v>
      </c>
    </row>
    <row r="552" spans="1:7">
      <c r="A552" s="50" t="s">
        <v>181</v>
      </c>
      <c r="B552" s="139" t="s">
        <v>68</v>
      </c>
      <c r="C552" s="22">
        <v>45730</v>
      </c>
      <c r="D552" s="56"/>
      <c r="E552" s="56"/>
      <c r="F552" s="56" t="s">
        <v>122</v>
      </c>
      <c r="G552" t="str">
        <f t="shared" si="8"/>
        <v>March</v>
      </c>
    </row>
    <row r="553" spans="1:7" ht="15.75">
      <c r="A553" s="50" t="s">
        <v>305</v>
      </c>
      <c r="B553" s="171" t="s">
        <v>58</v>
      </c>
      <c r="C553" s="22">
        <v>45730</v>
      </c>
      <c r="D553" s="56" t="s">
        <v>2045</v>
      </c>
      <c r="E553" s="56"/>
      <c r="F553" s="56" t="s">
        <v>2045</v>
      </c>
      <c r="G553" t="str">
        <f t="shared" si="8"/>
        <v>March</v>
      </c>
    </row>
    <row r="554" spans="1:7">
      <c r="A554" s="50" t="s">
        <v>307</v>
      </c>
      <c r="B554" s="173" t="s">
        <v>68</v>
      </c>
      <c r="C554" s="22">
        <v>45730</v>
      </c>
      <c r="D554" s="56" t="s">
        <v>2045</v>
      </c>
      <c r="E554" s="56"/>
      <c r="F554" s="56" t="s">
        <v>2045</v>
      </c>
      <c r="G554" t="str">
        <f t="shared" si="8"/>
        <v>March</v>
      </c>
    </row>
    <row r="555" spans="1:7">
      <c r="A555" s="50" t="s">
        <v>375</v>
      </c>
      <c r="B555" s="1163" t="s">
        <v>1923</v>
      </c>
      <c r="C555" s="22">
        <v>45730</v>
      </c>
      <c r="D555" s="56" t="s">
        <v>2045</v>
      </c>
      <c r="E555" s="56"/>
      <c r="F555" s="56" t="s">
        <v>2045</v>
      </c>
      <c r="G555" t="str">
        <f t="shared" si="8"/>
        <v>March</v>
      </c>
    </row>
    <row r="556" spans="1:7">
      <c r="A556" s="50" t="s">
        <v>303</v>
      </c>
      <c r="B556" s="173" t="s">
        <v>2036</v>
      </c>
      <c r="C556" s="22">
        <v>45730</v>
      </c>
      <c r="D556" s="56">
        <v>220</v>
      </c>
      <c r="E556" s="56"/>
      <c r="F556" s="45" t="s">
        <v>2089</v>
      </c>
      <c r="G556" t="str">
        <f t="shared" si="8"/>
        <v>March</v>
      </c>
    </row>
    <row r="557" spans="1:7">
      <c r="A557" s="50" t="s">
        <v>442</v>
      </c>
      <c r="B557" s="1125" t="s">
        <v>80</v>
      </c>
      <c r="C557" s="22">
        <v>45730</v>
      </c>
      <c r="D557" s="56" t="s">
        <v>2045</v>
      </c>
      <c r="E557" s="56"/>
      <c r="F557" s="56"/>
      <c r="G557" t="str">
        <f t="shared" si="8"/>
        <v>March</v>
      </c>
    </row>
    <row r="558" spans="1:7">
      <c r="A558" s="50" t="s">
        <v>316</v>
      </c>
      <c r="B558" s="139" t="s">
        <v>2036</v>
      </c>
      <c r="C558" s="22">
        <v>45730</v>
      </c>
      <c r="D558" s="56"/>
      <c r="E558" s="56"/>
      <c r="F558" s="56" t="s">
        <v>2090</v>
      </c>
      <c r="G558" t="str">
        <f t="shared" si="8"/>
        <v>March</v>
      </c>
    </row>
    <row r="559" spans="1:7">
      <c r="A559" s="50" t="s">
        <v>255</v>
      </c>
      <c r="B559" s="173" t="s">
        <v>2020</v>
      </c>
      <c r="C559" s="22">
        <v>45730</v>
      </c>
      <c r="D559" s="56" t="s">
        <v>2045</v>
      </c>
      <c r="E559" s="56"/>
      <c r="F559" s="56"/>
      <c r="G559" t="str">
        <f t="shared" si="8"/>
        <v>March</v>
      </c>
    </row>
    <row r="560" spans="1:7">
      <c r="A560" s="50" t="s">
        <v>369</v>
      </c>
      <c r="B560" s="73" t="s">
        <v>1596</v>
      </c>
      <c r="C560" s="22">
        <v>45730</v>
      </c>
      <c r="D560" s="56" t="s">
        <v>2045</v>
      </c>
      <c r="E560" s="56"/>
      <c r="F560" s="56"/>
      <c r="G560" t="str">
        <f t="shared" si="8"/>
        <v>March</v>
      </c>
    </row>
    <row r="561" spans="1:7">
      <c r="A561" s="50" t="s">
        <v>422</v>
      </c>
      <c r="B561" s="139" t="s">
        <v>1607</v>
      </c>
      <c r="C561" s="22">
        <v>45730</v>
      </c>
      <c r="D561" s="56" t="s">
        <v>2045</v>
      </c>
      <c r="E561" s="56"/>
      <c r="F561" s="56"/>
      <c r="G561" t="str">
        <f t="shared" si="8"/>
        <v>March</v>
      </c>
    </row>
    <row r="562" spans="1:7">
      <c r="A562" s="50" t="s">
        <v>420</v>
      </c>
      <c r="B562" s="139" t="s">
        <v>1607</v>
      </c>
      <c r="C562" s="22">
        <v>45730</v>
      </c>
      <c r="D562" s="56" t="s">
        <v>2045</v>
      </c>
      <c r="E562" s="56"/>
      <c r="F562" s="56"/>
      <c r="G562" t="str">
        <f t="shared" si="8"/>
        <v>March</v>
      </c>
    </row>
    <row r="563" spans="1:7" ht="15.75">
      <c r="A563" s="50" t="s">
        <v>185</v>
      </c>
      <c r="B563" s="171" t="s">
        <v>58</v>
      </c>
      <c r="C563" s="22">
        <v>45730</v>
      </c>
      <c r="D563" s="56" t="s">
        <v>2045</v>
      </c>
      <c r="E563" s="56"/>
      <c r="F563" s="56"/>
      <c r="G563" t="str">
        <f t="shared" si="8"/>
        <v>March</v>
      </c>
    </row>
    <row r="564" spans="1:7">
      <c r="A564" s="799" t="s">
        <v>416</v>
      </c>
      <c r="B564" s="1163" t="s">
        <v>1923</v>
      </c>
      <c r="C564" s="22">
        <v>45730</v>
      </c>
      <c r="D564" s="56" t="s">
        <v>2045</v>
      </c>
      <c r="E564" s="56"/>
      <c r="F564" s="56"/>
      <c r="G564" t="str">
        <f t="shared" si="8"/>
        <v>March</v>
      </c>
    </row>
    <row r="565" spans="1:7" ht="15.75">
      <c r="A565" s="51" t="s">
        <v>163</v>
      </c>
      <c r="B565" s="171" t="s">
        <v>1921</v>
      </c>
      <c r="C565" s="233">
        <v>45730</v>
      </c>
      <c r="D565" s="56" t="s">
        <v>2045</v>
      </c>
      <c r="E565" s="56"/>
      <c r="F565" s="56"/>
      <c r="G565" t="str">
        <f t="shared" si="8"/>
        <v>March</v>
      </c>
    </row>
    <row r="566" spans="1:7" ht="15.75">
      <c r="A566" s="829" t="s">
        <v>426</v>
      </c>
      <c r="B566" s="823" t="s">
        <v>58</v>
      </c>
      <c r="C566" s="22">
        <v>45730</v>
      </c>
      <c r="D566" s="56" t="s">
        <v>2045</v>
      </c>
      <c r="E566" s="56"/>
      <c r="F566" s="56"/>
      <c r="G566" t="str">
        <f t="shared" si="8"/>
        <v>March</v>
      </c>
    </row>
    <row r="567" spans="1:7" ht="15.75">
      <c r="A567" s="51" t="s">
        <v>259</v>
      </c>
      <c r="B567" s="171" t="s">
        <v>1921</v>
      </c>
      <c r="C567" s="233">
        <v>45730</v>
      </c>
      <c r="D567" s="56"/>
      <c r="E567" s="56"/>
      <c r="F567" s="56" t="s">
        <v>2091</v>
      </c>
      <c r="G567" t="str">
        <f t="shared" si="8"/>
        <v>March</v>
      </c>
    </row>
    <row r="568" spans="1:7">
      <c r="A568" s="830" t="s">
        <v>382</v>
      </c>
      <c r="B568" s="264" t="s">
        <v>1587</v>
      </c>
      <c r="C568" s="22">
        <v>45730</v>
      </c>
      <c r="D568" s="81">
        <v>1903</v>
      </c>
      <c r="E568" s="81"/>
      <c r="F568" s="45" t="s">
        <v>2092</v>
      </c>
      <c r="G568" t="str">
        <f t="shared" si="8"/>
        <v>March</v>
      </c>
    </row>
    <row r="569" spans="1:7" ht="15.75">
      <c r="A569" s="51" t="s">
        <v>183</v>
      </c>
      <c r="B569" s="171" t="s">
        <v>58</v>
      </c>
      <c r="C569" s="22">
        <v>45730</v>
      </c>
      <c r="D569" s="56" t="s">
        <v>2045</v>
      </c>
      <c r="E569" s="56"/>
      <c r="F569" s="56"/>
      <c r="G569" t="str">
        <f t="shared" si="8"/>
        <v>March</v>
      </c>
    </row>
    <row r="570" spans="1:7">
      <c r="A570" s="806" t="s">
        <v>337</v>
      </c>
      <c r="B570" s="805" t="s">
        <v>1607</v>
      </c>
      <c r="C570" s="22">
        <v>45730</v>
      </c>
      <c r="D570" s="56" t="s">
        <v>2045</v>
      </c>
      <c r="E570" s="56"/>
      <c r="F570" s="56"/>
      <c r="G570" t="str">
        <f t="shared" si="8"/>
        <v>March</v>
      </c>
    </row>
    <row r="571" spans="1:7" ht="15.75">
      <c r="A571" s="51" t="s">
        <v>274</v>
      </c>
      <c r="B571" s="171" t="s">
        <v>1921</v>
      </c>
      <c r="C571" s="233">
        <v>45730</v>
      </c>
      <c r="D571" s="56" t="s">
        <v>2045</v>
      </c>
      <c r="E571" s="56"/>
      <c r="F571" s="56"/>
      <c r="G571" t="str">
        <f t="shared" si="8"/>
        <v>March</v>
      </c>
    </row>
    <row r="572" spans="1:7" ht="15.75">
      <c r="A572" s="830" t="s">
        <v>209</v>
      </c>
      <c r="B572" s="825" t="s">
        <v>58</v>
      </c>
      <c r="C572" s="22">
        <v>45730</v>
      </c>
      <c r="D572" s="56" t="s">
        <v>2045</v>
      </c>
      <c r="E572" s="56"/>
      <c r="F572" s="56"/>
      <c r="G572" t="str">
        <f t="shared" si="8"/>
        <v>March</v>
      </c>
    </row>
    <row r="573" spans="1:7">
      <c r="A573" s="51" t="s">
        <v>438</v>
      </c>
      <c r="B573" s="85" t="s">
        <v>1587</v>
      </c>
      <c r="C573" s="22">
        <v>45730</v>
      </c>
      <c r="D573" s="56" t="s">
        <v>2045</v>
      </c>
      <c r="E573" s="56"/>
      <c r="F573" s="56"/>
      <c r="G573" t="str">
        <f t="shared" si="8"/>
        <v>March</v>
      </c>
    </row>
    <row r="574" spans="1:7">
      <c r="A574" s="51" t="s">
        <v>1926</v>
      </c>
      <c r="B574" s="88" t="s">
        <v>68</v>
      </c>
      <c r="C574" s="22">
        <v>45730</v>
      </c>
      <c r="D574" s="56" t="s">
        <v>2045</v>
      </c>
      <c r="E574" s="56"/>
      <c r="F574" s="56"/>
      <c r="G574" t="str">
        <f t="shared" si="8"/>
        <v>March</v>
      </c>
    </row>
    <row r="575" spans="1:7">
      <c r="A575" s="51" t="s">
        <v>424</v>
      </c>
      <c r="B575" s="88" t="s">
        <v>68</v>
      </c>
      <c r="C575" s="22">
        <v>45730</v>
      </c>
      <c r="D575" s="56" t="s">
        <v>2045</v>
      </c>
      <c r="E575" s="56"/>
      <c r="F575" s="56"/>
      <c r="G575" t="str">
        <f t="shared" si="8"/>
        <v>March</v>
      </c>
    </row>
    <row r="576" spans="1:7">
      <c r="A576" s="51" t="s">
        <v>390</v>
      </c>
      <c r="B576" s="88" t="s">
        <v>1607</v>
      </c>
      <c r="C576" s="22">
        <v>45730</v>
      </c>
      <c r="D576" s="56">
        <v>75</v>
      </c>
      <c r="E576" s="56"/>
      <c r="F576" s="65" t="s">
        <v>2093</v>
      </c>
      <c r="G576" t="str">
        <f t="shared" si="8"/>
        <v>March</v>
      </c>
    </row>
    <row r="577" spans="1:7">
      <c r="A577" s="51" t="s">
        <v>367</v>
      </c>
      <c r="B577" s="88" t="s">
        <v>68</v>
      </c>
      <c r="C577" s="22">
        <v>45730</v>
      </c>
      <c r="D577" s="81">
        <v>2048</v>
      </c>
      <c r="E577" s="81"/>
      <c r="F577" s="45" t="s">
        <v>2094</v>
      </c>
      <c r="G577" t="str">
        <f t="shared" si="8"/>
        <v>March</v>
      </c>
    </row>
    <row r="578" spans="1:7">
      <c r="A578" s="806" t="s">
        <v>447</v>
      </c>
      <c r="B578" s="1163" t="s">
        <v>1923</v>
      </c>
      <c r="C578" s="22">
        <v>45730</v>
      </c>
      <c r="D578" s="81">
        <v>1073</v>
      </c>
      <c r="E578" s="81"/>
      <c r="F578" s="81"/>
      <c r="G578" t="str">
        <f t="shared" si="8"/>
        <v>March</v>
      </c>
    </row>
    <row r="579" spans="1:7">
      <c r="A579" s="51" t="s">
        <v>373</v>
      </c>
      <c r="B579" s="172" t="s">
        <v>1347</v>
      </c>
      <c r="C579" s="233">
        <v>45730</v>
      </c>
      <c r="D579" s="56">
        <v>834</v>
      </c>
      <c r="E579" s="56"/>
      <c r="F579" s="45" t="s">
        <v>2095</v>
      </c>
      <c r="G579" t="str">
        <f t="shared" ref="G579:G642" si="9">TEXT(C579,"mmmm")</f>
        <v>March</v>
      </c>
    </row>
    <row r="580" spans="1:7" ht="15.75">
      <c r="A580" s="830" t="s">
        <v>203</v>
      </c>
      <c r="B580" s="825" t="s">
        <v>58</v>
      </c>
      <c r="C580" s="22">
        <v>45730</v>
      </c>
      <c r="D580" s="56" t="s">
        <v>2045</v>
      </c>
      <c r="E580" s="56"/>
      <c r="F580" s="56"/>
      <c r="G580" t="str">
        <f t="shared" si="9"/>
        <v>March</v>
      </c>
    </row>
    <row r="581" spans="1:7">
      <c r="A581" s="137" t="s">
        <v>318</v>
      </c>
      <c r="B581" s="88" t="s">
        <v>68</v>
      </c>
      <c r="C581" s="22">
        <v>45730</v>
      </c>
      <c r="D581" s="56" t="s">
        <v>2045</v>
      </c>
      <c r="E581" s="56"/>
      <c r="F581" s="56" t="s">
        <v>2045</v>
      </c>
      <c r="G581" t="str">
        <f t="shared" si="9"/>
        <v>March</v>
      </c>
    </row>
    <row r="582" spans="1:7">
      <c r="A582" s="799" t="s">
        <v>320</v>
      </c>
      <c r="B582" s="1125" t="s">
        <v>80</v>
      </c>
      <c r="C582" s="22">
        <v>45733</v>
      </c>
      <c r="E582" s="11"/>
      <c r="F582" s="56" t="s">
        <v>2078</v>
      </c>
      <c r="G582" t="str">
        <f t="shared" si="9"/>
        <v>March</v>
      </c>
    </row>
    <row r="583" spans="1:7" ht="15.75">
      <c r="A583" s="50" t="s">
        <v>326</v>
      </c>
      <c r="B583" s="171" t="s">
        <v>1921</v>
      </c>
      <c r="C583" s="233">
        <v>45733</v>
      </c>
      <c r="E583" s="11"/>
      <c r="F583" s="56" t="s">
        <v>2078</v>
      </c>
      <c r="G583" t="str">
        <f t="shared" si="9"/>
        <v>March</v>
      </c>
    </row>
    <row r="584" spans="1:7">
      <c r="A584" s="822" t="s">
        <v>400</v>
      </c>
      <c r="B584" s="831" t="s">
        <v>1601</v>
      </c>
      <c r="C584" s="22">
        <v>45733</v>
      </c>
      <c r="E584" s="11"/>
      <c r="F584" s="56" t="s">
        <v>2045</v>
      </c>
      <c r="G584" t="str">
        <f t="shared" si="9"/>
        <v>March</v>
      </c>
    </row>
    <row r="585" spans="1:7" ht="15.75">
      <c r="A585" s="50" t="s">
        <v>445</v>
      </c>
      <c r="B585" s="171" t="s">
        <v>1921</v>
      </c>
      <c r="C585" s="233">
        <v>45733</v>
      </c>
      <c r="E585" s="11"/>
      <c r="F585" s="56" t="s">
        <v>2045</v>
      </c>
      <c r="G585" t="str">
        <f t="shared" si="9"/>
        <v>March</v>
      </c>
    </row>
    <row r="586" spans="1:7">
      <c r="A586" s="824" t="s">
        <v>243</v>
      </c>
      <c r="B586" s="827" t="s">
        <v>68</v>
      </c>
      <c r="C586" s="22">
        <v>45733</v>
      </c>
      <c r="E586" s="11"/>
      <c r="F586" s="56" t="s">
        <v>2045</v>
      </c>
      <c r="G586" t="str">
        <f t="shared" si="9"/>
        <v>March</v>
      </c>
    </row>
    <row r="587" spans="1:7" ht="15.75">
      <c r="A587" s="50" t="s">
        <v>314</v>
      </c>
      <c r="B587" s="171" t="s">
        <v>58</v>
      </c>
      <c r="C587" s="22">
        <v>45733</v>
      </c>
      <c r="E587" s="11"/>
      <c r="F587" s="56" t="s">
        <v>2045</v>
      </c>
      <c r="G587" t="str">
        <f t="shared" si="9"/>
        <v>March</v>
      </c>
    </row>
    <row r="588" spans="1:7">
      <c r="A588" s="50" t="s">
        <v>386</v>
      </c>
      <c r="B588" s="1125" t="s">
        <v>80</v>
      </c>
      <c r="C588" s="22">
        <v>45733</v>
      </c>
      <c r="E588" s="11"/>
      <c r="F588" s="56" t="s">
        <v>2078</v>
      </c>
      <c r="G588" t="str">
        <f t="shared" si="9"/>
        <v>March</v>
      </c>
    </row>
    <row r="589" spans="1:7">
      <c r="A589" s="50" t="s">
        <v>335</v>
      </c>
      <c r="B589" s="173" t="s">
        <v>1601</v>
      </c>
      <c r="C589" s="22">
        <v>45733</v>
      </c>
      <c r="E589" s="11"/>
      <c r="F589" s="56" t="s">
        <v>2045</v>
      </c>
      <c r="G589" t="str">
        <f t="shared" si="9"/>
        <v>March</v>
      </c>
    </row>
    <row r="590" spans="1:7">
      <c r="A590" s="50" t="s">
        <v>379</v>
      </c>
      <c r="B590" s="173" t="s">
        <v>68</v>
      </c>
      <c r="C590" s="22">
        <v>45733</v>
      </c>
      <c r="E590" s="11"/>
      <c r="F590" s="56" t="s">
        <v>2045</v>
      </c>
      <c r="G590" t="str">
        <f t="shared" si="9"/>
        <v>March</v>
      </c>
    </row>
    <row r="591" spans="1:7">
      <c r="A591" s="50" t="s">
        <v>309</v>
      </c>
      <c r="B591" s="85" t="s">
        <v>1587</v>
      </c>
      <c r="C591" s="22">
        <v>45733</v>
      </c>
      <c r="E591" s="11"/>
      <c r="F591" s="56" t="s">
        <v>2045</v>
      </c>
      <c r="G591" t="str">
        <f t="shared" si="9"/>
        <v>March</v>
      </c>
    </row>
    <row r="592" spans="1:7">
      <c r="A592" s="50" t="s">
        <v>181</v>
      </c>
      <c r="B592" s="139" t="s">
        <v>68</v>
      </c>
      <c r="C592" s="22">
        <v>45733</v>
      </c>
      <c r="E592" s="11"/>
      <c r="F592" s="56" t="s">
        <v>2045</v>
      </c>
      <c r="G592" t="str">
        <f t="shared" si="9"/>
        <v>March</v>
      </c>
    </row>
    <row r="593" spans="1:7">
      <c r="A593" s="50" t="s">
        <v>303</v>
      </c>
      <c r="B593" s="173" t="s">
        <v>2036</v>
      </c>
      <c r="C593" s="22">
        <v>45733</v>
      </c>
      <c r="D593" s="11">
        <v>195</v>
      </c>
      <c r="E593" s="11"/>
      <c r="F593" s="56" t="s">
        <v>2096</v>
      </c>
      <c r="G593" t="str">
        <f t="shared" si="9"/>
        <v>March</v>
      </c>
    </row>
    <row r="594" spans="1:7">
      <c r="A594" s="50" t="s">
        <v>442</v>
      </c>
      <c r="B594" s="1125" t="s">
        <v>80</v>
      </c>
      <c r="C594" s="22">
        <v>45733</v>
      </c>
      <c r="E594" s="11"/>
      <c r="F594" s="56" t="s">
        <v>2045</v>
      </c>
      <c r="G594" t="str">
        <f t="shared" si="9"/>
        <v>March</v>
      </c>
    </row>
    <row r="595" spans="1:7">
      <c r="A595" s="50" t="s">
        <v>255</v>
      </c>
      <c r="B595" s="173" t="s">
        <v>2020</v>
      </c>
      <c r="C595" s="22">
        <v>45733</v>
      </c>
      <c r="E595" s="11"/>
      <c r="F595" s="56" t="s">
        <v>2045</v>
      </c>
      <c r="G595" t="str">
        <f t="shared" si="9"/>
        <v>March</v>
      </c>
    </row>
    <row r="596" spans="1:7">
      <c r="A596" s="50" t="s">
        <v>422</v>
      </c>
      <c r="B596" s="139" t="s">
        <v>1607</v>
      </c>
      <c r="C596" s="22">
        <v>45733</v>
      </c>
      <c r="E596" s="11"/>
      <c r="F596" s="56" t="s">
        <v>2045</v>
      </c>
      <c r="G596" t="str">
        <f t="shared" si="9"/>
        <v>March</v>
      </c>
    </row>
    <row r="597" spans="1:7">
      <c r="A597" s="50" t="s">
        <v>420</v>
      </c>
      <c r="B597" s="139" t="s">
        <v>1607</v>
      </c>
      <c r="C597" s="22">
        <v>45733</v>
      </c>
      <c r="E597" s="11"/>
      <c r="F597" s="56" t="s">
        <v>2045</v>
      </c>
      <c r="G597" t="str">
        <f t="shared" si="9"/>
        <v>March</v>
      </c>
    </row>
    <row r="598" spans="1:7" ht="15.75">
      <c r="A598" s="50" t="s">
        <v>185</v>
      </c>
      <c r="B598" s="171" t="s">
        <v>58</v>
      </c>
      <c r="C598" s="22">
        <v>45733</v>
      </c>
      <c r="E598" s="11"/>
      <c r="F598" s="56" t="s">
        <v>2045</v>
      </c>
      <c r="G598" t="str">
        <f t="shared" si="9"/>
        <v>March</v>
      </c>
    </row>
    <row r="599" spans="1:7">
      <c r="A599" s="799" t="s">
        <v>416</v>
      </c>
      <c r="B599" s="1163" t="s">
        <v>1923</v>
      </c>
      <c r="C599" s="22">
        <v>45733</v>
      </c>
      <c r="E599" s="11"/>
      <c r="F599" s="56" t="s">
        <v>2045</v>
      </c>
      <c r="G599" t="str">
        <f t="shared" si="9"/>
        <v>March</v>
      </c>
    </row>
    <row r="600" spans="1:7" ht="15.75">
      <c r="A600" s="51" t="s">
        <v>163</v>
      </c>
      <c r="B600" s="171" t="s">
        <v>1921</v>
      </c>
      <c r="C600" s="233">
        <v>45733</v>
      </c>
      <c r="D600" s="56">
        <v>436</v>
      </c>
      <c r="E600" s="56"/>
      <c r="F600" s="56"/>
      <c r="G600" t="str">
        <f t="shared" si="9"/>
        <v>March</v>
      </c>
    </row>
    <row r="601" spans="1:7" ht="15.75">
      <c r="A601" s="829" t="s">
        <v>426</v>
      </c>
      <c r="B601" s="823" t="s">
        <v>58</v>
      </c>
      <c r="C601" s="22">
        <v>45733</v>
      </c>
      <c r="E601" s="11"/>
      <c r="F601" s="56" t="s">
        <v>2045</v>
      </c>
      <c r="G601" t="str">
        <f t="shared" si="9"/>
        <v>March</v>
      </c>
    </row>
    <row r="602" spans="1:7" ht="15.75">
      <c r="A602" s="51" t="s">
        <v>259</v>
      </c>
      <c r="B602" s="171" t="s">
        <v>1921</v>
      </c>
      <c r="C602" s="233">
        <v>45733</v>
      </c>
      <c r="E602" s="11"/>
      <c r="F602" s="56" t="s">
        <v>2045</v>
      </c>
      <c r="G602" t="str">
        <f t="shared" si="9"/>
        <v>March</v>
      </c>
    </row>
    <row r="603" spans="1:7" ht="15.75">
      <c r="A603" s="830" t="s">
        <v>183</v>
      </c>
      <c r="B603" s="825" t="s">
        <v>58</v>
      </c>
      <c r="C603" s="22">
        <v>45733</v>
      </c>
      <c r="E603" s="11"/>
      <c r="F603" s="56" t="s">
        <v>2045</v>
      </c>
      <c r="G603" t="str">
        <f t="shared" si="9"/>
        <v>March</v>
      </c>
    </row>
    <row r="604" spans="1:7">
      <c r="A604" s="806" t="s">
        <v>337</v>
      </c>
      <c r="B604" s="805" t="s">
        <v>1607</v>
      </c>
      <c r="C604" s="22">
        <v>45733</v>
      </c>
      <c r="D604" s="11">
        <v>15</v>
      </c>
      <c r="E604" s="11"/>
      <c r="F604" s="56" t="s">
        <v>2097</v>
      </c>
      <c r="G604" t="str">
        <f t="shared" si="9"/>
        <v>March</v>
      </c>
    </row>
    <row r="605" spans="1:7" ht="15.75">
      <c r="A605" s="51" t="s">
        <v>274</v>
      </c>
      <c r="B605" s="171" t="s">
        <v>1921</v>
      </c>
      <c r="C605" s="233">
        <v>45733</v>
      </c>
      <c r="E605" s="11"/>
      <c r="F605" s="56" t="s">
        <v>2045</v>
      </c>
      <c r="G605" t="str">
        <f t="shared" si="9"/>
        <v>March</v>
      </c>
    </row>
    <row r="606" spans="1:7" ht="15.75">
      <c r="A606" s="830" t="s">
        <v>209</v>
      </c>
      <c r="B606" s="825" t="s">
        <v>58</v>
      </c>
      <c r="C606" s="22">
        <v>45733</v>
      </c>
      <c r="E606" s="11"/>
      <c r="F606" s="56" t="s">
        <v>2045</v>
      </c>
      <c r="G606" t="str">
        <f t="shared" si="9"/>
        <v>March</v>
      </c>
    </row>
    <row r="607" spans="1:7">
      <c r="A607" s="51" t="s">
        <v>438</v>
      </c>
      <c r="B607" s="85" t="s">
        <v>1587</v>
      </c>
      <c r="C607" s="22">
        <v>45733</v>
      </c>
      <c r="E607" s="11"/>
      <c r="F607" s="56" t="s">
        <v>2045</v>
      </c>
      <c r="G607" t="str">
        <f t="shared" si="9"/>
        <v>March</v>
      </c>
    </row>
    <row r="608" spans="1:7">
      <c r="A608" s="51" t="s">
        <v>1926</v>
      </c>
      <c r="B608" s="88" t="s">
        <v>68</v>
      </c>
      <c r="C608" s="22">
        <v>45733</v>
      </c>
      <c r="E608" s="11"/>
      <c r="F608" s="56" t="s">
        <v>2045</v>
      </c>
      <c r="G608" t="str">
        <f t="shared" si="9"/>
        <v>March</v>
      </c>
    </row>
    <row r="609" spans="1:7">
      <c r="A609" s="51" t="s">
        <v>424</v>
      </c>
      <c r="B609" s="88" t="s">
        <v>68</v>
      </c>
      <c r="C609" s="22">
        <v>45733</v>
      </c>
      <c r="E609" s="11"/>
      <c r="F609" s="56" t="s">
        <v>2045</v>
      </c>
      <c r="G609" t="str">
        <f t="shared" si="9"/>
        <v>March</v>
      </c>
    </row>
    <row r="610" spans="1:7">
      <c r="A610" s="51" t="s">
        <v>367</v>
      </c>
      <c r="B610" s="88" t="s">
        <v>68</v>
      </c>
      <c r="C610" s="22">
        <v>45733</v>
      </c>
      <c r="D610" s="11">
        <v>919</v>
      </c>
      <c r="E610" s="11"/>
      <c r="F610" s="56" t="s">
        <v>2098</v>
      </c>
      <c r="G610" t="str">
        <f t="shared" si="9"/>
        <v>March</v>
      </c>
    </row>
    <row r="611" spans="1:7">
      <c r="A611" s="806" t="s">
        <v>447</v>
      </c>
      <c r="B611" s="1163" t="s">
        <v>1923</v>
      </c>
      <c r="C611" s="22">
        <v>45733</v>
      </c>
      <c r="D611" s="81">
        <v>2387</v>
      </c>
      <c r="E611" s="81"/>
      <c r="F611" s="81"/>
      <c r="G611" t="str">
        <f t="shared" si="9"/>
        <v>March</v>
      </c>
    </row>
    <row r="612" spans="1:7">
      <c r="A612" s="51" t="s">
        <v>373</v>
      </c>
      <c r="B612" s="172" t="s">
        <v>1347</v>
      </c>
      <c r="C612" s="233">
        <v>45733</v>
      </c>
      <c r="D612" s="11">
        <v>1095</v>
      </c>
      <c r="E612" s="11"/>
      <c r="F612" s="56" t="s">
        <v>2099</v>
      </c>
      <c r="G612" t="str">
        <f t="shared" si="9"/>
        <v>March</v>
      </c>
    </row>
    <row r="613" spans="1:7" ht="15.75">
      <c r="A613" s="830" t="s">
        <v>203</v>
      </c>
      <c r="B613" s="825" t="s">
        <v>58</v>
      </c>
      <c r="C613" s="22">
        <v>45733</v>
      </c>
      <c r="D613" s="11">
        <v>1105</v>
      </c>
      <c r="E613" s="11"/>
      <c r="F613" s="56" t="s">
        <v>2100</v>
      </c>
      <c r="G613" t="str">
        <f t="shared" si="9"/>
        <v>March</v>
      </c>
    </row>
    <row r="614" spans="1:7">
      <c r="A614" s="137" t="s">
        <v>318</v>
      </c>
      <c r="B614" s="88" t="s">
        <v>68</v>
      </c>
      <c r="C614" s="22">
        <v>45733</v>
      </c>
      <c r="E614" s="11"/>
      <c r="F614" s="56" t="s">
        <v>2045</v>
      </c>
      <c r="G614" t="str">
        <f t="shared" si="9"/>
        <v>March</v>
      </c>
    </row>
    <row r="615" spans="1:7" ht="15.75">
      <c r="A615" s="50" t="s">
        <v>173</v>
      </c>
      <c r="B615" s="171" t="s">
        <v>58</v>
      </c>
      <c r="C615" s="22">
        <v>45733</v>
      </c>
      <c r="D615" s="11">
        <v>920</v>
      </c>
      <c r="E615" s="11"/>
      <c r="F615" s="56" t="s">
        <v>2101</v>
      </c>
      <c r="G615" t="str">
        <f t="shared" si="9"/>
        <v>March</v>
      </c>
    </row>
    <row r="616" spans="1:7">
      <c r="A616" s="50" t="s">
        <v>297</v>
      </c>
      <c r="B616" s="85" t="s">
        <v>1587</v>
      </c>
      <c r="C616" s="22">
        <v>45733</v>
      </c>
      <c r="D616" s="11">
        <v>656</v>
      </c>
      <c r="E616" s="11"/>
      <c r="F616" s="56"/>
      <c r="G616" t="str">
        <f t="shared" si="9"/>
        <v>March</v>
      </c>
    </row>
    <row r="617" spans="1:7">
      <c r="A617" s="799" t="s">
        <v>320</v>
      </c>
      <c r="B617" s="1125" t="s">
        <v>80</v>
      </c>
      <c r="C617" s="22">
        <v>45734</v>
      </c>
      <c r="E617" s="11"/>
      <c r="F617" s="66" t="s">
        <v>2078</v>
      </c>
      <c r="G617" t="str">
        <f t="shared" si="9"/>
        <v>March</v>
      </c>
    </row>
    <row r="618" spans="1:7" ht="15.75">
      <c r="A618" s="50" t="s">
        <v>326</v>
      </c>
      <c r="B618" s="171" t="s">
        <v>1921</v>
      </c>
      <c r="C618" s="233">
        <v>45734</v>
      </c>
      <c r="E618" s="11"/>
      <c r="F618" s="66" t="s">
        <v>2078</v>
      </c>
      <c r="G618" t="str">
        <f t="shared" si="9"/>
        <v>March</v>
      </c>
    </row>
    <row r="619" spans="1:7">
      <c r="A619" s="824" t="s">
        <v>335</v>
      </c>
      <c r="B619" s="827" t="s">
        <v>1601</v>
      </c>
      <c r="C619" s="22">
        <v>45734</v>
      </c>
      <c r="E619" s="11"/>
      <c r="F619" s="66" t="s">
        <v>2078</v>
      </c>
      <c r="G619" t="str">
        <f t="shared" si="9"/>
        <v>March</v>
      </c>
    </row>
    <row r="620" spans="1:7">
      <c r="A620" s="50" t="s">
        <v>420</v>
      </c>
      <c r="B620" s="139" t="s">
        <v>1607</v>
      </c>
      <c r="C620" s="22">
        <v>45734</v>
      </c>
      <c r="D620" s="11">
        <v>1342</v>
      </c>
      <c r="E620" s="11"/>
      <c r="F620" s="11" t="s">
        <v>2039</v>
      </c>
      <c r="G620" t="str">
        <f t="shared" si="9"/>
        <v>March</v>
      </c>
    </row>
    <row r="621" spans="1:7" ht="15.75">
      <c r="A621" s="50" t="s">
        <v>185</v>
      </c>
      <c r="B621" s="171" t="s">
        <v>58</v>
      </c>
      <c r="C621" s="22">
        <v>45734</v>
      </c>
      <c r="E621" s="11"/>
      <c r="F621" s="66" t="s">
        <v>2102</v>
      </c>
      <c r="G621" t="str">
        <f t="shared" si="9"/>
        <v>March</v>
      </c>
    </row>
    <row r="622" spans="1:7" ht="15.75">
      <c r="A622" s="806" t="s">
        <v>426</v>
      </c>
      <c r="B622" s="800" t="s">
        <v>58</v>
      </c>
      <c r="C622" s="22">
        <v>45734</v>
      </c>
      <c r="D622" s="11">
        <v>315</v>
      </c>
      <c r="E622" s="11"/>
      <c r="G622" t="str">
        <f t="shared" si="9"/>
        <v>March</v>
      </c>
    </row>
    <row r="623" spans="1:7" ht="15.75">
      <c r="A623" s="51" t="s">
        <v>259</v>
      </c>
      <c r="B623" s="171" t="s">
        <v>1921</v>
      </c>
      <c r="C623" s="233">
        <v>45734</v>
      </c>
      <c r="D623" s="11">
        <v>1230</v>
      </c>
      <c r="E623" s="11"/>
      <c r="F623" s="11" t="s">
        <v>2103</v>
      </c>
      <c r="G623" t="str">
        <f t="shared" si="9"/>
        <v>March</v>
      </c>
    </row>
    <row r="624" spans="1:7">
      <c r="A624" s="829" t="s">
        <v>447</v>
      </c>
      <c r="B624" s="1163" t="s">
        <v>1923</v>
      </c>
      <c r="C624" s="22">
        <v>45734</v>
      </c>
      <c r="D624" s="11">
        <v>841</v>
      </c>
      <c r="E624" s="11"/>
      <c r="F624" s="11" t="s">
        <v>2104</v>
      </c>
      <c r="G624" t="str">
        <f t="shared" si="9"/>
        <v>March</v>
      </c>
    </row>
    <row r="625" spans="1:7">
      <c r="A625" s="51" t="s">
        <v>373</v>
      </c>
      <c r="B625" s="172" t="s">
        <v>1347</v>
      </c>
      <c r="C625" s="233">
        <v>45734</v>
      </c>
      <c r="D625" s="11">
        <v>65</v>
      </c>
      <c r="E625" s="11"/>
      <c r="F625" s="11" t="s">
        <v>2105</v>
      </c>
      <c r="G625" t="str">
        <f t="shared" si="9"/>
        <v>March</v>
      </c>
    </row>
    <row r="626" spans="1:7">
      <c r="A626" s="859" t="s">
        <v>293</v>
      </c>
      <c r="B626" s="264" t="s">
        <v>1587</v>
      </c>
      <c r="C626" s="22">
        <v>45734</v>
      </c>
      <c r="D626" s="11">
        <v>977</v>
      </c>
      <c r="E626" s="11"/>
      <c r="F626" s="11" t="s">
        <v>2106</v>
      </c>
      <c r="G626" t="str">
        <f t="shared" si="9"/>
        <v>March</v>
      </c>
    </row>
    <row r="627" spans="1:7">
      <c r="A627" s="170" t="s">
        <v>436</v>
      </c>
      <c r="B627" s="45" t="s">
        <v>70</v>
      </c>
      <c r="C627" s="22">
        <v>45734</v>
      </c>
      <c r="D627" s="11">
        <v>803</v>
      </c>
      <c r="E627" s="11"/>
      <c r="F627" s="11" t="s">
        <v>2107</v>
      </c>
      <c r="G627" t="str">
        <f t="shared" si="9"/>
        <v>March</v>
      </c>
    </row>
    <row r="628" spans="1:7">
      <c r="A628" s="805" t="s">
        <v>1927</v>
      </c>
      <c r="B628" s="1125" t="s">
        <v>80</v>
      </c>
      <c r="C628" s="22">
        <v>45735</v>
      </c>
      <c r="D628" s="56"/>
      <c r="E628" s="11"/>
      <c r="F628" s="56" t="s">
        <v>2078</v>
      </c>
      <c r="G628" t="str">
        <f t="shared" si="9"/>
        <v>March</v>
      </c>
    </row>
    <row r="629" spans="1:7" ht="15.75">
      <c r="A629" s="139" t="s">
        <v>326</v>
      </c>
      <c r="B629" s="171" t="s">
        <v>1921</v>
      </c>
      <c r="C629" s="233">
        <v>45735</v>
      </c>
      <c r="D629" s="56"/>
      <c r="E629" s="11"/>
      <c r="F629" s="56" t="s">
        <v>2078</v>
      </c>
      <c r="G629" t="str">
        <f t="shared" si="9"/>
        <v>March</v>
      </c>
    </row>
    <row r="630" spans="1:7">
      <c r="A630" s="832" t="s">
        <v>386</v>
      </c>
      <c r="B630" s="1125" t="s">
        <v>80</v>
      </c>
      <c r="C630" s="22">
        <v>45735</v>
      </c>
      <c r="D630" s="56"/>
      <c r="E630" s="11"/>
      <c r="F630" s="56" t="s">
        <v>2078</v>
      </c>
      <c r="G630" t="str">
        <f t="shared" si="9"/>
        <v>March</v>
      </c>
    </row>
    <row r="631" spans="1:7">
      <c r="A631" s="139" t="s">
        <v>303</v>
      </c>
      <c r="B631" s="73" t="s">
        <v>2036</v>
      </c>
      <c r="C631" s="22">
        <v>45735</v>
      </c>
      <c r="D631" s="56">
        <v>187</v>
      </c>
      <c r="E631" s="11"/>
      <c r="G631" t="str">
        <f t="shared" si="9"/>
        <v>March</v>
      </c>
    </row>
    <row r="632" spans="1:7">
      <c r="A632" s="139" t="s">
        <v>422</v>
      </c>
      <c r="B632" s="73" t="s">
        <v>1607</v>
      </c>
      <c r="C632" s="22">
        <v>45735</v>
      </c>
      <c r="D632" s="81">
        <v>1409</v>
      </c>
      <c r="E632" s="11"/>
      <c r="F632" s="45" t="s">
        <v>2108</v>
      </c>
      <c r="G632" t="str">
        <f t="shared" si="9"/>
        <v>March</v>
      </c>
    </row>
    <row r="633" spans="1:7">
      <c r="A633" s="139" t="s">
        <v>259</v>
      </c>
      <c r="B633" s="73" t="s">
        <v>68</v>
      </c>
      <c r="C633" s="22">
        <v>45735</v>
      </c>
      <c r="D633" s="56">
        <v>200</v>
      </c>
      <c r="E633" s="11"/>
      <c r="F633" s="45" t="s">
        <v>2109</v>
      </c>
      <c r="G633" t="str">
        <f t="shared" si="9"/>
        <v>March</v>
      </c>
    </row>
    <row r="634" spans="1:7">
      <c r="A634" s="139" t="s">
        <v>424</v>
      </c>
      <c r="B634" s="73" t="s">
        <v>68</v>
      </c>
      <c r="C634" s="22">
        <v>45735</v>
      </c>
      <c r="D634" s="81">
        <v>1460</v>
      </c>
      <c r="E634" s="11"/>
      <c r="F634" s="45" t="s">
        <v>2110</v>
      </c>
      <c r="G634" t="str">
        <f t="shared" si="9"/>
        <v>March</v>
      </c>
    </row>
    <row r="635" spans="1:7">
      <c r="A635" s="139" t="s">
        <v>447</v>
      </c>
      <c r="B635" s="1163" t="s">
        <v>1923</v>
      </c>
      <c r="C635" s="22">
        <v>45735</v>
      </c>
      <c r="D635" s="56">
        <v>18</v>
      </c>
      <c r="E635" s="11"/>
      <c r="F635" s="45" t="s">
        <v>2111</v>
      </c>
      <c r="G635" t="str">
        <f t="shared" si="9"/>
        <v>March</v>
      </c>
    </row>
    <row r="636" spans="1:7">
      <c r="A636" s="139" t="s">
        <v>297</v>
      </c>
      <c r="B636" s="85" t="s">
        <v>1587</v>
      </c>
      <c r="C636" s="22">
        <v>45735</v>
      </c>
      <c r="D636" s="56">
        <v>728</v>
      </c>
      <c r="E636" s="11"/>
      <c r="F636" s="45" t="s">
        <v>2112</v>
      </c>
      <c r="G636" t="str">
        <f t="shared" si="9"/>
        <v>March</v>
      </c>
    </row>
    <row r="637" spans="1:7">
      <c r="A637" s="139" t="s">
        <v>293</v>
      </c>
      <c r="B637" s="85" t="s">
        <v>1587</v>
      </c>
      <c r="C637" s="22">
        <v>45735</v>
      </c>
      <c r="D637" s="56">
        <v>953</v>
      </c>
      <c r="E637" s="11"/>
      <c r="F637" s="45" t="s">
        <v>2113</v>
      </c>
      <c r="G637" t="str">
        <f t="shared" si="9"/>
        <v>March</v>
      </c>
    </row>
    <row r="638" spans="1:7">
      <c r="A638" s="805" t="s">
        <v>436</v>
      </c>
      <c r="B638" s="229" t="s">
        <v>70</v>
      </c>
      <c r="C638" s="22">
        <v>45735</v>
      </c>
      <c r="D638" s="56">
        <v>551</v>
      </c>
      <c r="E638" s="11"/>
      <c r="G638" t="str">
        <f t="shared" si="9"/>
        <v>March</v>
      </c>
    </row>
    <row r="639" spans="1:7">
      <c r="A639" s="139" t="s">
        <v>384</v>
      </c>
      <c r="B639" s="172" t="s">
        <v>1347</v>
      </c>
      <c r="C639" s="233">
        <v>45735</v>
      </c>
      <c r="D639" s="81">
        <v>1373</v>
      </c>
      <c r="E639" s="11"/>
      <c r="F639" s="45" t="s">
        <v>2114</v>
      </c>
      <c r="G639" t="str">
        <f t="shared" si="9"/>
        <v>March</v>
      </c>
    </row>
    <row r="640" spans="1:7">
      <c r="A640" s="832" t="s">
        <v>1928</v>
      </c>
      <c r="B640" s="827" t="s">
        <v>1607</v>
      </c>
      <c r="C640" s="22">
        <v>45736</v>
      </c>
      <c r="D640" s="81">
        <v>1016</v>
      </c>
      <c r="E640" s="11"/>
      <c r="F640" s="45" t="s">
        <v>2034</v>
      </c>
      <c r="G640" t="str">
        <f t="shared" si="9"/>
        <v>March</v>
      </c>
    </row>
    <row r="641" spans="1:7">
      <c r="A641" s="139" t="s">
        <v>453</v>
      </c>
      <c r="B641" s="173"/>
      <c r="C641" s="22">
        <v>45736</v>
      </c>
      <c r="D641" s="56">
        <v>353</v>
      </c>
      <c r="E641" s="11"/>
      <c r="G641" t="str">
        <f t="shared" si="9"/>
        <v>March</v>
      </c>
    </row>
    <row r="642" spans="1:7">
      <c r="A642" s="139" t="s">
        <v>447</v>
      </c>
      <c r="B642" s="1163" t="s">
        <v>1923</v>
      </c>
      <c r="C642" s="22">
        <v>45736</v>
      </c>
      <c r="D642" s="56" t="s">
        <v>2045</v>
      </c>
      <c r="E642" s="11"/>
      <c r="G642" t="str">
        <f t="shared" si="9"/>
        <v>March</v>
      </c>
    </row>
    <row r="643" spans="1:7">
      <c r="A643" s="139" t="s">
        <v>297</v>
      </c>
      <c r="B643" s="85" t="s">
        <v>1587</v>
      </c>
      <c r="C643" s="22">
        <v>45736</v>
      </c>
      <c r="D643" s="56">
        <v>700</v>
      </c>
      <c r="E643" s="11"/>
      <c r="F643" s="45" t="s">
        <v>2115</v>
      </c>
      <c r="G643" t="str">
        <f t="shared" ref="G643:G706" si="10">TEXT(C643,"mmmm")</f>
        <v>March</v>
      </c>
    </row>
    <row r="644" spans="1:7">
      <c r="A644" s="139" t="s">
        <v>293</v>
      </c>
      <c r="B644" s="85" t="s">
        <v>1587</v>
      </c>
      <c r="C644" s="22">
        <v>45736</v>
      </c>
      <c r="D644" s="81">
        <v>1236</v>
      </c>
      <c r="E644" s="11"/>
      <c r="F644" s="45" t="s">
        <v>2116</v>
      </c>
      <c r="G644" t="str">
        <f t="shared" si="10"/>
        <v>March</v>
      </c>
    </row>
    <row r="645" spans="1:7">
      <c r="A645" s="805" t="s">
        <v>436</v>
      </c>
      <c r="B645" s="805" t="s">
        <v>70</v>
      </c>
      <c r="C645" s="22">
        <v>45736</v>
      </c>
      <c r="D645" s="56" t="s">
        <v>2045</v>
      </c>
      <c r="E645" s="11"/>
      <c r="G645" t="str">
        <f t="shared" si="10"/>
        <v>March</v>
      </c>
    </row>
    <row r="646" spans="1:7">
      <c r="A646" s="139" t="s">
        <v>384</v>
      </c>
      <c r="B646" s="172" t="s">
        <v>1347</v>
      </c>
      <c r="C646" s="233">
        <v>45736</v>
      </c>
      <c r="D646" s="81">
        <v>1964</v>
      </c>
      <c r="E646" s="11"/>
      <c r="F646" s="45" t="s">
        <v>2117</v>
      </c>
      <c r="G646" t="str">
        <f t="shared" si="10"/>
        <v>March</v>
      </c>
    </row>
    <row r="647" spans="1:7">
      <c r="A647" s="833" t="s">
        <v>424</v>
      </c>
      <c r="B647" s="833" t="s">
        <v>68</v>
      </c>
      <c r="C647" s="22">
        <v>45736</v>
      </c>
      <c r="D647" s="56" t="s">
        <v>2118</v>
      </c>
      <c r="E647" s="11"/>
      <c r="G647" t="str">
        <f t="shared" si="10"/>
        <v>March</v>
      </c>
    </row>
    <row r="648" spans="1:7" ht="15.75">
      <c r="A648" s="139" t="s">
        <v>303</v>
      </c>
      <c r="B648" s="171" t="s">
        <v>1921</v>
      </c>
      <c r="C648" s="233">
        <v>45736</v>
      </c>
      <c r="D648" s="56">
        <v>170</v>
      </c>
      <c r="E648" s="11"/>
      <c r="F648" s="45" t="s">
        <v>2089</v>
      </c>
      <c r="G648" t="str">
        <f t="shared" si="10"/>
        <v>March</v>
      </c>
    </row>
    <row r="649" spans="1:7">
      <c r="A649" s="833" t="s">
        <v>367</v>
      </c>
      <c r="B649" s="833"/>
      <c r="C649" s="22">
        <v>45736</v>
      </c>
      <c r="D649" s="56">
        <v>836</v>
      </c>
      <c r="E649" s="11"/>
      <c r="F649" s="65" t="s">
        <v>2119</v>
      </c>
      <c r="G649" t="str">
        <f t="shared" si="10"/>
        <v>March</v>
      </c>
    </row>
    <row r="650" spans="1:7" ht="15.75">
      <c r="A650" s="139" t="s">
        <v>163</v>
      </c>
      <c r="B650" s="171" t="s">
        <v>1921</v>
      </c>
      <c r="C650" s="233">
        <v>45736</v>
      </c>
      <c r="D650" s="138">
        <v>6275</v>
      </c>
      <c r="E650" s="11"/>
      <c r="F650" s="11" t="s">
        <v>122</v>
      </c>
      <c r="G650" t="str">
        <f t="shared" si="10"/>
        <v>March</v>
      </c>
    </row>
    <row r="651" spans="1:7">
      <c r="A651" s="832" t="s">
        <v>422</v>
      </c>
      <c r="B651" s="832" t="s">
        <v>1607</v>
      </c>
      <c r="C651" s="22">
        <v>45736</v>
      </c>
      <c r="D651" s="81">
        <v>1016</v>
      </c>
      <c r="E651" s="11"/>
      <c r="F651" s="45" t="s">
        <v>2034</v>
      </c>
      <c r="G651" t="str">
        <f t="shared" si="10"/>
        <v>March</v>
      </c>
    </row>
    <row r="652" spans="1:7">
      <c r="A652" s="139" t="s">
        <v>453</v>
      </c>
      <c r="B652" s="88"/>
      <c r="C652" s="22">
        <v>45736</v>
      </c>
      <c r="D652" s="56">
        <v>353</v>
      </c>
      <c r="E652" s="11"/>
      <c r="G652" t="str">
        <f t="shared" si="10"/>
        <v>March</v>
      </c>
    </row>
    <row r="653" spans="1:7">
      <c r="A653" s="139" t="s">
        <v>447</v>
      </c>
      <c r="B653" s="1163" t="s">
        <v>1923</v>
      </c>
      <c r="C653" s="22">
        <v>45736</v>
      </c>
      <c r="D653" s="56" t="s">
        <v>2045</v>
      </c>
      <c r="E653" s="11"/>
      <c r="G653" t="str">
        <f t="shared" si="10"/>
        <v>March</v>
      </c>
    </row>
    <row r="654" spans="1:7">
      <c r="A654" s="139" t="s">
        <v>297</v>
      </c>
      <c r="B654" s="85" t="s">
        <v>1587</v>
      </c>
      <c r="C654" s="22">
        <v>45736</v>
      </c>
      <c r="D654" s="56">
        <v>700</v>
      </c>
      <c r="E654" s="11"/>
      <c r="F654" s="45" t="s">
        <v>2115</v>
      </c>
      <c r="G654" t="str">
        <f t="shared" si="10"/>
        <v>March</v>
      </c>
    </row>
    <row r="655" spans="1:7">
      <c r="A655" s="139" t="s">
        <v>293</v>
      </c>
      <c r="B655" s="85" t="s">
        <v>1587</v>
      </c>
      <c r="C655" s="22">
        <v>45736</v>
      </c>
      <c r="D655" s="81">
        <v>1236</v>
      </c>
      <c r="E655" s="11"/>
      <c r="F655" s="45" t="s">
        <v>2116</v>
      </c>
      <c r="G655" t="str">
        <f t="shared" si="10"/>
        <v>March</v>
      </c>
    </row>
    <row r="656" spans="1:7">
      <c r="A656" s="805" t="s">
        <v>436</v>
      </c>
      <c r="B656" s="578" t="s">
        <v>70</v>
      </c>
      <c r="C656" s="22">
        <v>45736</v>
      </c>
      <c r="D656" s="56" t="s">
        <v>2045</v>
      </c>
      <c r="E656" s="11"/>
      <c r="G656" t="str">
        <f t="shared" si="10"/>
        <v>March</v>
      </c>
    </row>
    <row r="657" spans="1:7">
      <c r="A657" s="139" t="s">
        <v>384</v>
      </c>
      <c r="B657" s="172" t="s">
        <v>1347</v>
      </c>
      <c r="C657" s="233">
        <v>45736</v>
      </c>
      <c r="D657" s="81">
        <v>1964</v>
      </c>
      <c r="E657" s="11"/>
      <c r="F657" s="45" t="s">
        <v>2117</v>
      </c>
      <c r="G657" t="str">
        <f t="shared" si="10"/>
        <v>March</v>
      </c>
    </row>
    <row r="658" spans="1:7">
      <c r="A658" s="833" t="s">
        <v>424</v>
      </c>
      <c r="B658" s="836" t="s">
        <v>68</v>
      </c>
      <c r="C658" s="22">
        <v>45736</v>
      </c>
      <c r="D658" s="56"/>
      <c r="E658" s="11"/>
      <c r="F658" s="56" t="s">
        <v>2118</v>
      </c>
      <c r="G658" t="str">
        <f t="shared" si="10"/>
        <v>March</v>
      </c>
    </row>
    <row r="659" spans="1:7" ht="15.75">
      <c r="A659" s="139" t="s">
        <v>303</v>
      </c>
      <c r="B659" s="171" t="s">
        <v>1921</v>
      </c>
      <c r="C659" s="233">
        <v>45736</v>
      </c>
      <c r="D659" s="56">
        <v>170</v>
      </c>
      <c r="E659" s="11"/>
      <c r="F659" s="45" t="s">
        <v>2089</v>
      </c>
      <c r="G659" t="str">
        <f t="shared" si="10"/>
        <v>March</v>
      </c>
    </row>
    <row r="660" spans="1:7">
      <c r="A660" s="833" t="s">
        <v>367</v>
      </c>
      <c r="B660" s="228"/>
      <c r="C660" s="22">
        <v>45736</v>
      </c>
      <c r="D660" s="56">
        <v>836</v>
      </c>
      <c r="E660" s="11"/>
      <c r="F660" s="65" t="s">
        <v>2119</v>
      </c>
      <c r="G660" t="str">
        <f t="shared" si="10"/>
        <v>March</v>
      </c>
    </row>
    <row r="661" spans="1:7" ht="15.75">
      <c r="A661" s="139" t="s">
        <v>163</v>
      </c>
      <c r="B661" s="171" t="s">
        <v>1921</v>
      </c>
      <c r="C661" s="233">
        <v>45736</v>
      </c>
      <c r="E661" s="11"/>
      <c r="F661" s="73" t="s">
        <v>122</v>
      </c>
      <c r="G661" t="str">
        <f t="shared" si="10"/>
        <v>March</v>
      </c>
    </row>
    <row r="662" spans="1:7">
      <c r="A662" s="832" t="s">
        <v>422</v>
      </c>
      <c r="B662" s="227" t="s">
        <v>1607</v>
      </c>
      <c r="C662" s="22">
        <v>45737</v>
      </c>
      <c r="D662" s="56"/>
      <c r="E662" s="11"/>
      <c r="F662" s="56" t="s">
        <v>2120</v>
      </c>
      <c r="G662" t="str">
        <f t="shared" si="10"/>
        <v>March</v>
      </c>
    </row>
    <row r="663" spans="1:7">
      <c r="A663" s="139" t="s">
        <v>447</v>
      </c>
      <c r="B663" s="1163" t="s">
        <v>1923</v>
      </c>
      <c r="C663" s="22">
        <v>45737</v>
      </c>
      <c r="D663" s="56"/>
      <c r="E663" s="11"/>
      <c r="F663" s="56" t="s">
        <v>2121</v>
      </c>
      <c r="G663" t="str">
        <f t="shared" si="10"/>
        <v>March</v>
      </c>
    </row>
    <row r="664" spans="1:7">
      <c r="A664" s="139" t="s">
        <v>297</v>
      </c>
      <c r="B664" s="85" t="s">
        <v>1587</v>
      </c>
      <c r="C664" s="22">
        <v>45737</v>
      </c>
      <c r="D664" s="56">
        <v>709</v>
      </c>
      <c r="E664" s="11"/>
      <c r="F664" s="45" t="s">
        <v>2122</v>
      </c>
      <c r="G664" t="str">
        <f t="shared" si="10"/>
        <v>March</v>
      </c>
    </row>
    <row r="665" spans="1:7">
      <c r="A665" s="805" t="s">
        <v>293</v>
      </c>
      <c r="B665" s="239" t="s">
        <v>1587</v>
      </c>
      <c r="C665" s="22">
        <v>45737</v>
      </c>
      <c r="D665" s="56">
        <v>399</v>
      </c>
      <c r="E665" s="11"/>
      <c r="F665" s="45" t="s">
        <v>2123</v>
      </c>
      <c r="G665" t="str">
        <f t="shared" si="10"/>
        <v>March</v>
      </c>
    </row>
    <row r="666" spans="1:7">
      <c r="A666" s="139" t="s">
        <v>384</v>
      </c>
      <c r="B666" s="172" t="s">
        <v>1347</v>
      </c>
      <c r="C666" s="233">
        <v>45737</v>
      </c>
      <c r="D666" s="81">
        <v>1528</v>
      </c>
      <c r="E666" s="11"/>
      <c r="F666" s="65" t="s">
        <v>2124</v>
      </c>
      <c r="G666" t="str">
        <f t="shared" si="10"/>
        <v>March</v>
      </c>
    </row>
    <row r="667" spans="1:7">
      <c r="A667" s="833" t="s">
        <v>424</v>
      </c>
      <c r="B667" s="836" t="s">
        <v>68</v>
      </c>
      <c r="C667" s="22">
        <v>45737</v>
      </c>
      <c r="D667" s="56">
        <v>420</v>
      </c>
      <c r="E667" s="11"/>
      <c r="F667" s="45" t="s">
        <v>2125</v>
      </c>
      <c r="G667" t="str">
        <f t="shared" si="10"/>
        <v>March</v>
      </c>
    </row>
    <row r="668" spans="1:7" ht="15.75">
      <c r="A668" s="139" t="s">
        <v>303</v>
      </c>
      <c r="B668" s="171" t="s">
        <v>1921</v>
      </c>
      <c r="C668" s="233">
        <v>45737</v>
      </c>
      <c r="D668" s="56">
        <v>270</v>
      </c>
      <c r="E668" s="11"/>
      <c r="F668" s="45" t="s">
        <v>2089</v>
      </c>
      <c r="G668" t="str">
        <f t="shared" si="10"/>
        <v>March</v>
      </c>
    </row>
    <row r="669" spans="1:7">
      <c r="A669" s="833" t="s">
        <v>367</v>
      </c>
      <c r="B669" s="836" t="s">
        <v>68</v>
      </c>
      <c r="C669" s="22">
        <v>45737</v>
      </c>
      <c r="D669" s="56" t="s">
        <v>2045</v>
      </c>
      <c r="E669" s="11"/>
      <c r="G669" t="str">
        <f t="shared" si="10"/>
        <v>March</v>
      </c>
    </row>
    <row r="670" spans="1:7">
      <c r="A670" s="139" t="s">
        <v>1929</v>
      </c>
      <c r="B670" s="172" t="s">
        <v>1347</v>
      </c>
      <c r="C670" s="233">
        <v>45737</v>
      </c>
      <c r="D670" s="56">
        <v>583</v>
      </c>
      <c r="E670" s="11"/>
      <c r="F670" s="45" t="s">
        <v>2126</v>
      </c>
      <c r="G670" t="str">
        <f t="shared" si="10"/>
        <v>March</v>
      </c>
    </row>
    <row r="671" spans="1:7">
      <c r="A671" s="832" t="s">
        <v>337</v>
      </c>
      <c r="B671" s="757" t="s">
        <v>1607</v>
      </c>
      <c r="C671" s="22">
        <v>45737</v>
      </c>
      <c r="D671" s="56"/>
      <c r="E671" s="11"/>
      <c r="F671" s="56" t="s">
        <v>2120</v>
      </c>
      <c r="G671" t="str">
        <f t="shared" si="10"/>
        <v>March</v>
      </c>
    </row>
    <row r="672" spans="1:7">
      <c r="A672" s="805" t="s">
        <v>318</v>
      </c>
      <c r="B672" s="578" t="s">
        <v>68</v>
      </c>
      <c r="C672" s="22">
        <v>45737</v>
      </c>
      <c r="D672" s="56">
        <v>360</v>
      </c>
      <c r="E672" s="11"/>
      <c r="F672" s="45" t="s">
        <v>2127</v>
      </c>
      <c r="G672" t="str">
        <f t="shared" si="10"/>
        <v>March</v>
      </c>
    </row>
    <row r="673" spans="1:7">
      <c r="A673" s="73" t="s">
        <v>445</v>
      </c>
      <c r="B673" s="172" t="s">
        <v>1347</v>
      </c>
      <c r="C673" s="233">
        <v>45740</v>
      </c>
      <c r="D673" s="73">
        <v>762</v>
      </c>
      <c r="E673" s="45" t="s">
        <v>2128</v>
      </c>
      <c r="G673" t="str">
        <f t="shared" si="10"/>
        <v>March</v>
      </c>
    </row>
    <row r="674" spans="1:7">
      <c r="A674" s="264" t="s">
        <v>386</v>
      </c>
      <c r="B674" s="1125" t="s">
        <v>80</v>
      </c>
      <c r="C674" s="22">
        <v>45740</v>
      </c>
      <c r="D674" s="85"/>
      <c r="E674" s="11"/>
      <c r="F674" s="85" t="s">
        <v>2129</v>
      </c>
      <c r="G674" t="str">
        <f t="shared" si="10"/>
        <v>March</v>
      </c>
    </row>
    <row r="675" spans="1:7">
      <c r="A675" s="73" t="s">
        <v>424</v>
      </c>
      <c r="B675" s="73" t="s">
        <v>68</v>
      </c>
      <c r="C675" s="22">
        <v>45740</v>
      </c>
      <c r="D675" s="73">
        <v>982</v>
      </c>
      <c r="E675" s="11" t="s">
        <v>2130</v>
      </c>
      <c r="F675" s="45" t="s">
        <v>2024</v>
      </c>
      <c r="G675" t="str">
        <f t="shared" si="10"/>
        <v>March</v>
      </c>
    </row>
    <row r="676" spans="1:7">
      <c r="A676" s="73" t="s">
        <v>287</v>
      </c>
      <c r="B676" s="73" t="s">
        <v>68</v>
      </c>
      <c r="C676" s="22">
        <v>45740</v>
      </c>
      <c r="D676" s="73">
        <v>691</v>
      </c>
      <c r="E676" s="11"/>
      <c r="F676" s="45" t="s">
        <v>2131</v>
      </c>
      <c r="G676" t="str">
        <f t="shared" si="10"/>
        <v>March</v>
      </c>
    </row>
    <row r="677" spans="1:7" ht="15.75">
      <c r="A677" s="73" t="s">
        <v>291</v>
      </c>
      <c r="B677" s="171" t="s">
        <v>58</v>
      </c>
      <c r="C677" s="22">
        <v>45740</v>
      </c>
      <c r="D677" s="74">
        <v>1430</v>
      </c>
      <c r="E677" s="45" t="s">
        <v>2025</v>
      </c>
      <c r="F677" s="45" t="s">
        <v>2132</v>
      </c>
      <c r="G677" t="str">
        <f t="shared" si="10"/>
        <v>March</v>
      </c>
    </row>
    <row r="678" spans="1:7" ht="15.75">
      <c r="A678" s="73" t="s">
        <v>301</v>
      </c>
      <c r="B678" s="171" t="s">
        <v>58</v>
      </c>
      <c r="C678" s="22">
        <v>45740</v>
      </c>
      <c r="D678" s="74">
        <v>1460</v>
      </c>
      <c r="E678" s="11"/>
      <c r="F678" s="45" t="s">
        <v>2024</v>
      </c>
      <c r="G678" t="str">
        <f t="shared" si="10"/>
        <v>March</v>
      </c>
    </row>
    <row r="679" spans="1:7">
      <c r="A679" s="73" t="s">
        <v>445</v>
      </c>
      <c r="B679" s="88" t="s">
        <v>1607</v>
      </c>
      <c r="C679" s="22">
        <v>45740</v>
      </c>
      <c r="D679" s="73"/>
      <c r="E679" s="11"/>
      <c r="F679" s="73" t="s">
        <v>2133</v>
      </c>
      <c r="G679" t="str">
        <f t="shared" si="10"/>
        <v>March</v>
      </c>
    </row>
    <row r="680" spans="1:7">
      <c r="A680" s="229" t="s">
        <v>297</v>
      </c>
      <c r="B680" s="239" t="s">
        <v>1587</v>
      </c>
      <c r="C680" s="22">
        <v>45740</v>
      </c>
      <c r="D680" s="73">
        <v>905</v>
      </c>
      <c r="E680" s="45" t="s">
        <v>2134</v>
      </c>
      <c r="F680" s="45" t="s">
        <v>2023</v>
      </c>
      <c r="G680" t="str">
        <f t="shared" si="10"/>
        <v>March</v>
      </c>
    </row>
    <row r="681" spans="1:7" ht="15.75">
      <c r="A681" s="73" t="s">
        <v>1931</v>
      </c>
      <c r="B681" s="171" t="s">
        <v>1921</v>
      </c>
      <c r="C681" s="233">
        <v>45740</v>
      </c>
      <c r="D681" s="73"/>
      <c r="E681" s="11"/>
      <c r="F681" s="73" t="s">
        <v>2135</v>
      </c>
      <c r="G681" t="str">
        <f t="shared" si="10"/>
        <v>March</v>
      </c>
    </row>
    <row r="682" spans="1:7">
      <c r="A682" s="227" t="s">
        <v>309</v>
      </c>
      <c r="B682" s="264" t="s">
        <v>1587</v>
      </c>
      <c r="C682" s="22">
        <v>45740</v>
      </c>
      <c r="D682" s="73"/>
      <c r="E682" s="11"/>
      <c r="F682" s="73" t="s">
        <v>2067</v>
      </c>
      <c r="G682" t="str">
        <f t="shared" si="10"/>
        <v>March</v>
      </c>
    </row>
    <row r="683" spans="1:7">
      <c r="A683" s="239" t="s">
        <v>1930</v>
      </c>
      <c r="B683" s="239" t="s">
        <v>1587</v>
      </c>
      <c r="C683" s="22">
        <v>45740</v>
      </c>
      <c r="D683" s="85"/>
      <c r="E683" s="11"/>
      <c r="F683" s="85" t="s">
        <v>2129</v>
      </c>
      <c r="G683" t="str">
        <f t="shared" si="10"/>
        <v>March</v>
      </c>
    </row>
    <row r="684" spans="1:7" ht="15.75">
      <c r="A684" s="85" t="s">
        <v>1932</v>
      </c>
      <c r="B684" s="171" t="s">
        <v>1921</v>
      </c>
      <c r="C684" s="233">
        <v>45740</v>
      </c>
      <c r="D684" s="85"/>
      <c r="E684" s="11"/>
      <c r="F684" s="85" t="s">
        <v>2129</v>
      </c>
      <c r="G684" t="str">
        <f t="shared" si="10"/>
        <v>March</v>
      </c>
    </row>
    <row r="685" spans="1:7" ht="15.75">
      <c r="A685" s="229" t="s">
        <v>303</v>
      </c>
      <c r="B685" s="800" t="s">
        <v>1921</v>
      </c>
      <c r="C685" s="233">
        <v>45740</v>
      </c>
      <c r="D685" s="73">
        <v>58</v>
      </c>
      <c r="E685" s="11" t="s">
        <v>2136</v>
      </c>
      <c r="F685" s="11" t="s">
        <v>2137</v>
      </c>
      <c r="G685" t="str">
        <f t="shared" si="10"/>
        <v>March</v>
      </c>
    </row>
    <row r="686" spans="1:7">
      <c r="A686" s="73" t="s">
        <v>434</v>
      </c>
      <c r="B686" s="172" t="s">
        <v>1347</v>
      </c>
      <c r="C686" s="233">
        <v>45741</v>
      </c>
      <c r="D686" s="73">
        <v>575</v>
      </c>
      <c r="E686" s="11"/>
      <c r="G686" t="str">
        <f t="shared" si="10"/>
        <v>March</v>
      </c>
    </row>
    <row r="687" spans="1:7">
      <c r="A687" s="264" t="s">
        <v>1930</v>
      </c>
      <c r="B687" s="264" t="s">
        <v>1587</v>
      </c>
      <c r="C687" s="22">
        <v>45741</v>
      </c>
      <c r="D687" s="85"/>
      <c r="E687" s="11"/>
      <c r="F687" s="85" t="s">
        <v>2129</v>
      </c>
      <c r="G687" t="str">
        <f t="shared" si="10"/>
        <v>March</v>
      </c>
    </row>
    <row r="688" spans="1:7">
      <c r="A688" s="73" t="s">
        <v>424</v>
      </c>
      <c r="B688" s="73" t="s">
        <v>68</v>
      </c>
      <c r="C688" s="22">
        <v>45741</v>
      </c>
      <c r="D688" s="73">
        <v>749</v>
      </c>
      <c r="E688" s="11"/>
      <c r="F688" s="45" t="s">
        <v>2138</v>
      </c>
      <c r="G688" t="str">
        <f t="shared" si="10"/>
        <v>March</v>
      </c>
    </row>
    <row r="689" spans="1:7">
      <c r="A689" s="73" t="s">
        <v>303</v>
      </c>
      <c r="B689" s="73" t="s">
        <v>68</v>
      </c>
      <c r="C689" s="22">
        <v>45741</v>
      </c>
      <c r="D689" s="73">
        <v>574</v>
      </c>
      <c r="E689" s="11"/>
      <c r="F689" s="45" t="s">
        <v>2139</v>
      </c>
      <c r="G689" t="str">
        <f t="shared" si="10"/>
        <v>March</v>
      </c>
    </row>
    <row r="690" spans="1:7" ht="15.75">
      <c r="A690" s="73" t="s">
        <v>291</v>
      </c>
      <c r="B690" s="171" t="s">
        <v>58</v>
      </c>
      <c r="C690" s="22">
        <v>45741</v>
      </c>
      <c r="D690" s="74">
        <v>1383</v>
      </c>
      <c r="E690" s="45" t="s">
        <v>2140</v>
      </c>
      <c r="F690" s="45" t="s">
        <v>2141</v>
      </c>
      <c r="G690" t="str">
        <f t="shared" si="10"/>
        <v>March</v>
      </c>
    </row>
    <row r="691" spans="1:7" ht="15.75">
      <c r="A691" s="73" t="s">
        <v>301</v>
      </c>
      <c r="B691" s="171" t="s">
        <v>58</v>
      </c>
      <c r="C691" s="22">
        <v>45741</v>
      </c>
      <c r="D691" s="74">
        <v>1350</v>
      </c>
      <c r="E691" s="45" t="s">
        <v>2142</v>
      </c>
      <c r="F691" s="45" t="s">
        <v>2143</v>
      </c>
      <c r="G691" t="str">
        <f t="shared" si="10"/>
        <v>March</v>
      </c>
    </row>
    <row r="692" spans="1:7">
      <c r="A692" s="73" t="s">
        <v>337</v>
      </c>
      <c r="B692" s="88" t="s">
        <v>1607</v>
      </c>
      <c r="C692" s="22">
        <v>45741</v>
      </c>
      <c r="D692" s="73" t="s">
        <v>2045</v>
      </c>
      <c r="E692" s="11"/>
      <c r="G692" t="str">
        <f t="shared" si="10"/>
        <v>March</v>
      </c>
    </row>
    <row r="693" spans="1:7">
      <c r="A693" s="73" t="s">
        <v>445</v>
      </c>
      <c r="B693" s="88" t="s">
        <v>1607</v>
      </c>
      <c r="C693" s="22">
        <v>45741</v>
      </c>
      <c r="D693" s="73" t="s">
        <v>2045</v>
      </c>
      <c r="E693" s="11"/>
      <c r="G693" t="str">
        <f t="shared" si="10"/>
        <v>March</v>
      </c>
    </row>
    <row r="694" spans="1:7">
      <c r="A694" s="73" t="s">
        <v>297</v>
      </c>
      <c r="B694" s="85" t="s">
        <v>1587</v>
      </c>
      <c r="C694" s="22">
        <v>45741</v>
      </c>
      <c r="D694" s="73">
        <v>630</v>
      </c>
      <c r="E694" s="11" t="s">
        <v>2144</v>
      </c>
      <c r="F694" s="45" t="s">
        <v>2143</v>
      </c>
      <c r="G694" t="str">
        <f t="shared" si="10"/>
        <v>March</v>
      </c>
    </row>
    <row r="695" spans="1:7">
      <c r="A695" s="229" t="s">
        <v>447</v>
      </c>
      <c r="B695" s="1163" t="s">
        <v>1923</v>
      </c>
      <c r="C695" s="22">
        <v>45741</v>
      </c>
      <c r="D695" s="73" t="s">
        <v>2045</v>
      </c>
      <c r="E695" s="11"/>
      <c r="G695" t="str">
        <f t="shared" si="10"/>
        <v>March</v>
      </c>
    </row>
    <row r="696" spans="1:7" ht="15.75">
      <c r="A696" s="73" t="s">
        <v>312</v>
      </c>
      <c r="B696" s="171" t="s">
        <v>1921</v>
      </c>
      <c r="C696" s="233">
        <v>45741</v>
      </c>
      <c r="D696" s="73"/>
      <c r="E696" s="73" t="s">
        <v>2145</v>
      </c>
      <c r="G696" t="str">
        <f t="shared" si="10"/>
        <v>March</v>
      </c>
    </row>
    <row r="697" spans="1:7">
      <c r="A697" s="227" t="s">
        <v>310</v>
      </c>
      <c r="B697" s="264" t="s">
        <v>1587</v>
      </c>
      <c r="C697" s="22">
        <v>45741</v>
      </c>
      <c r="D697" s="73"/>
      <c r="E697" s="11"/>
      <c r="F697" s="73" t="s">
        <v>2067</v>
      </c>
      <c r="G697" t="str">
        <f t="shared" si="10"/>
        <v>March</v>
      </c>
    </row>
    <row r="698" spans="1:7">
      <c r="A698" s="73" t="s">
        <v>295</v>
      </c>
      <c r="B698" s="85" t="s">
        <v>1587</v>
      </c>
      <c r="C698" s="22">
        <v>45741</v>
      </c>
      <c r="D698" s="74">
        <v>1065</v>
      </c>
      <c r="E698" s="73" t="s">
        <v>2134</v>
      </c>
      <c r="F698" s="45" t="s">
        <v>2146</v>
      </c>
      <c r="G698" t="str">
        <f t="shared" si="10"/>
        <v>March</v>
      </c>
    </row>
    <row r="699" spans="1:7">
      <c r="A699" s="73" t="s">
        <v>303</v>
      </c>
      <c r="B699" s="73" t="s">
        <v>1596</v>
      </c>
      <c r="C699" s="22">
        <v>45741</v>
      </c>
      <c r="D699" s="73"/>
      <c r="E699" s="11"/>
      <c r="F699" s="73" t="s">
        <v>2147</v>
      </c>
      <c r="G699" t="str">
        <f t="shared" si="10"/>
        <v>March</v>
      </c>
    </row>
    <row r="700" spans="1:7">
      <c r="A700" s="229" t="s">
        <v>382</v>
      </c>
      <c r="B700" s="239" t="s">
        <v>1587</v>
      </c>
      <c r="C700" s="22">
        <v>45741</v>
      </c>
      <c r="D700" s="73"/>
      <c r="E700" s="11"/>
      <c r="F700" s="73" t="s">
        <v>2067</v>
      </c>
      <c r="G700" t="str">
        <f t="shared" si="10"/>
        <v>March</v>
      </c>
    </row>
    <row r="701" spans="1:7" ht="15.75">
      <c r="A701" s="73" t="s">
        <v>440</v>
      </c>
      <c r="B701" s="171" t="s">
        <v>1921</v>
      </c>
      <c r="C701" s="233">
        <v>45741</v>
      </c>
      <c r="D701" s="73"/>
      <c r="E701" s="11" t="s">
        <v>2063</v>
      </c>
      <c r="F701" s="11" t="s">
        <v>2148</v>
      </c>
      <c r="G701" t="str">
        <f t="shared" si="10"/>
        <v>March</v>
      </c>
    </row>
    <row r="702" spans="1:7">
      <c r="A702" s="283" t="s">
        <v>386</v>
      </c>
      <c r="B702" s="1125" t="s">
        <v>80</v>
      </c>
      <c r="C702" s="22">
        <v>45741</v>
      </c>
      <c r="D702" s="85"/>
      <c r="E702" s="11"/>
      <c r="F702" s="85" t="s">
        <v>2129</v>
      </c>
      <c r="G702" t="str">
        <f t="shared" si="10"/>
        <v>March</v>
      </c>
    </row>
    <row r="703" spans="1:7" ht="15.75">
      <c r="A703" s="73" t="s">
        <v>326</v>
      </c>
      <c r="B703" s="171" t="s">
        <v>1921</v>
      </c>
      <c r="C703" s="233">
        <v>45741</v>
      </c>
      <c r="D703" s="85"/>
      <c r="E703" s="11"/>
      <c r="F703" s="85" t="s">
        <v>2129</v>
      </c>
      <c r="G703" t="str">
        <f t="shared" si="10"/>
        <v>March</v>
      </c>
    </row>
    <row r="704" spans="1:7">
      <c r="A704" s="228" t="s">
        <v>285</v>
      </c>
      <c r="B704" s="228" t="s">
        <v>1596</v>
      </c>
      <c r="C704" s="22">
        <v>45741</v>
      </c>
      <c r="D704" s="85">
        <v>442</v>
      </c>
      <c r="E704" s="11"/>
      <c r="G704" t="str">
        <f t="shared" si="10"/>
        <v>March</v>
      </c>
    </row>
    <row r="705" spans="1:7" ht="15.75">
      <c r="A705" s="73" t="s">
        <v>163</v>
      </c>
      <c r="B705" s="171" t="s">
        <v>1921</v>
      </c>
      <c r="C705" s="233">
        <v>45741</v>
      </c>
      <c r="D705" s="11">
        <v>380</v>
      </c>
      <c r="E705" s="11"/>
      <c r="G705" t="str">
        <f t="shared" si="10"/>
        <v>March</v>
      </c>
    </row>
    <row r="706" spans="1:7" ht="15.75">
      <c r="A706" s="227" t="s">
        <v>152</v>
      </c>
      <c r="B706" s="825" t="s">
        <v>58</v>
      </c>
      <c r="C706" s="22">
        <v>45741</v>
      </c>
      <c r="D706" s="86">
        <v>1740</v>
      </c>
      <c r="E706" s="11"/>
      <c r="G706" t="str">
        <f t="shared" si="10"/>
        <v>March</v>
      </c>
    </row>
    <row r="707" spans="1:7">
      <c r="A707" s="66" t="s">
        <v>147</v>
      </c>
      <c r="B707" s="73" t="s">
        <v>70</v>
      </c>
      <c r="C707" s="22">
        <v>45741</v>
      </c>
      <c r="D707" s="11">
        <v>483</v>
      </c>
      <c r="E707" s="11" t="s">
        <v>2149</v>
      </c>
      <c r="F707" s="11" t="s">
        <v>2137</v>
      </c>
      <c r="G707" t="str">
        <f t="shared" ref="G707:G770" si="11">TEXT(C707,"mmmm")</f>
        <v>March</v>
      </c>
    </row>
    <row r="708" spans="1:7">
      <c r="A708" s="606" t="s">
        <v>135</v>
      </c>
      <c r="B708" s="229" t="s">
        <v>1208</v>
      </c>
      <c r="C708" s="22">
        <v>45741</v>
      </c>
      <c r="D708" s="11">
        <v>1333</v>
      </c>
      <c r="E708" s="11"/>
      <c r="G708" t="str">
        <f t="shared" si="11"/>
        <v>March</v>
      </c>
    </row>
    <row r="709" spans="1:7">
      <c r="A709" s="73" t="s">
        <v>371</v>
      </c>
      <c r="B709" s="172" t="s">
        <v>1347</v>
      </c>
      <c r="C709" s="233">
        <v>45742</v>
      </c>
      <c r="D709" s="138">
        <v>1972</v>
      </c>
      <c r="E709" s="45" t="s">
        <v>2150</v>
      </c>
      <c r="F709" s="45" t="s">
        <v>2049</v>
      </c>
      <c r="G709" t="str">
        <f t="shared" si="11"/>
        <v>March</v>
      </c>
    </row>
    <row r="710" spans="1:7">
      <c r="A710" s="264" t="s">
        <v>1930</v>
      </c>
      <c r="B710" s="1125" t="s">
        <v>80</v>
      </c>
      <c r="C710" s="22">
        <v>45742</v>
      </c>
      <c r="D710" s="139"/>
      <c r="E710" s="11"/>
      <c r="F710" s="139" t="s">
        <v>2129</v>
      </c>
      <c r="G710" t="str">
        <f t="shared" si="11"/>
        <v>March</v>
      </c>
    </row>
    <row r="711" spans="1:7">
      <c r="A711" s="73" t="s">
        <v>424</v>
      </c>
      <c r="B711" s="139" t="s">
        <v>68</v>
      </c>
      <c r="C711" s="22">
        <v>45742</v>
      </c>
      <c r="D711" s="139">
        <v>713</v>
      </c>
      <c r="E711" s="45"/>
      <c r="F711" s="45" t="s">
        <v>2151</v>
      </c>
      <c r="G711" t="str">
        <f t="shared" si="11"/>
        <v>March</v>
      </c>
    </row>
    <row r="712" spans="1:7">
      <c r="A712" s="73" t="s">
        <v>303</v>
      </c>
      <c r="B712" s="139" t="s">
        <v>68</v>
      </c>
      <c r="C712" s="22">
        <v>45742</v>
      </c>
      <c r="D712" s="139">
        <v>545</v>
      </c>
      <c r="E712" s="11"/>
      <c r="F712" s="45" t="s">
        <v>2152</v>
      </c>
      <c r="G712" t="str">
        <f t="shared" si="11"/>
        <v>March</v>
      </c>
    </row>
    <row r="713" spans="1:7" ht="15.75">
      <c r="A713" s="73" t="s">
        <v>291</v>
      </c>
      <c r="B713" s="171" t="s">
        <v>58</v>
      </c>
      <c r="C713" s="22">
        <v>45742</v>
      </c>
      <c r="D713" s="138">
        <v>1334</v>
      </c>
      <c r="E713" s="45" t="s">
        <v>2063</v>
      </c>
      <c r="F713" s="45" t="s">
        <v>2025</v>
      </c>
      <c r="G713" t="str">
        <f t="shared" si="11"/>
        <v>March</v>
      </c>
    </row>
    <row r="714" spans="1:7" ht="15.75">
      <c r="A714" s="73" t="s">
        <v>301</v>
      </c>
      <c r="B714" s="171" t="s">
        <v>58</v>
      </c>
      <c r="C714" s="22">
        <v>45742</v>
      </c>
      <c r="D714" s="138">
        <v>1507</v>
      </c>
      <c r="E714" s="45" t="s">
        <v>2063</v>
      </c>
      <c r="F714" s="45" t="s">
        <v>2025</v>
      </c>
      <c r="G714" t="str">
        <f t="shared" si="11"/>
        <v>March</v>
      </c>
    </row>
    <row r="715" spans="1:7">
      <c r="A715" s="73" t="s">
        <v>337</v>
      </c>
      <c r="B715" s="88" t="s">
        <v>1607</v>
      </c>
      <c r="C715" s="22">
        <v>45742</v>
      </c>
      <c r="D715" s="139" t="s">
        <v>2045</v>
      </c>
      <c r="E715" s="11"/>
      <c r="G715" t="str">
        <f t="shared" si="11"/>
        <v>March</v>
      </c>
    </row>
    <row r="716" spans="1:7">
      <c r="A716" s="73" t="s">
        <v>445</v>
      </c>
      <c r="B716" s="88" t="s">
        <v>1607</v>
      </c>
      <c r="C716" s="22">
        <v>45742</v>
      </c>
      <c r="D716" s="139" t="s">
        <v>2045</v>
      </c>
      <c r="E716" s="11"/>
      <c r="G716" t="str">
        <f t="shared" si="11"/>
        <v>March</v>
      </c>
    </row>
    <row r="717" spans="1:7">
      <c r="A717" s="73" t="s">
        <v>297</v>
      </c>
      <c r="B717" s="85" t="s">
        <v>1587</v>
      </c>
      <c r="C717" s="22">
        <v>45742</v>
      </c>
      <c r="D717" s="139">
        <v>894</v>
      </c>
      <c r="E717" s="11" t="s">
        <v>2145</v>
      </c>
      <c r="F717" s="45" t="s">
        <v>2029</v>
      </c>
      <c r="G717" t="str">
        <f t="shared" si="11"/>
        <v>March</v>
      </c>
    </row>
    <row r="718" spans="1:7">
      <c r="A718" s="229" t="s">
        <v>447</v>
      </c>
      <c r="B718" s="1163" t="s">
        <v>1923</v>
      </c>
      <c r="C718" s="22">
        <v>45742</v>
      </c>
      <c r="D718" s="139" t="s">
        <v>2045</v>
      </c>
      <c r="E718" s="11"/>
      <c r="G718" t="str">
        <f t="shared" si="11"/>
        <v>March</v>
      </c>
    </row>
    <row r="719" spans="1:7" ht="15.75">
      <c r="A719" s="73" t="s">
        <v>1933</v>
      </c>
      <c r="B719" s="171" t="s">
        <v>1921</v>
      </c>
      <c r="C719" s="233">
        <v>45742</v>
      </c>
      <c r="D719" s="139"/>
      <c r="E719" s="11"/>
      <c r="F719" s="139" t="s">
        <v>2153</v>
      </c>
      <c r="G719" t="str">
        <f t="shared" si="11"/>
        <v>March</v>
      </c>
    </row>
    <row r="720" spans="1:7">
      <c r="A720" s="227" t="s">
        <v>295</v>
      </c>
      <c r="B720" s="264" t="s">
        <v>1587</v>
      </c>
      <c r="C720" s="22">
        <v>45742</v>
      </c>
      <c r="D720" s="139">
        <v>825</v>
      </c>
      <c r="E720" s="11" t="s">
        <v>2154</v>
      </c>
      <c r="F720" s="45" t="s">
        <v>2031</v>
      </c>
      <c r="G720" t="str">
        <f t="shared" si="11"/>
        <v>March</v>
      </c>
    </row>
    <row r="721" spans="1:7">
      <c r="A721" s="73" t="s">
        <v>303</v>
      </c>
      <c r="B721" s="73" t="s">
        <v>1596</v>
      </c>
      <c r="C721" s="22">
        <v>45742</v>
      </c>
      <c r="D721" s="139">
        <v>159</v>
      </c>
      <c r="E721" s="11" t="s">
        <v>2145</v>
      </c>
      <c r="F721" s="45" t="s">
        <v>2061</v>
      </c>
      <c r="G721" t="str">
        <f t="shared" si="11"/>
        <v>March</v>
      </c>
    </row>
    <row r="722" spans="1:7">
      <c r="A722" s="73" t="s">
        <v>382</v>
      </c>
      <c r="B722" s="85" t="s">
        <v>1587</v>
      </c>
      <c r="C722" s="22">
        <v>45742</v>
      </c>
      <c r="D722" s="139"/>
      <c r="E722" s="11"/>
      <c r="F722" s="139" t="s">
        <v>2067</v>
      </c>
      <c r="G722" t="str">
        <f t="shared" si="11"/>
        <v>March</v>
      </c>
    </row>
    <row r="723" spans="1:7">
      <c r="A723" s="229" t="s">
        <v>285</v>
      </c>
      <c r="B723" s="229" t="s">
        <v>1596</v>
      </c>
      <c r="C723" s="22">
        <v>45742</v>
      </c>
      <c r="D723" s="73">
        <v>854</v>
      </c>
      <c r="E723" s="11"/>
      <c r="G723" t="str">
        <f t="shared" si="11"/>
        <v>March</v>
      </c>
    </row>
    <row r="724" spans="1:7" ht="15.75">
      <c r="A724" s="73" t="s">
        <v>163</v>
      </c>
      <c r="B724" s="171" t="s">
        <v>1921</v>
      </c>
      <c r="C724" s="233">
        <v>45742</v>
      </c>
      <c r="D724" s="73">
        <v>300</v>
      </c>
      <c r="E724" s="11"/>
      <c r="G724" t="str">
        <f t="shared" si="11"/>
        <v>March</v>
      </c>
    </row>
    <row r="725" spans="1:7" ht="15.75">
      <c r="A725" s="227" t="s">
        <v>152</v>
      </c>
      <c r="B725" s="825" t="s">
        <v>58</v>
      </c>
      <c r="C725" s="22">
        <v>45742</v>
      </c>
      <c r="D725" s="138">
        <v>2934</v>
      </c>
      <c r="E725" s="11"/>
      <c r="F725" s="45" t="s">
        <v>2155</v>
      </c>
      <c r="G725" t="str">
        <f t="shared" si="11"/>
        <v>March</v>
      </c>
    </row>
    <row r="726" spans="1:7">
      <c r="A726" s="66" t="s">
        <v>147</v>
      </c>
      <c r="B726" s="73" t="s">
        <v>70</v>
      </c>
      <c r="C726" s="22">
        <v>45742</v>
      </c>
      <c r="D726" s="138">
        <v>1799</v>
      </c>
      <c r="E726" s="11"/>
      <c r="F726" s="45" t="s">
        <v>2156</v>
      </c>
      <c r="G726" t="str">
        <f t="shared" si="11"/>
        <v>March</v>
      </c>
    </row>
    <row r="727" spans="1:7">
      <c r="A727" s="606" t="s">
        <v>135</v>
      </c>
      <c r="B727" s="229" t="s">
        <v>1208</v>
      </c>
      <c r="C727" s="22">
        <v>45742</v>
      </c>
      <c r="D727" s="138">
        <v>1701</v>
      </c>
      <c r="E727" s="45" t="s">
        <v>2130</v>
      </c>
      <c r="F727" s="45" t="s">
        <v>2157</v>
      </c>
      <c r="G727" t="str">
        <f t="shared" si="11"/>
        <v>March</v>
      </c>
    </row>
    <row r="728" spans="1:7" ht="15.75">
      <c r="A728" s="73" t="s">
        <v>371</v>
      </c>
      <c r="B728" s="171" t="s">
        <v>1921</v>
      </c>
      <c r="C728" s="233">
        <v>45743</v>
      </c>
      <c r="D728" s="139">
        <v>178</v>
      </c>
      <c r="E728" s="45" t="s">
        <v>2130</v>
      </c>
      <c r="F728" s="45" t="s">
        <v>2026</v>
      </c>
      <c r="G728" t="str">
        <f t="shared" si="11"/>
        <v>March</v>
      </c>
    </row>
    <row r="729" spans="1:7">
      <c r="A729" s="227" t="s">
        <v>285</v>
      </c>
      <c r="B729" s="227" t="s">
        <v>1596</v>
      </c>
      <c r="C729" s="22">
        <v>45743</v>
      </c>
      <c r="D729" s="139">
        <v>290</v>
      </c>
      <c r="E729" s="11"/>
      <c r="G729" t="str">
        <f t="shared" si="11"/>
        <v>March</v>
      </c>
    </row>
    <row r="730" spans="1:7">
      <c r="A730" s="73" t="s">
        <v>424</v>
      </c>
      <c r="B730" s="73" t="s">
        <v>68</v>
      </c>
      <c r="C730" s="22">
        <v>45743</v>
      </c>
      <c r="D730" s="139"/>
      <c r="E730" s="11"/>
      <c r="F730" s="139" t="s">
        <v>2158</v>
      </c>
      <c r="G730" t="str">
        <f t="shared" si="11"/>
        <v>March</v>
      </c>
    </row>
    <row r="731" spans="1:7">
      <c r="A731" s="73" t="s">
        <v>303</v>
      </c>
      <c r="B731" s="73" t="s">
        <v>68</v>
      </c>
      <c r="C731" s="22">
        <v>45743</v>
      </c>
      <c r="D731" s="139">
        <v>593</v>
      </c>
      <c r="E731" s="11"/>
      <c r="F731" s="45" t="s">
        <v>2159</v>
      </c>
      <c r="G731" t="str">
        <f t="shared" si="11"/>
        <v>March</v>
      </c>
    </row>
    <row r="732" spans="1:7" ht="15.75">
      <c r="A732" s="73" t="s">
        <v>291</v>
      </c>
      <c r="B732" s="171" t="s">
        <v>58</v>
      </c>
      <c r="C732" s="22">
        <v>45743</v>
      </c>
      <c r="D732" s="138">
        <v>1548</v>
      </c>
      <c r="E732" s="45" t="s">
        <v>2160</v>
      </c>
      <c r="F732" s="45" t="s">
        <v>2024</v>
      </c>
      <c r="G732" t="str">
        <f t="shared" si="11"/>
        <v>March</v>
      </c>
    </row>
    <row r="733" spans="1:7">
      <c r="A733" s="73" t="s">
        <v>337</v>
      </c>
      <c r="B733" s="88" t="s">
        <v>1607</v>
      </c>
      <c r="C733" s="22">
        <v>45743</v>
      </c>
      <c r="D733" s="139">
        <v>137</v>
      </c>
      <c r="E733" s="11" t="s">
        <v>2161</v>
      </c>
      <c r="F733" s="65" t="s">
        <v>2162</v>
      </c>
      <c r="G733" t="str">
        <f t="shared" si="11"/>
        <v>March</v>
      </c>
    </row>
    <row r="734" spans="1:7">
      <c r="A734" s="73" t="s">
        <v>445</v>
      </c>
      <c r="B734" s="88" t="s">
        <v>1607</v>
      </c>
      <c r="C734" s="22">
        <v>45743</v>
      </c>
      <c r="D734" s="139" t="s">
        <v>2045</v>
      </c>
      <c r="E734" s="11"/>
      <c r="G734" t="str">
        <f t="shared" si="11"/>
        <v>March</v>
      </c>
    </row>
    <row r="735" spans="1:7">
      <c r="A735" s="73" t="s">
        <v>438</v>
      </c>
      <c r="B735" s="85" t="s">
        <v>1587</v>
      </c>
      <c r="C735" s="22">
        <v>45743</v>
      </c>
      <c r="D735" s="139">
        <v>310</v>
      </c>
      <c r="E735" s="11"/>
      <c r="G735" t="str">
        <f t="shared" si="11"/>
        <v>March</v>
      </c>
    </row>
    <row r="736" spans="1:7">
      <c r="A736" s="229" t="s">
        <v>447</v>
      </c>
      <c r="B736" s="1163" t="s">
        <v>1923</v>
      </c>
      <c r="C736" s="22">
        <v>45743</v>
      </c>
      <c r="D736" s="139" t="s">
        <v>2045</v>
      </c>
      <c r="E736" s="11"/>
      <c r="G736" t="str">
        <f t="shared" si="11"/>
        <v>March</v>
      </c>
    </row>
    <row r="737" spans="1:7" ht="15.75">
      <c r="A737" s="73" t="s">
        <v>1933</v>
      </c>
      <c r="B737" s="171" t="s">
        <v>1921</v>
      </c>
      <c r="C737" s="233">
        <v>45743</v>
      </c>
      <c r="D737" s="139" t="s">
        <v>2045</v>
      </c>
      <c r="E737" s="11"/>
      <c r="G737" t="str">
        <f t="shared" si="11"/>
        <v>March</v>
      </c>
    </row>
    <row r="738" spans="1:7">
      <c r="A738" s="227" t="s">
        <v>295</v>
      </c>
      <c r="B738" s="264" t="s">
        <v>1587</v>
      </c>
      <c r="C738" s="22">
        <v>45743</v>
      </c>
      <c r="D738" s="139">
        <v>705</v>
      </c>
      <c r="E738" s="45" t="s">
        <v>2134</v>
      </c>
      <c r="G738" t="str">
        <f t="shared" si="11"/>
        <v>March</v>
      </c>
    </row>
    <row r="739" spans="1:7">
      <c r="A739" s="73" t="s">
        <v>303</v>
      </c>
      <c r="B739" s="73" t="s">
        <v>1596</v>
      </c>
      <c r="C739" s="22">
        <v>45743</v>
      </c>
      <c r="D739" s="139">
        <v>416</v>
      </c>
      <c r="E739" s="45" t="s">
        <v>2163</v>
      </c>
      <c r="F739" s="45" t="s">
        <v>2159</v>
      </c>
      <c r="G739" t="str">
        <f t="shared" si="11"/>
        <v>March</v>
      </c>
    </row>
    <row r="740" spans="1:7">
      <c r="A740" s="73" t="s">
        <v>382</v>
      </c>
      <c r="B740" s="85" t="s">
        <v>1587</v>
      </c>
      <c r="C740" s="22">
        <v>45743</v>
      </c>
      <c r="D740" s="89"/>
      <c r="E740" s="11"/>
      <c r="F740" s="89" t="s">
        <v>2164</v>
      </c>
      <c r="G740" t="str">
        <f t="shared" si="11"/>
        <v>March</v>
      </c>
    </row>
    <row r="741" spans="1:7" ht="15.75">
      <c r="A741" s="73" t="s">
        <v>301</v>
      </c>
      <c r="B741" s="171" t="s">
        <v>58</v>
      </c>
      <c r="C741" s="22">
        <v>45743</v>
      </c>
      <c r="D741" s="139"/>
      <c r="E741" s="11"/>
      <c r="F741" s="139" t="s">
        <v>2165</v>
      </c>
      <c r="G741" t="str">
        <f t="shared" si="11"/>
        <v>March</v>
      </c>
    </row>
    <row r="742" spans="1:7">
      <c r="A742" s="229" t="s">
        <v>445</v>
      </c>
      <c r="B742" s="578" t="s">
        <v>2166</v>
      </c>
      <c r="C742" s="22">
        <v>45743</v>
      </c>
      <c r="D742" s="73">
        <v>76</v>
      </c>
      <c r="E742" s="11"/>
      <c r="F742" s="45" t="s">
        <v>2167</v>
      </c>
      <c r="G742" t="str">
        <f t="shared" si="11"/>
        <v>March</v>
      </c>
    </row>
    <row r="743" spans="1:7" ht="15.75">
      <c r="A743" s="73" t="s">
        <v>163</v>
      </c>
      <c r="B743" s="171" t="s">
        <v>1921</v>
      </c>
      <c r="C743" s="233">
        <v>45743</v>
      </c>
      <c r="D743" s="73">
        <v>150</v>
      </c>
      <c r="E743" s="11"/>
      <c r="G743" t="str">
        <f t="shared" si="11"/>
        <v>March</v>
      </c>
    </row>
    <row r="744" spans="1:7" ht="15.75">
      <c r="A744" s="73" t="s">
        <v>165</v>
      </c>
      <c r="B744" s="171" t="s">
        <v>1921</v>
      </c>
      <c r="C744" s="233">
        <v>45743</v>
      </c>
      <c r="D744" s="73">
        <v>195</v>
      </c>
      <c r="E744" s="11"/>
      <c r="G744" t="str">
        <f t="shared" si="11"/>
        <v>March</v>
      </c>
    </row>
    <row r="745" spans="1:7">
      <c r="A745" s="227" t="s">
        <v>371</v>
      </c>
      <c r="B745" s="227" t="s">
        <v>1920</v>
      </c>
      <c r="C745" s="22">
        <v>45744</v>
      </c>
      <c r="D745" s="139">
        <v>266</v>
      </c>
      <c r="E745" s="11"/>
      <c r="F745" s="11" t="s">
        <v>2167</v>
      </c>
      <c r="G745" t="str">
        <f t="shared" si="11"/>
        <v>March</v>
      </c>
    </row>
    <row r="746" spans="1:7">
      <c r="A746" s="73" t="s">
        <v>285</v>
      </c>
      <c r="B746" s="73" t="s">
        <v>1596</v>
      </c>
      <c r="C746" s="22">
        <v>45744</v>
      </c>
      <c r="D746" s="139">
        <v>673</v>
      </c>
      <c r="E746" s="11"/>
      <c r="G746" t="str">
        <f t="shared" si="11"/>
        <v>March</v>
      </c>
    </row>
    <row r="747" spans="1:7">
      <c r="A747" s="73" t="s">
        <v>283</v>
      </c>
      <c r="B747" s="73" t="s">
        <v>68</v>
      </c>
      <c r="C747" s="22">
        <v>45744</v>
      </c>
      <c r="D747" s="139" t="s">
        <v>2045</v>
      </c>
      <c r="E747" s="11"/>
      <c r="G747" t="str">
        <f t="shared" si="11"/>
        <v>March</v>
      </c>
    </row>
    <row r="748" spans="1:7">
      <c r="A748" s="73" t="s">
        <v>303</v>
      </c>
      <c r="B748" s="73" t="s">
        <v>68</v>
      </c>
      <c r="C748" s="22">
        <v>45744</v>
      </c>
      <c r="D748" s="139" t="s">
        <v>2045</v>
      </c>
      <c r="E748" s="11"/>
      <c r="G748" t="str">
        <f t="shared" si="11"/>
        <v>March</v>
      </c>
    </row>
    <row r="749" spans="1:7" ht="15.75">
      <c r="A749" s="73" t="s">
        <v>301</v>
      </c>
      <c r="B749" s="171" t="s">
        <v>58</v>
      </c>
      <c r="C749" s="22">
        <v>45744</v>
      </c>
      <c r="D749" s="138">
        <v>1530</v>
      </c>
      <c r="E749" s="45" t="s">
        <v>2034</v>
      </c>
      <c r="F749" s="45" t="s">
        <v>2130</v>
      </c>
      <c r="G749" t="str">
        <f t="shared" si="11"/>
        <v>March</v>
      </c>
    </row>
    <row r="750" spans="1:7" ht="15.75">
      <c r="A750" s="73" t="s">
        <v>301</v>
      </c>
      <c r="B750" s="171" t="s">
        <v>58</v>
      </c>
      <c r="C750" s="22">
        <v>45744</v>
      </c>
      <c r="D750" s="139">
        <v>757</v>
      </c>
      <c r="E750" s="11" t="s">
        <v>2132</v>
      </c>
      <c r="F750" s="11" t="s">
        <v>2023</v>
      </c>
      <c r="G750" t="str">
        <f t="shared" si="11"/>
        <v>March</v>
      </c>
    </row>
    <row r="751" spans="1:7">
      <c r="A751" s="73" t="s">
        <v>337</v>
      </c>
      <c r="B751" s="88" t="s">
        <v>1607</v>
      </c>
      <c r="C751" s="22">
        <v>45744</v>
      </c>
      <c r="D751" s="139"/>
      <c r="E751" s="11"/>
      <c r="F751" s="139" t="s">
        <v>2168</v>
      </c>
      <c r="G751" t="str">
        <f t="shared" si="11"/>
        <v>March</v>
      </c>
    </row>
    <row r="752" spans="1:7">
      <c r="A752" s="73" t="s">
        <v>445</v>
      </c>
      <c r="B752" s="88" t="s">
        <v>1607</v>
      </c>
      <c r="C752" s="22">
        <v>45744</v>
      </c>
      <c r="D752" s="139"/>
      <c r="E752" s="11"/>
      <c r="F752" s="139" t="s">
        <v>2045</v>
      </c>
      <c r="G752" t="str">
        <f t="shared" si="11"/>
        <v>March</v>
      </c>
    </row>
    <row r="753" spans="1:7">
      <c r="A753" s="229" t="s">
        <v>447</v>
      </c>
      <c r="B753" s="1163" t="s">
        <v>1923</v>
      </c>
      <c r="C753" s="22">
        <v>45744</v>
      </c>
      <c r="D753" s="139"/>
      <c r="E753" s="11"/>
      <c r="F753" s="139" t="s">
        <v>122</v>
      </c>
      <c r="G753" t="str">
        <f t="shared" si="11"/>
        <v>March</v>
      </c>
    </row>
    <row r="754" spans="1:7" ht="15.75">
      <c r="A754" s="73" t="s">
        <v>1933</v>
      </c>
      <c r="B754" s="171" t="s">
        <v>1921</v>
      </c>
      <c r="C754" s="233">
        <v>45744</v>
      </c>
      <c r="D754" s="139"/>
      <c r="E754" s="11"/>
      <c r="F754" s="139" t="s">
        <v>2165</v>
      </c>
      <c r="G754" t="str">
        <f t="shared" si="11"/>
        <v>March</v>
      </c>
    </row>
    <row r="755" spans="1:7">
      <c r="A755" s="228" t="s">
        <v>303</v>
      </c>
      <c r="B755" s="228" t="s">
        <v>1596</v>
      </c>
      <c r="C755" s="22">
        <v>45744</v>
      </c>
      <c r="D755" s="139">
        <v>200</v>
      </c>
      <c r="E755" s="11"/>
      <c r="F755" s="11" t="s">
        <v>2169</v>
      </c>
      <c r="G755" t="str">
        <f t="shared" si="11"/>
        <v>March</v>
      </c>
    </row>
    <row r="756" spans="1:7" ht="15.75">
      <c r="A756" s="73" t="s">
        <v>163</v>
      </c>
      <c r="B756" s="171" t="s">
        <v>1921</v>
      </c>
      <c r="C756" s="233">
        <v>45744</v>
      </c>
      <c r="E756" s="11"/>
      <c r="F756" s="73" t="s">
        <v>2170</v>
      </c>
      <c r="G756" t="str">
        <f t="shared" si="11"/>
        <v>March</v>
      </c>
    </row>
    <row r="757" spans="1:7" ht="15.75">
      <c r="A757" s="73" t="s">
        <v>1934</v>
      </c>
      <c r="B757" s="171" t="s">
        <v>1921</v>
      </c>
      <c r="C757" s="233">
        <v>45744</v>
      </c>
      <c r="E757" s="11"/>
      <c r="G757" t="str">
        <f t="shared" si="11"/>
        <v>March</v>
      </c>
    </row>
    <row r="758" spans="1:7" ht="15.75">
      <c r="A758" s="227" t="s">
        <v>152</v>
      </c>
      <c r="B758" s="825" t="s">
        <v>58</v>
      </c>
      <c r="C758" s="22">
        <v>45744</v>
      </c>
      <c r="D758" s="139"/>
      <c r="E758" s="11"/>
      <c r="F758" s="139" t="s">
        <v>2165</v>
      </c>
      <c r="G758" t="str">
        <f t="shared" si="11"/>
        <v>March</v>
      </c>
    </row>
    <row r="759" spans="1:7">
      <c r="A759" s="66" t="s">
        <v>147</v>
      </c>
      <c r="B759" s="73" t="s">
        <v>70</v>
      </c>
      <c r="C759" s="22">
        <v>45744</v>
      </c>
      <c r="D759" s="139" t="s">
        <v>2045</v>
      </c>
      <c r="E759" s="11"/>
      <c r="G759" t="str">
        <f t="shared" si="11"/>
        <v>March</v>
      </c>
    </row>
    <row r="760" spans="1:7">
      <c r="A760" s="66" t="s">
        <v>152</v>
      </c>
      <c r="B760" s="73" t="s">
        <v>1208</v>
      </c>
      <c r="C760" s="22">
        <v>45744</v>
      </c>
      <c r="D760" s="139">
        <v>161</v>
      </c>
      <c r="E760" s="11" t="s">
        <v>2063</v>
      </c>
      <c r="F760" s="11" t="s">
        <v>2171</v>
      </c>
      <c r="G760" t="str">
        <f t="shared" si="11"/>
        <v>March</v>
      </c>
    </row>
    <row r="761" spans="1:7">
      <c r="A761" s="66" t="s">
        <v>135</v>
      </c>
      <c r="B761" s="73" t="s">
        <v>1208</v>
      </c>
      <c r="C761" s="22">
        <v>45744</v>
      </c>
      <c r="D761" s="139">
        <v>546</v>
      </c>
      <c r="E761" s="11" t="s">
        <v>2172</v>
      </c>
      <c r="F761" s="65" t="s">
        <v>2173</v>
      </c>
      <c r="G761" t="str">
        <f t="shared" si="11"/>
        <v>March</v>
      </c>
    </row>
    <row r="762" spans="1:7">
      <c r="A762" s="73" t="s">
        <v>371</v>
      </c>
      <c r="B762" s="73" t="s">
        <v>1920</v>
      </c>
      <c r="C762" s="22">
        <v>45747</v>
      </c>
      <c r="D762" s="139">
        <v>715</v>
      </c>
      <c r="E762" s="45" t="s">
        <v>2130</v>
      </c>
      <c r="F762" s="45" t="s">
        <v>2174</v>
      </c>
      <c r="G762" t="str">
        <f t="shared" si="11"/>
        <v>March</v>
      </c>
    </row>
    <row r="763" spans="1:7">
      <c r="A763" s="73" t="s">
        <v>310</v>
      </c>
      <c r="B763" s="85" t="s">
        <v>1587</v>
      </c>
      <c r="C763" s="22">
        <v>45747</v>
      </c>
      <c r="D763" s="139">
        <v>0</v>
      </c>
      <c r="E763" s="11"/>
      <c r="F763" s="139" t="s">
        <v>2067</v>
      </c>
      <c r="G763" t="str">
        <f t="shared" si="11"/>
        <v>March</v>
      </c>
    </row>
    <row r="764" spans="1:7">
      <c r="A764" s="73" t="s">
        <v>283</v>
      </c>
      <c r="B764" s="73" t="s">
        <v>68</v>
      </c>
      <c r="C764" s="22">
        <v>45747</v>
      </c>
      <c r="D764" s="138">
        <v>1880</v>
      </c>
      <c r="E764" s="45" t="s">
        <v>2128</v>
      </c>
      <c r="F764" s="45" t="s">
        <v>2019</v>
      </c>
      <c r="G764" t="str">
        <f t="shared" si="11"/>
        <v>March</v>
      </c>
    </row>
    <row r="765" spans="1:7">
      <c r="A765" s="73" t="s">
        <v>303</v>
      </c>
      <c r="B765" s="73" t="s">
        <v>68</v>
      </c>
      <c r="C765" s="22">
        <v>45747</v>
      </c>
      <c r="D765" s="139">
        <v>265</v>
      </c>
      <c r="E765" s="11"/>
      <c r="F765" s="11" t="s">
        <v>2175</v>
      </c>
      <c r="G765" t="str">
        <f t="shared" si="11"/>
        <v>March</v>
      </c>
    </row>
    <row r="766" spans="1:7" ht="15.75">
      <c r="A766" s="73" t="s">
        <v>301</v>
      </c>
      <c r="B766" s="171" t="s">
        <v>58</v>
      </c>
      <c r="C766" s="22">
        <v>45747</v>
      </c>
      <c r="D766" s="139">
        <v>695</v>
      </c>
      <c r="E766" s="45" t="s">
        <v>2145</v>
      </c>
      <c r="F766" s="45" t="s">
        <v>2019</v>
      </c>
      <c r="G766" t="str">
        <f t="shared" si="11"/>
        <v>March</v>
      </c>
    </row>
    <row r="767" spans="1:7">
      <c r="A767" s="73" t="s">
        <v>445</v>
      </c>
      <c r="B767" s="88" t="s">
        <v>1607</v>
      </c>
      <c r="C767" s="22">
        <v>45747</v>
      </c>
      <c r="D767" s="139">
        <v>644</v>
      </c>
      <c r="E767" s="11"/>
      <c r="F767" s="45" t="s">
        <v>2176</v>
      </c>
      <c r="G767" t="str">
        <f t="shared" si="11"/>
        <v>March</v>
      </c>
    </row>
    <row r="768" spans="1:7">
      <c r="A768" s="229" t="s">
        <v>538</v>
      </c>
      <c r="B768" s="578" t="s">
        <v>1607</v>
      </c>
      <c r="C768" s="22">
        <v>45747</v>
      </c>
      <c r="D768" s="139">
        <v>349</v>
      </c>
      <c r="E768" s="11"/>
      <c r="F768" s="45" t="s">
        <v>2177</v>
      </c>
      <c r="G768" t="str">
        <f t="shared" si="11"/>
        <v>March</v>
      </c>
    </row>
    <row r="769" spans="1:7" ht="15.75">
      <c r="A769" s="73" t="s">
        <v>371</v>
      </c>
      <c r="B769" s="171" t="s">
        <v>1921</v>
      </c>
      <c r="C769" s="233">
        <v>45747</v>
      </c>
      <c r="D769" s="139">
        <v>374</v>
      </c>
      <c r="E769" s="45" t="s">
        <v>2063</v>
      </c>
      <c r="F769" s="45" t="s">
        <v>2019</v>
      </c>
      <c r="G769" t="str">
        <f t="shared" si="11"/>
        <v>March</v>
      </c>
    </row>
    <row r="770" spans="1:7">
      <c r="A770" s="227" t="s">
        <v>303</v>
      </c>
      <c r="B770" s="227" t="s">
        <v>1596</v>
      </c>
      <c r="C770" s="22">
        <v>45747</v>
      </c>
      <c r="D770" s="139">
        <v>0</v>
      </c>
      <c r="E770" s="11"/>
      <c r="F770" s="139" t="s">
        <v>2178</v>
      </c>
      <c r="G770" t="str">
        <f t="shared" si="11"/>
        <v>March</v>
      </c>
    </row>
    <row r="771" spans="1:7">
      <c r="A771" s="73" t="s">
        <v>367</v>
      </c>
      <c r="B771" s="85" t="s">
        <v>1587</v>
      </c>
      <c r="C771" s="22">
        <v>45747</v>
      </c>
      <c r="D771" s="139">
        <v>0</v>
      </c>
      <c r="E771" s="11"/>
      <c r="F771" s="139" t="s">
        <v>2179</v>
      </c>
      <c r="G771" t="str">
        <f t="shared" ref="G771:G834" si="12">TEXT(C771,"mmmm")</f>
        <v>March</v>
      </c>
    </row>
    <row r="772" spans="1:7">
      <c r="A772" s="229" t="s">
        <v>305</v>
      </c>
      <c r="B772" s="229" t="s">
        <v>68</v>
      </c>
      <c r="C772" s="22">
        <v>45747</v>
      </c>
      <c r="D772" s="73">
        <v>745</v>
      </c>
      <c r="E772" s="11"/>
      <c r="F772" s="45" t="s">
        <v>2180</v>
      </c>
      <c r="G772" t="str">
        <f t="shared" si="12"/>
        <v>March</v>
      </c>
    </row>
    <row r="773" spans="1:7" ht="15.75">
      <c r="A773" s="73" t="s">
        <v>165</v>
      </c>
      <c r="B773" s="171" t="s">
        <v>1921</v>
      </c>
      <c r="C773" s="233">
        <v>45747</v>
      </c>
      <c r="D773" s="73">
        <v>453</v>
      </c>
      <c r="E773" s="11"/>
      <c r="G773" t="str">
        <f t="shared" si="12"/>
        <v>March</v>
      </c>
    </row>
    <row r="774" spans="1:7" ht="15.75">
      <c r="A774" s="73" t="s">
        <v>506</v>
      </c>
      <c r="B774" s="171" t="s">
        <v>1921</v>
      </c>
      <c r="C774" s="233">
        <v>45747</v>
      </c>
      <c r="D774" s="74">
        <v>1413</v>
      </c>
      <c r="E774" s="11"/>
      <c r="F774" s="45" t="s">
        <v>2034</v>
      </c>
      <c r="G774" t="str">
        <f t="shared" si="12"/>
        <v>March</v>
      </c>
    </row>
    <row r="775" spans="1:7" ht="15.75">
      <c r="A775" s="227" t="s">
        <v>152</v>
      </c>
      <c r="B775" s="825" t="s">
        <v>58</v>
      </c>
      <c r="C775" s="22">
        <v>45747</v>
      </c>
      <c r="D775" s="73">
        <v>418</v>
      </c>
      <c r="E775" s="11"/>
      <c r="G775" t="str">
        <f t="shared" si="12"/>
        <v>March</v>
      </c>
    </row>
    <row r="776" spans="1:7">
      <c r="A776" s="66" t="s">
        <v>147</v>
      </c>
      <c r="B776" s="73" t="s">
        <v>70</v>
      </c>
      <c r="C776" s="22">
        <v>45747</v>
      </c>
      <c r="D776" s="73">
        <v>499</v>
      </c>
      <c r="E776" s="11"/>
      <c r="F776" s="45" t="s">
        <v>2181</v>
      </c>
      <c r="G776" t="str">
        <f t="shared" si="12"/>
        <v>March</v>
      </c>
    </row>
    <row r="777" spans="1:7">
      <c r="A777" s="66" t="s">
        <v>152</v>
      </c>
      <c r="B777" s="73" t="s">
        <v>1208</v>
      </c>
      <c r="C777" s="22">
        <v>45747</v>
      </c>
      <c r="D777" s="73">
        <v>0</v>
      </c>
      <c r="E777" s="11"/>
      <c r="F777" s="73" t="s">
        <v>2044</v>
      </c>
      <c r="G777" t="str">
        <f t="shared" si="12"/>
        <v>March</v>
      </c>
    </row>
    <row r="778" spans="1:7" ht="15.75">
      <c r="A778" s="73" t="s">
        <v>155</v>
      </c>
      <c r="B778" s="171" t="s">
        <v>58</v>
      </c>
      <c r="C778" s="22">
        <v>45747</v>
      </c>
      <c r="D778" s="74">
        <v>1355</v>
      </c>
      <c r="E778" s="11"/>
      <c r="G778" t="str">
        <f t="shared" si="12"/>
        <v>March</v>
      </c>
    </row>
    <row r="779" spans="1:7">
      <c r="A779" s="73" t="s">
        <v>133</v>
      </c>
      <c r="B779" s="73" t="s">
        <v>1208</v>
      </c>
      <c r="C779" s="22">
        <v>45747</v>
      </c>
      <c r="D779" s="74">
        <v>2227</v>
      </c>
      <c r="E779" s="11"/>
      <c r="G779" t="str">
        <f t="shared" si="12"/>
        <v>March</v>
      </c>
    </row>
    <row r="780" spans="1:7">
      <c r="A780" s="73" t="s">
        <v>371</v>
      </c>
      <c r="B780" s="73" t="s">
        <v>1920</v>
      </c>
      <c r="C780" s="22">
        <v>45748</v>
      </c>
      <c r="D780" s="73" t="s">
        <v>2045</v>
      </c>
      <c r="E780" s="11"/>
      <c r="G780" t="str">
        <f t="shared" si="12"/>
        <v>April</v>
      </c>
    </row>
    <row r="781" spans="1:7">
      <c r="A781" s="73" t="s">
        <v>293</v>
      </c>
      <c r="B781" s="85" t="s">
        <v>1587</v>
      </c>
      <c r="C781" s="22">
        <v>45748</v>
      </c>
      <c r="D781" s="73"/>
      <c r="E781" s="11"/>
      <c r="F781" s="73" t="s">
        <v>2067</v>
      </c>
      <c r="G781" t="str">
        <f t="shared" si="12"/>
        <v>April</v>
      </c>
    </row>
    <row r="782" spans="1:7">
      <c r="A782" s="73" t="s">
        <v>283</v>
      </c>
      <c r="B782" s="73" t="s">
        <v>68</v>
      </c>
      <c r="C782" s="22">
        <v>45748</v>
      </c>
      <c r="D782" s="73" t="s">
        <v>2045</v>
      </c>
      <c r="E782" s="11"/>
      <c r="G782" t="str">
        <f t="shared" si="12"/>
        <v>April</v>
      </c>
    </row>
    <row r="783" spans="1:7">
      <c r="A783" s="73" t="s">
        <v>303</v>
      </c>
      <c r="B783" s="73" t="s">
        <v>68</v>
      </c>
      <c r="C783" s="22">
        <v>45748</v>
      </c>
      <c r="D783" s="73" t="s">
        <v>2045</v>
      </c>
      <c r="E783" s="11"/>
      <c r="G783" t="str">
        <f t="shared" si="12"/>
        <v>April</v>
      </c>
    </row>
    <row r="784" spans="1:7">
      <c r="A784" s="229" t="s">
        <v>538</v>
      </c>
      <c r="B784" s="578" t="s">
        <v>1607</v>
      </c>
      <c r="C784" s="22">
        <v>45748</v>
      </c>
      <c r="D784" s="73">
        <v>952</v>
      </c>
      <c r="E784" s="11"/>
      <c r="F784" s="45" t="s">
        <v>2027</v>
      </c>
      <c r="G784" t="str">
        <f t="shared" si="12"/>
        <v>April</v>
      </c>
    </row>
    <row r="785" spans="1:7" ht="15.75">
      <c r="A785" s="73" t="s">
        <v>371</v>
      </c>
      <c r="B785" s="171" t="s">
        <v>1921</v>
      </c>
      <c r="C785" s="233">
        <v>45748</v>
      </c>
      <c r="D785" s="73" t="s">
        <v>2045</v>
      </c>
      <c r="E785" s="11"/>
      <c r="G785" t="str">
        <f t="shared" si="12"/>
        <v>April</v>
      </c>
    </row>
    <row r="786" spans="1:7">
      <c r="A786" s="227" t="s">
        <v>382</v>
      </c>
      <c r="B786" s="264" t="s">
        <v>1587</v>
      </c>
      <c r="C786" s="22">
        <v>45748</v>
      </c>
      <c r="D786" s="73"/>
      <c r="E786" s="11"/>
      <c r="F786" s="73" t="s">
        <v>122</v>
      </c>
      <c r="G786" t="str">
        <f t="shared" si="12"/>
        <v>April</v>
      </c>
    </row>
    <row r="787" spans="1:7">
      <c r="A787" s="229" t="s">
        <v>324</v>
      </c>
      <c r="B787" s="229" t="s">
        <v>1208</v>
      </c>
      <c r="C787" s="22">
        <v>45748</v>
      </c>
      <c r="D787" s="73" t="s">
        <v>2045</v>
      </c>
      <c r="E787" s="11"/>
      <c r="G787" t="str">
        <f t="shared" si="12"/>
        <v>April</v>
      </c>
    </row>
    <row r="788" spans="1:7" ht="15.75">
      <c r="A788" s="73" t="s">
        <v>165</v>
      </c>
      <c r="B788" s="171" t="s">
        <v>1921</v>
      </c>
      <c r="C788" s="233">
        <v>45748</v>
      </c>
      <c r="D788" s="73">
        <v>166</v>
      </c>
      <c r="E788" s="11"/>
      <c r="G788" t="str">
        <f t="shared" si="12"/>
        <v>April</v>
      </c>
    </row>
    <row r="789" spans="1:7" ht="15.75">
      <c r="A789" s="227" t="s">
        <v>506</v>
      </c>
      <c r="B789" s="825" t="s">
        <v>58</v>
      </c>
      <c r="C789" s="22">
        <v>45748</v>
      </c>
      <c r="D789" s="73" t="s">
        <v>2182</v>
      </c>
      <c r="E789" s="11"/>
      <c r="G789" t="str">
        <f t="shared" si="12"/>
        <v>April</v>
      </c>
    </row>
    <row r="790" spans="1:7" ht="15.75">
      <c r="A790" s="73" t="s">
        <v>155</v>
      </c>
      <c r="B790" s="171" t="s">
        <v>58</v>
      </c>
      <c r="C790" s="22">
        <v>45748</v>
      </c>
      <c r="D790" s="73"/>
      <c r="E790" s="11"/>
      <c r="F790" s="73" t="s">
        <v>2183</v>
      </c>
      <c r="G790" t="str">
        <f t="shared" si="12"/>
        <v>April</v>
      </c>
    </row>
    <row r="791" spans="1:7">
      <c r="A791" s="606" t="s">
        <v>147</v>
      </c>
      <c r="B791" s="229" t="s">
        <v>70</v>
      </c>
      <c r="C791" s="22">
        <v>45748</v>
      </c>
      <c r="D791" s="73" t="s">
        <v>2045</v>
      </c>
      <c r="E791" s="11"/>
      <c r="G791" t="str">
        <f t="shared" si="12"/>
        <v>April</v>
      </c>
    </row>
    <row r="792" spans="1:7" ht="15.75">
      <c r="A792" s="66" t="s">
        <v>152</v>
      </c>
      <c r="B792" s="171" t="s">
        <v>1921</v>
      </c>
      <c r="C792" s="233">
        <v>45748</v>
      </c>
      <c r="D792" s="73" t="s">
        <v>2045</v>
      </c>
      <c r="E792" s="11"/>
      <c r="G792" t="str">
        <f t="shared" si="12"/>
        <v>April</v>
      </c>
    </row>
    <row r="793" spans="1:7">
      <c r="A793" s="227" t="s">
        <v>129</v>
      </c>
      <c r="B793" s="227" t="s">
        <v>1922</v>
      </c>
      <c r="C793" s="22">
        <v>45748</v>
      </c>
      <c r="D793" s="74">
        <v>1149</v>
      </c>
      <c r="E793" s="11"/>
      <c r="F793" s="11" t="s">
        <v>2184</v>
      </c>
      <c r="G793" t="str">
        <f t="shared" si="12"/>
        <v>April</v>
      </c>
    </row>
    <row r="794" spans="1:7">
      <c r="A794" s="73" t="s">
        <v>371</v>
      </c>
      <c r="B794" s="73" t="s">
        <v>1920</v>
      </c>
      <c r="C794" s="22">
        <v>45749</v>
      </c>
      <c r="D794" s="73" t="s">
        <v>2045</v>
      </c>
      <c r="E794" s="11"/>
      <c r="G794" t="str">
        <f t="shared" si="12"/>
        <v>April</v>
      </c>
    </row>
    <row r="795" spans="1:7">
      <c r="A795" s="73" t="s">
        <v>293</v>
      </c>
      <c r="B795" s="85" t="s">
        <v>1587</v>
      </c>
      <c r="C795" s="22">
        <v>45749</v>
      </c>
      <c r="D795" s="73">
        <v>0</v>
      </c>
      <c r="E795" s="11"/>
      <c r="F795" s="73" t="s">
        <v>2067</v>
      </c>
      <c r="G795" t="str">
        <f t="shared" si="12"/>
        <v>April</v>
      </c>
    </row>
    <row r="796" spans="1:7">
      <c r="A796" s="73" t="s">
        <v>283</v>
      </c>
      <c r="B796" s="73" t="s">
        <v>68</v>
      </c>
      <c r="C796" s="22">
        <v>45749</v>
      </c>
      <c r="D796" s="73" t="s">
        <v>2045</v>
      </c>
      <c r="E796" s="11"/>
      <c r="G796" t="str">
        <f t="shared" si="12"/>
        <v>April</v>
      </c>
    </row>
    <row r="797" spans="1:7">
      <c r="A797" s="73" t="s">
        <v>303</v>
      </c>
      <c r="B797" s="73" t="s">
        <v>68</v>
      </c>
      <c r="C797" s="22">
        <v>45749</v>
      </c>
      <c r="D797" s="73" t="s">
        <v>2045</v>
      </c>
      <c r="E797" s="11"/>
      <c r="G797" t="str">
        <f t="shared" si="12"/>
        <v>April</v>
      </c>
    </row>
    <row r="798" spans="1:7">
      <c r="A798" s="229" t="s">
        <v>538</v>
      </c>
      <c r="B798" s="578" t="s">
        <v>1607</v>
      </c>
      <c r="C798" s="22">
        <v>45749</v>
      </c>
      <c r="D798" s="73">
        <v>952</v>
      </c>
      <c r="E798" s="11"/>
      <c r="F798" s="11" t="s">
        <v>2027</v>
      </c>
      <c r="G798" t="str">
        <f t="shared" si="12"/>
        <v>April</v>
      </c>
    </row>
    <row r="799" spans="1:7" ht="15.75">
      <c r="A799" s="73" t="s">
        <v>371</v>
      </c>
      <c r="B799" s="171" t="s">
        <v>1921</v>
      </c>
      <c r="C799" s="233">
        <v>45749</v>
      </c>
      <c r="D799" s="73" t="s">
        <v>2045</v>
      </c>
      <c r="E799" s="11"/>
      <c r="G799" t="str">
        <f t="shared" si="12"/>
        <v>April</v>
      </c>
    </row>
    <row r="800" spans="1:7">
      <c r="A800" s="227" t="s">
        <v>382</v>
      </c>
      <c r="B800" s="264" t="s">
        <v>1587</v>
      </c>
      <c r="C800" s="22">
        <v>45749</v>
      </c>
      <c r="D800" s="73">
        <v>0</v>
      </c>
      <c r="E800" s="11"/>
      <c r="F800" s="73" t="s">
        <v>122</v>
      </c>
      <c r="G800" t="str">
        <f t="shared" si="12"/>
        <v>April</v>
      </c>
    </row>
    <row r="801" spans="1:7">
      <c r="A801" s="229" t="s">
        <v>324</v>
      </c>
      <c r="B801" s="229" t="s">
        <v>1208</v>
      </c>
      <c r="C801" s="22">
        <v>45749</v>
      </c>
      <c r="D801" s="73" t="s">
        <v>2045</v>
      </c>
      <c r="E801" s="11"/>
      <c r="G801" t="str">
        <f t="shared" si="12"/>
        <v>April</v>
      </c>
    </row>
    <row r="802" spans="1:7" ht="15.75">
      <c r="A802" s="73" t="s">
        <v>165</v>
      </c>
      <c r="B802" s="171" t="s">
        <v>1921</v>
      </c>
      <c r="C802" s="233">
        <v>45749</v>
      </c>
      <c r="D802" s="73">
        <v>166</v>
      </c>
      <c r="E802" s="11"/>
      <c r="G802" t="str">
        <f t="shared" si="12"/>
        <v>April</v>
      </c>
    </row>
    <row r="803" spans="1:7" ht="15.75">
      <c r="A803" s="227" t="s">
        <v>506</v>
      </c>
      <c r="B803" s="825" t="s">
        <v>58</v>
      </c>
      <c r="C803" s="22">
        <v>45749</v>
      </c>
      <c r="D803" s="74">
        <v>1394</v>
      </c>
      <c r="E803" s="11"/>
      <c r="F803" s="11" t="s">
        <v>2024</v>
      </c>
      <c r="G803" t="str">
        <f t="shared" si="12"/>
        <v>April</v>
      </c>
    </row>
    <row r="804" spans="1:7" ht="15.75">
      <c r="A804" s="73" t="s">
        <v>155</v>
      </c>
      <c r="B804" s="171" t="s">
        <v>58</v>
      </c>
      <c r="C804" s="22">
        <v>45749</v>
      </c>
      <c r="D804" s="73">
        <v>0</v>
      </c>
      <c r="E804" s="11"/>
      <c r="F804" s="73" t="s">
        <v>2183</v>
      </c>
      <c r="G804" t="str">
        <f t="shared" si="12"/>
        <v>April</v>
      </c>
    </row>
    <row r="805" spans="1:7">
      <c r="A805" s="606" t="s">
        <v>147</v>
      </c>
      <c r="B805" s="229" t="s">
        <v>70</v>
      </c>
      <c r="C805" s="22">
        <v>45749</v>
      </c>
      <c r="D805" s="73" t="s">
        <v>2045</v>
      </c>
      <c r="E805" s="11"/>
      <c r="G805" t="str">
        <f t="shared" si="12"/>
        <v>April</v>
      </c>
    </row>
    <row r="806" spans="1:7" ht="15.75">
      <c r="A806" s="66" t="s">
        <v>152</v>
      </c>
      <c r="B806" s="171" t="s">
        <v>1921</v>
      </c>
      <c r="C806" s="233">
        <v>45749</v>
      </c>
      <c r="D806" s="73" t="s">
        <v>2045</v>
      </c>
      <c r="E806" s="11"/>
      <c r="G806" t="str">
        <f t="shared" si="12"/>
        <v>April</v>
      </c>
    </row>
    <row r="807" spans="1:7">
      <c r="A807" s="228" t="s">
        <v>129</v>
      </c>
      <c r="B807" s="228" t="s">
        <v>1922</v>
      </c>
      <c r="C807" s="22">
        <v>45749</v>
      </c>
      <c r="D807" s="74">
        <v>1149</v>
      </c>
      <c r="E807" s="11"/>
      <c r="F807" s="11" t="s">
        <v>2184</v>
      </c>
      <c r="G807" t="str">
        <f t="shared" si="12"/>
        <v>April</v>
      </c>
    </row>
    <row r="808" spans="1:7" ht="15.75">
      <c r="A808" s="73" t="s">
        <v>371</v>
      </c>
      <c r="B808" s="171" t="s">
        <v>1921</v>
      </c>
      <c r="C808" s="233">
        <v>45750</v>
      </c>
      <c r="E808" s="11"/>
      <c r="F808" s="85" t="s">
        <v>2185</v>
      </c>
      <c r="G808" t="str">
        <f t="shared" si="12"/>
        <v>April</v>
      </c>
    </row>
    <row r="809" spans="1:7">
      <c r="A809" s="227" t="s">
        <v>436</v>
      </c>
      <c r="B809" s="264" t="s">
        <v>1587</v>
      </c>
      <c r="C809" s="22">
        <v>45750</v>
      </c>
      <c r="D809" s="11">
        <v>192</v>
      </c>
      <c r="E809" s="11"/>
      <c r="G809" t="str">
        <f t="shared" si="12"/>
        <v>April</v>
      </c>
    </row>
    <row r="810" spans="1:7">
      <c r="A810" s="73" t="s">
        <v>287</v>
      </c>
      <c r="B810" s="73" t="s">
        <v>68</v>
      </c>
      <c r="C810" s="22">
        <v>45750</v>
      </c>
      <c r="D810" s="86">
        <v>3867</v>
      </c>
      <c r="E810" s="11"/>
      <c r="F810" s="11" t="s">
        <v>2186</v>
      </c>
      <c r="G810" t="str">
        <f t="shared" si="12"/>
        <v>April</v>
      </c>
    </row>
    <row r="811" spans="1:7">
      <c r="A811" s="229" t="s">
        <v>538</v>
      </c>
      <c r="B811" s="578" t="s">
        <v>1607</v>
      </c>
      <c r="C811" s="22">
        <v>45750</v>
      </c>
      <c r="D811" s="86">
        <v>1328</v>
      </c>
      <c r="E811" s="11"/>
      <c r="F811" s="11" t="s">
        <v>2187</v>
      </c>
      <c r="G811" t="str">
        <f t="shared" si="12"/>
        <v>April</v>
      </c>
    </row>
    <row r="812" spans="1:7">
      <c r="A812" s="73" t="s">
        <v>430</v>
      </c>
      <c r="B812" s="172" t="s">
        <v>1347</v>
      </c>
      <c r="C812" s="233">
        <v>45750</v>
      </c>
      <c r="D812" s="11">
        <v>313</v>
      </c>
      <c r="E812" s="11"/>
      <c r="F812" s="11" t="s">
        <v>2188</v>
      </c>
      <c r="G812" t="str">
        <f t="shared" si="12"/>
        <v>April</v>
      </c>
    </row>
    <row r="813" spans="1:7">
      <c r="A813" s="227" t="s">
        <v>324</v>
      </c>
      <c r="B813" s="227" t="s">
        <v>1208</v>
      </c>
      <c r="C813" s="22">
        <v>45750</v>
      </c>
      <c r="D813" s="11">
        <v>344</v>
      </c>
      <c r="E813" s="11"/>
      <c r="F813" s="11" t="s">
        <v>2189</v>
      </c>
      <c r="G813" t="str">
        <f t="shared" si="12"/>
        <v>April</v>
      </c>
    </row>
    <row r="814" spans="1:7">
      <c r="A814" s="229" t="s">
        <v>396</v>
      </c>
      <c r="B814" s="229" t="s">
        <v>1208</v>
      </c>
      <c r="C814" s="22">
        <v>45750</v>
      </c>
      <c r="D814" s="86">
        <v>1265</v>
      </c>
      <c r="E814" s="11"/>
      <c r="F814" s="32" t="s">
        <v>2190</v>
      </c>
      <c r="G814" t="str">
        <f t="shared" si="12"/>
        <v>April</v>
      </c>
    </row>
    <row r="815" spans="1:7" ht="15.75">
      <c r="A815" s="73" t="s">
        <v>165</v>
      </c>
      <c r="B815" s="171" t="s">
        <v>1921</v>
      </c>
      <c r="C815" s="233">
        <v>45750</v>
      </c>
      <c r="D815" s="11">
        <v>302</v>
      </c>
      <c r="E815" s="11"/>
      <c r="F815" s="11" t="s">
        <v>2169</v>
      </c>
      <c r="G815" t="str">
        <f t="shared" si="12"/>
        <v>April</v>
      </c>
    </row>
    <row r="816" spans="1:7" ht="15.75">
      <c r="A816" s="227" t="s">
        <v>211</v>
      </c>
      <c r="B816" s="825" t="s">
        <v>58</v>
      </c>
      <c r="C816" s="22">
        <v>45750</v>
      </c>
      <c r="D816" s="86">
        <v>1334</v>
      </c>
      <c r="E816" s="11"/>
      <c r="F816" s="11" t="s">
        <v>2191</v>
      </c>
      <c r="G816" t="str">
        <f t="shared" si="12"/>
        <v>April</v>
      </c>
    </row>
    <row r="817" spans="1:7" ht="15.75">
      <c r="A817" s="73" t="s">
        <v>205</v>
      </c>
      <c r="B817" s="171" t="s">
        <v>58</v>
      </c>
      <c r="C817" s="22">
        <v>45750</v>
      </c>
      <c r="D817" s="86">
        <v>1970</v>
      </c>
      <c r="E817" s="11"/>
      <c r="F817" s="11" t="s">
        <v>2192</v>
      </c>
      <c r="G817" t="str">
        <f t="shared" si="12"/>
        <v>April</v>
      </c>
    </row>
    <row r="818" spans="1:7" ht="15.75">
      <c r="A818" s="73" t="s">
        <v>155</v>
      </c>
      <c r="B818" s="171" t="s">
        <v>58</v>
      </c>
      <c r="C818" s="22">
        <v>45750</v>
      </c>
      <c r="E818" s="11"/>
      <c r="F818" s="73" t="s">
        <v>771</v>
      </c>
      <c r="G818" t="str">
        <f t="shared" si="12"/>
        <v>April</v>
      </c>
    </row>
    <row r="819" spans="1:7">
      <c r="A819" s="606" t="s">
        <v>146</v>
      </c>
      <c r="B819" s="229" t="s">
        <v>70</v>
      </c>
      <c r="C819" s="22">
        <v>45750</v>
      </c>
      <c r="E819" s="11"/>
      <c r="F819" s="73" t="s">
        <v>771</v>
      </c>
      <c r="G819" t="str">
        <f t="shared" si="12"/>
        <v>April</v>
      </c>
    </row>
    <row r="820" spans="1:7" ht="15.75">
      <c r="A820" s="66" t="s">
        <v>152</v>
      </c>
      <c r="B820" s="171" t="s">
        <v>1921</v>
      </c>
      <c r="C820" s="233">
        <v>45750</v>
      </c>
      <c r="E820" s="11"/>
      <c r="F820" s="73" t="s">
        <v>771</v>
      </c>
      <c r="G820" t="str">
        <f t="shared" si="12"/>
        <v>April</v>
      </c>
    </row>
    <row r="821" spans="1:7">
      <c r="A821" s="228" t="s">
        <v>129</v>
      </c>
      <c r="B821" s="228" t="s">
        <v>1922</v>
      </c>
      <c r="C821" s="22">
        <v>45750</v>
      </c>
      <c r="E821" s="11"/>
      <c r="F821" s="73" t="s">
        <v>771</v>
      </c>
      <c r="G821" t="str">
        <f t="shared" si="12"/>
        <v>April</v>
      </c>
    </row>
    <row r="822" spans="1:7">
      <c r="A822" s="73" t="s">
        <v>303</v>
      </c>
      <c r="B822" s="172" t="s">
        <v>1347</v>
      </c>
      <c r="C822" s="233">
        <v>45751</v>
      </c>
      <c r="D822" s="11">
        <v>635</v>
      </c>
      <c r="E822" s="11"/>
      <c r="F822" s="11" t="s">
        <v>2193</v>
      </c>
      <c r="G822" t="str">
        <f t="shared" si="12"/>
        <v>April</v>
      </c>
    </row>
    <row r="823" spans="1:7">
      <c r="A823" s="227" t="s">
        <v>297</v>
      </c>
      <c r="B823" s="264" t="s">
        <v>1587</v>
      </c>
      <c r="C823" s="22">
        <v>45751</v>
      </c>
      <c r="E823" s="11"/>
      <c r="F823" s="73" t="s">
        <v>2154</v>
      </c>
      <c r="G823" t="str">
        <f t="shared" si="12"/>
        <v>April</v>
      </c>
    </row>
    <row r="824" spans="1:7">
      <c r="A824" s="73" t="s">
        <v>287</v>
      </c>
      <c r="B824" s="73" t="s">
        <v>68</v>
      </c>
      <c r="C824" s="22">
        <v>45751</v>
      </c>
      <c r="D824" s="11">
        <v>594</v>
      </c>
      <c r="E824" s="11"/>
      <c r="F824" s="11" t="s">
        <v>2194</v>
      </c>
      <c r="G824" t="str">
        <f t="shared" si="12"/>
        <v>April</v>
      </c>
    </row>
    <row r="825" spans="1:7">
      <c r="A825" s="73" t="s">
        <v>303</v>
      </c>
      <c r="B825" s="73" t="s">
        <v>68</v>
      </c>
      <c r="C825" s="22">
        <v>45751</v>
      </c>
      <c r="E825" s="11"/>
      <c r="F825" s="73" t="s">
        <v>2195</v>
      </c>
      <c r="G825" t="str">
        <f t="shared" si="12"/>
        <v>April</v>
      </c>
    </row>
    <row r="826" spans="1:7">
      <c r="A826" s="73" t="s">
        <v>318</v>
      </c>
      <c r="B826" s="73" t="s">
        <v>68</v>
      </c>
      <c r="C826" s="22">
        <v>45751</v>
      </c>
      <c r="E826" s="11"/>
      <c r="F826" s="73" t="s">
        <v>2165</v>
      </c>
      <c r="G826" t="str">
        <f t="shared" si="12"/>
        <v>April</v>
      </c>
    </row>
    <row r="827" spans="1:7">
      <c r="A827" s="73" t="s">
        <v>538</v>
      </c>
      <c r="B827" s="88" t="s">
        <v>1607</v>
      </c>
      <c r="C827" s="22">
        <v>45751</v>
      </c>
      <c r="D827" s="11">
        <v>397</v>
      </c>
      <c r="E827" s="11"/>
      <c r="F827" s="11" t="s">
        <v>2196</v>
      </c>
      <c r="G827" t="str">
        <f t="shared" si="12"/>
        <v>April</v>
      </c>
    </row>
    <row r="828" spans="1:7">
      <c r="A828" s="229" t="s">
        <v>394</v>
      </c>
      <c r="B828" s="229" t="s">
        <v>1208</v>
      </c>
      <c r="C828" s="22">
        <v>45751</v>
      </c>
      <c r="D828" s="86">
        <v>2144</v>
      </c>
      <c r="E828" s="11"/>
      <c r="F828" s="11" t="s">
        <v>2197</v>
      </c>
      <c r="G828" t="str">
        <f t="shared" si="12"/>
        <v>April</v>
      </c>
    </row>
    <row r="829" spans="1:7" ht="15.75">
      <c r="A829" s="73" t="s">
        <v>163</v>
      </c>
      <c r="B829" s="171" t="s">
        <v>1921</v>
      </c>
      <c r="C829" s="233">
        <v>45751</v>
      </c>
      <c r="E829" s="11"/>
      <c r="F829" s="85" t="s">
        <v>2072</v>
      </c>
      <c r="G829" t="str">
        <f t="shared" si="12"/>
        <v>April</v>
      </c>
    </row>
    <row r="830" spans="1:7" ht="15.75">
      <c r="A830" s="73" t="s">
        <v>165</v>
      </c>
      <c r="B830" s="171" t="s">
        <v>1921</v>
      </c>
      <c r="C830" s="233">
        <v>45751</v>
      </c>
      <c r="E830" s="11"/>
      <c r="F830" s="85" t="s">
        <v>2072</v>
      </c>
      <c r="G830" t="str">
        <f t="shared" si="12"/>
        <v>April</v>
      </c>
    </row>
    <row r="831" spans="1:7" ht="15.75">
      <c r="A831" s="227" t="s">
        <v>155</v>
      </c>
      <c r="B831" s="825" t="s">
        <v>58</v>
      </c>
      <c r="C831" s="22">
        <v>45751</v>
      </c>
      <c r="E831" s="11"/>
      <c r="F831" s="73" t="s">
        <v>771</v>
      </c>
      <c r="G831" t="str">
        <f t="shared" si="12"/>
        <v>April</v>
      </c>
    </row>
    <row r="832" spans="1:7">
      <c r="A832" s="606" t="s">
        <v>146</v>
      </c>
      <c r="B832" s="229" t="s">
        <v>70</v>
      </c>
      <c r="C832" s="22">
        <v>45751</v>
      </c>
      <c r="E832" s="11"/>
      <c r="F832" s="73" t="s">
        <v>771</v>
      </c>
      <c r="G832" t="str">
        <f t="shared" si="12"/>
        <v>April</v>
      </c>
    </row>
    <row r="833" spans="1:7" ht="15.75">
      <c r="A833" s="66" t="s">
        <v>152</v>
      </c>
      <c r="B833" s="171" t="s">
        <v>1921</v>
      </c>
      <c r="C833" s="233">
        <v>45751</v>
      </c>
      <c r="E833" s="11"/>
      <c r="F833" s="73" t="s">
        <v>771</v>
      </c>
      <c r="G833" t="str">
        <f t="shared" si="12"/>
        <v>April</v>
      </c>
    </row>
    <row r="834" spans="1:7">
      <c r="A834" s="227" t="s">
        <v>129</v>
      </c>
      <c r="B834" s="227" t="s">
        <v>1922</v>
      </c>
      <c r="C834" s="22">
        <v>45751</v>
      </c>
      <c r="E834" s="11"/>
      <c r="F834" s="73" t="s">
        <v>771</v>
      </c>
      <c r="G834" t="str">
        <f t="shared" si="12"/>
        <v>April</v>
      </c>
    </row>
    <row r="835" spans="1:7" ht="15.75">
      <c r="A835" s="174" t="s">
        <v>205</v>
      </c>
      <c r="B835" s="171" t="s">
        <v>58</v>
      </c>
      <c r="C835" s="22">
        <v>45754</v>
      </c>
      <c r="E835" s="11"/>
      <c r="F835" s="11" t="s">
        <v>2198</v>
      </c>
      <c r="G835" t="str">
        <f t="shared" ref="G835:G898" si="13">TEXT(C835,"mmmm")</f>
        <v>April</v>
      </c>
    </row>
    <row r="836" spans="1:7">
      <c r="A836" s="73" t="s">
        <v>394</v>
      </c>
      <c r="B836" s="73" t="s">
        <v>1208</v>
      </c>
      <c r="C836" s="22">
        <v>45754</v>
      </c>
      <c r="D836" s="11">
        <v>990</v>
      </c>
      <c r="E836" s="11"/>
      <c r="F836" s="11" t="s">
        <v>2180</v>
      </c>
      <c r="G836" t="str">
        <f t="shared" si="13"/>
        <v>April</v>
      </c>
    </row>
    <row r="837" spans="1:7">
      <c r="A837" s="73" t="s">
        <v>287</v>
      </c>
      <c r="B837" s="73" t="s">
        <v>68</v>
      </c>
      <c r="C837" s="22">
        <v>45754</v>
      </c>
      <c r="D837" s="11">
        <v>367</v>
      </c>
      <c r="E837" s="11"/>
      <c r="F837" s="11" t="s">
        <v>2199</v>
      </c>
      <c r="G837" t="str">
        <f t="shared" si="13"/>
        <v>April</v>
      </c>
    </row>
    <row r="838" spans="1:7">
      <c r="A838" s="73" t="s">
        <v>297</v>
      </c>
      <c r="B838" s="85" t="s">
        <v>1587</v>
      </c>
      <c r="C838" s="22">
        <v>45754</v>
      </c>
      <c r="D838" s="73">
        <v>132</v>
      </c>
      <c r="E838" s="11"/>
      <c r="G838" t="str">
        <f t="shared" si="13"/>
        <v>April</v>
      </c>
    </row>
    <row r="839" spans="1:7">
      <c r="A839" s="73" t="s">
        <v>445</v>
      </c>
      <c r="B839" s="85" t="s">
        <v>1587</v>
      </c>
      <c r="C839" s="22">
        <v>45754</v>
      </c>
      <c r="D839" s="73">
        <v>370</v>
      </c>
      <c r="E839" s="11"/>
      <c r="G839" t="str">
        <f t="shared" si="13"/>
        <v>April</v>
      </c>
    </row>
    <row r="840" spans="1:7">
      <c r="A840" s="229" t="s">
        <v>410</v>
      </c>
      <c r="B840" s="1163" t="s">
        <v>1923</v>
      </c>
      <c r="C840" s="22">
        <v>45754</v>
      </c>
      <c r="D840" s="73">
        <v>590</v>
      </c>
      <c r="E840" s="11"/>
      <c r="G840" t="str">
        <f t="shared" si="13"/>
        <v>April</v>
      </c>
    </row>
    <row r="841" spans="1:7" ht="15.75">
      <c r="A841" s="73" t="s">
        <v>282</v>
      </c>
      <c r="B841" s="171" t="s">
        <v>1921</v>
      </c>
      <c r="C841" s="233">
        <v>45754</v>
      </c>
      <c r="D841" s="11">
        <v>198</v>
      </c>
      <c r="E841" s="11">
        <v>198</v>
      </c>
      <c r="F841" s="11" t="s">
        <v>2200</v>
      </c>
      <c r="G841" t="str">
        <f t="shared" si="13"/>
        <v>April</v>
      </c>
    </row>
    <row r="842" spans="1:7" ht="15.75">
      <c r="A842" s="73" t="s">
        <v>445</v>
      </c>
      <c r="B842" s="171" t="s">
        <v>1921</v>
      </c>
      <c r="C842" s="233">
        <v>45754</v>
      </c>
      <c r="D842" s="11">
        <v>180</v>
      </c>
      <c r="E842" s="11"/>
      <c r="F842" s="11" t="s">
        <v>2105</v>
      </c>
      <c r="G842" t="str">
        <f t="shared" si="13"/>
        <v>April</v>
      </c>
    </row>
    <row r="843" spans="1:7">
      <c r="A843" s="228" t="s">
        <v>447</v>
      </c>
      <c r="B843" s="1163" t="s">
        <v>1923</v>
      </c>
      <c r="C843" s="22">
        <v>45754</v>
      </c>
      <c r="E843" s="86">
        <v>5575</v>
      </c>
      <c r="F843" s="11" t="s">
        <v>2201</v>
      </c>
      <c r="G843" t="str">
        <f t="shared" si="13"/>
        <v>April</v>
      </c>
    </row>
    <row r="844" spans="1:7" ht="15.75">
      <c r="A844" s="73" t="s">
        <v>165</v>
      </c>
      <c r="B844" s="171" t="s">
        <v>1921</v>
      </c>
      <c r="C844" s="233">
        <v>45754</v>
      </c>
      <c r="D844" s="11">
        <v>43</v>
      </c>
      <c r="E844" s="11"/>
      <c r="G844" t="str">
        <f t="shared" si="13"/>
        <v>April</v>
      </c>
    </row>
    <row r="845" spans="1:7" ht="15.75">
      <c r="A845" s="227" t="s">
        <v>211</v>
      </c>
      <c r="B845" s="825" t="s">
        <v>58</v>
      </c>
      <c r="C845" s="22">
        <v>45754</v>
      </c>
      <c r="D845" s="11">
        <v>618</v>
      </c>
      <c r="E845" s="11"/>
      <c r="F845" s="11" t="s">
        <v>2202</v>
      </c>
      <c r="G845" t="str">
        <f t="shared" si="13"/>
        <v>April</v>
      </c>
    </row>
    <row r="846" spans="1:7" ht="15.75">
      <c r="A846" s="73" t="s">
        <v>207</v>
      </c>
      <c r="B846" s="171" t="s">
        <v>58</v>
      </c>
      <c r="C846" s="22">
        <v>45754</v>
      </c>
      <c r="D846" s="86">
        <v>1840</v>
      </c>
      <c r="E846" s="11"/>
      <c r="F846" s="11" t="s">
        <v>2108</v>
      </c>
      <c r="G846" t="str">
        <f t="shared" si="13"/>
        <v>April</v>
      </c>
    </row>
    <row r="847" spans="1:7">
      <c r="A847" s="73" t="s">
        <v>394</v>
      </c>
      <c r="B847" s="73" t="s">
        <v>1208</v>
      </c>
      <c r="C847" s="22">
        <v>45755</v>
      </c>
      <c r="D847" s="86">
        <v>1871</v>
      </c>
      <c r="E847" s="11"/>
      <c r="F847" s="11" t="s">
        <v>2203</v>
      </c>
      <c r="G847" t="str">
        <f t="shared" si="13"/>
        <v>April</v>
      </c>
    </row>
    <row r="848" spans="1:7">
      <c r="A848" s="73" t="s">
        <v>410</v>
      </c>
      <c r="B848" s="1163" t="s">
        <v>1923</v>
      </c>
      <c r="C848" s="22">
        <v>45755</v>
      </c>
      <c r="D848" s="11">
        <v>343</v>
      </c>
      <c r="E848" s="11"/>
      <c r="G848" t="str">
        <f t="shared" si="13"/>
        <v>April</v>
      </c>
    </row>
    <row r="849" spans="1:7">
      <c r="A849" s="229" t="s">
        <v>447</v>
      </c>
      <c r="B849" s="578" t="s">
        <v>1607</v>
      </c>
      <c r="C849" s="22">
        <v>45755</v>
      </c>
      <c r="E849" s="86">
        <v>2372</v>
      </c>
      <c r="G849" t="str">
        <f t="shared" si="13"/>
        <v>April</v>
      </c>
    </row>
    <row r="850" spans="1:7" ht="15.75">
      <c r="A850" s="73" t="s">
        <v>163</v>
      </c>
      <c r="B850" s="171" t="s">
        <v>1921</v>
      </c>
      <c r="C850" s="233">
        <v>45755</v>
      </c>
      <c r="D850" s="11">
        <v>45</v>
      </c>
      <c r="E850" s="11"/>
      <c r="G850" t="str">
        <f t="shared" si="13"/>
        <v>April</v>
      </c>
    </row>
    <row r="851" spans="1:7" ht="15.75">
      <c r="A851" s="227" t="s">
        <v>211</v>
      </c>
      <c r="B851" s="825" t="s">
        <v>58</v>
      </c>
      <c r="C851" s="22">
        <v>45755</v>
      </c>
      <c r="D851" s="11">
        <v>700</v>
      </c>
      <c r="E851" s="11"/>
      <c r="F851" s="11" t="s">
        <v>2029</v>
      </c>
      <c r="G851" t="str">
        <f t="shared" si="13"/>
        <v>April</v>
      </c>
    </row>
    <row r="852" spans="1:7" ht="15.75">
      <c r="A852" s="73" t="s">
        <v>207</v>
      </c>
      <c r="B852" s="171" t="s">
        <v>58</v>
      </c>
      <c r="C852" s="22">
        <v>45755</v>
      </c>
      <c r="D852" s="86">
        <v>1520</v>
      </c>
      <c r="E852" s="11"/>
      <c r="F852" s="11" t="s">
        <v>2108</v>
      </c>
      <c r="G852" t="str">
        <f t="shared" si="13"/>
        <v>April</v>
      </c>
    </row>
    <row r="853" spans="1:7" ht="15.75">
      <c r="A853" s="73" t="s">
        <v>259</v>
      </c>
      <c r="B853" s="171" t="s">
        <v>58</v>
      </c>
      <c r="C853" s="22">
        <v>45755</v>
      </c>
      <c r="D853" s="11">
        <v>150</v>
      </c>
      <c r="E853" s="11"/>
      <c r="G853" t="str">
        <f t="shared" si="13"/>
        <v>April</v>
      </c>
    </row>
    <row r="854" spans="1:7" ht="15.75">
      <c r="A854" s="73" t="s">
        <v>155</v>
      </c>
      <c r="B854" s="171" t="s">
        <v>58</v>
      </c>
      <c r="C854" s="22">
        <v>45755</v>
      </c>
      <c r="E854" s="11"/>
      <c r="F854" s="73" t="s">
        <v>771</v>
      </c>
      <c r="G854" t="str">
        <f t="shared" si="13"/>
        <v>April</v>
      </c>
    </row>
    <row r="855" spans="1:7">
      <c r="A855" s="606" t="s">
        <v>146</v>
      </c>
      <c r="B855" s="229" t="s">
        <v>70</v>
      </c>
      <c r="C855" s="22">
        <v>45755</v>
      </c>
      <c r="E855" s="11"/>
      <c r="F855" s="73" t="s">
        <v>771</v>
      </c>
      <c r="G855" t="str">
        <f t="shared" si="13"/>
        <v>April</v>
      </c>
    </row>
    <row r="856" spans="1:7" ht="15.75">
      <c r="A856" s="66" t="s">
        <v>152</v>
      </c>
      <c r="B856" s="171" t="s">
        <v>1921</v>
      </c>
      <c r="C856" s="233">
        <v>45755</v>
      </c>
      <c r="E856" s="11"/>
      <c r="F856" s="73" t="s">
        <v>771</v>
      </c>
      <c r="G856" t="str">
        <f t="shared" si="13"/>
        <v>April</v>
      </c>
    </row>
    <row r="857" spans="1:7">
      <c r="A857" s="227" t="s">
        <v>129</v>
      </c>
      <c r="B857" s="227" t="s">
        <v>1922</v>
      </c>
      <c r="C857" s="22">
        <v>45755</v>
      </c>
      <c r="E857" s="11"/>
      <c r="F857" s="73" t="s">
        <v>771</v>
      </c>
      <c r="G857" t="str">
        <f t="shared" si="13"/>
        <v>April</v>
      </c>
    </row>
    <row r="858" spans="1:7">
      <c r="A858" s="73" t="s">
        <v>394</v>
      </c>
      <c r="B858" s="73" t="s">
        <v>1208</v>
      </c>
      <c r="C858" s="22">
        <v>45756</v>
      </c>
      <c r="D858" s="86">
        <v>1307</v>
      </c>
      <c r="E858" s="11"/>
      <c r="F858" s="32" t="s">
        <v>2204</v>
      </c>
      <c r="G858" t="str">
        <f t="shared" si="13"/>
        <v>April</v>
      </c>
    </row>
    <row r="859" spans="1:7">
      <c r="A859" s="73" t="s">
        <v>287</v>
      </c>
      <c r="B859" s="73" t="s">
        <v>68</v>
      </c>
      <c r="C859" s="22">
        <v>45756</v>
      </c>
      <c r="E859" s="11"/>
      <c r="F859" s="32" t="s">
        <v>2205</v>
      </c>
      <c r="G859" t="str">
        <f t="shared" si="13"/>
        <v>April</v>
      </c>
    </row>
    <row r="860" spans="1:7">
      <c r="A860" s="73" t="s">
        <v>339</v>
      </c>
      <c r="B860" s="85" t="s">
        <v>1587</v>
      </c>
      <c r="C860" s="22">
        <v>45756</v>
      </c>
      <c r="D860" s="86">
        <v>1376</v>
      </c>
      <c r="E860" s="11"/>
      <c r="F860" s="11" t="s">
        <v>2206</v>
      </c>
      <c r="G860" t="str">
        <f t="shared" si="13"/>
        <v>April</v>
      </c>
    </row>
    <row r="861" spans="1:7">
      <c r="A861" s="229" t="s">
        <v>332</v>
      </c>
      <c r="B861" s="229" t="s">
        <v>1596</v>
      </c>
      <c r="C861" s="22">
        <v>45756</v>
      </c>
      <c r="D861" s="11">
        <v>617</v>
      </c>
      <c r="E861" s="11"/>
      <c r="G861" t="str">
        <f t="shared" si="13"/>
        <v>April</v>
      </c>
    </row>
    <row r="862" spans="1:7" ht="15.75">
      <c r="A862" s="73" t="s">
        <v>163</v>
      </c>
      <c r="B862" s="171" t="s">
        <v>1921</v>
      </c>
      <c r="C862" s="233">
        <v>45756</v>
      </c>
      <c r="E862" s="11"/>
      <c r="F862" s="73" t="s">
        <v>2072</v>
      </c>
      <c r="G862" t="str">
        <f t="shared" si="13"/>
        <v>April</v>
      </c>
    </row>
    <row r="863" spans="1:7" ht="15.75">
      <c r="A863" s="228" t="s">
        <v>207</v>
      </c>
      <c r="B863" s="823" t="s">
        <v>58</v>
      </c>
      <c r="C863" s="22">
        <v>45756</v>
      </c>
      <c r="D863" s="86">
        <v>2060</v>
      </c>
      <c r="E863" s="11"/>
      <c r="F863" s="11" t="s">
        <v>2108</v>
      </c>
      <c r="G863" t="str">
        <f t="shared" si="13"/>
        <v>April</v>
      </c>
    </row>
    <row r="864" spans="1:7" ht="15.75">
      <c r="A864" s="73" t="s">
        <v>259</v>
      </c>
      <c r="B864" s="171" t="s">
        <v>1921</v>
      </c>
      <c r="C864" s="233">
        <v>45756</v>
      </c>
      <c r="D864" s="11">
        <v>295</v>
      </c>
      <c r="E864" s="11"/>
      <c r="G864" t="str">
        <f t="shared" si="13"/>
        <v>April</v>
      </c>
    </row>
    <row r="865" spans="1:7" ht="15.75">
      <c r="A865" s="227" t="s">
        <v>155</v>
      </c>
      <c r="B865" s="825" t="s">
        <v>58</v>
      </c>
      <c r="C865" s="22">
        <v>45756</v>
      </c>
      <c r="E865" s="11"/>
      <c r="F865" s="73" t="s">
        <v>771</v>
      </c>
      <c r="G865" t="str">
        <f t="shared" si="13"/>
        <v>April</v>
      </c>
    </row>
    <row r="866" spans="1:7">
      <c r="A866" s="606" t="s">
        <v>146</v>
      </c>
      <c r="B866" s="229" t="s">
        <v>70</v>
      </c>
      <c r="C866" s="22">
        <v>45756</v>
      </c>
      <c r="E866" s="11"/>
      <c r="F866" s="73" t="s">
        <v>771</v>
      </c>
      <c r="G866" t="str">
        <f t="shared" si="13"/>
        <v>April</v>
      </c>
    </row>
    <row r="867" spans="1:7" ht="15.75">
      <c r="A867" s="66" t="s">
        <v>152</v>
      </c>
      <c r="B867" s="171" t="s">
        <v>1921</v>
      </c>
      <c r="C867" s="233">
        <v>45756</v>
      </c>
      <c r="E867" s="11"/>
      <c r="F867" s="73" t="s">
        <v>771</v>
      </c>
      <c r="G867" t="str">
        <f t="shared" si="13"/>
        <v>April</v>
      </c>
    </row>
    <row r="868" spans="1:7">
      <c r="A868" s="227" t="s">
        <v>129</v>
      </c>
      <c r="B868" s="227" t="s">
        <v>1922</v>
      </c>
      <c r="C868" s="22">
        <v>45756</v>
      </c>
      <c r="E868" s="11"/>
      <c r="F868" s="73" t="s">
        <v>771</v>
      </c>
      <c r="G868" t="str">
        <f t="shared" si="13"/>
        <v>April</v>
      </c>
    </row>
    <row r="869" spans="1:7">
      <c r="A869" s="174" t="s">
        <v>394</v>
      </c>
      <c r="B869" s="73" t="s">
        <v>1208</v>
      </c>
      <c r="C869" s="22">
        <v>45757</v>
      </c>
      <c r="E869" s="11"/>
      <c r="F869" s="73" t="s">
        <v>122</v>
      </c>
      <c r="G869" t="str">
        <f t="shared" si="13"/>
        <v>April</v>
      </c>
    </row>
    <row r="870" spans="1:7">
      <c r="A870" s="174" t="s">
        <v>396</v>
      </c>
      <c r="B870" s="73" t="s">
        <v>1208</v>
      </c>
      <c r="C870" s="22">
        <v>45757</v>
      </c>
      <c r="E870" s="11"/>
      <c r="F870" s="73" t="s">
        <v>122</v>
      </c>
      <c r="G870" t="str">
        <f t="shared" si="13"/>
        <v>April</v>
      </c>
    </row>
    <row r="871" spans="1:7">
      <c r="A871" s="73" t="s">
        <v>339</v>
      </c>
      <c r="B871" s="85" t="s">
        <v>1587</v>
      </c>
      <c r="C871" s="22">
        <v>45757</v>
      </c>
      <c r="D871" s="11">
        <v>875</v>
      </c>
      <c r="E871" s="11"/>
      <c r="F871" s="11" t="s">
        <v>2207</v>
      </c>
      <c r="G871" t="str">
        <f t="shared" si="13"/>
        <v>April</v>
      </c>
    </row>
    <row r="872" spans="1:7">
      <c r="A872" s="229" t="s">
        <v>361</v>
      </c>
      <c r="B872" s="229" t="s">
        <v>1596</v>
      </c>
      <c r="C872" s="22">
        <v>45757</v>
      </c>
      <c r="D872" s="11">
        <v>711</v>
      </c>
      <c r="E872" s="11"/>
      <c r="F872" s="11" t="s">
        <v>2208</v>
      </c>
      <c r="G872" t="str">
        <f t="shared" si="13"/>
        <v>April</v>
      </c>
    </row>
    <row r="873" spans="1:7">
      <c r="A873" s="73" t="s">
        <v>332</v>
      </c>
      <c r="B873" s="172" t="s">
        <v>1347</v>
      </c>
      <c r="C873" s="233">
        <v>45757</v>
      </c>
      <c r="D873" s="11">
        <v>627</v>
      </c>
      <c r="E873" s="11"/>
      <c r="G873" t="str">
        <f t="shared" si="13"/>
        <v>April</v>
      </c>
    </row>
    <row r="874" spans="1:7" ht="15.75">
      <c r="A874" s="227" t="s">
        <v>445</v>
      </c>
      <c r="B874" s="825" t="s">
        <v>1921</v>
      </c>
      <c r="C874" s="233">
        <v>45757</v>
      </c>
      <c r="D874" s="11">
        <v>426</v>
      </c>
      <c r="E874" s="11">
        <v>360</v>
      </c>
      <c r="F874" s="11" t="s">
        <v>2209</v>
      </c>
      <c r="G874" t="str">
        <f t="shared" si="13"/>
        <v>April</v>
      </c>
    </row>
    <row r="875" spans="1:7" ht="15.75">
      <c r="A875" s="73" t="s">
        <v>259</v>
      </c>
      <c r="B875" s="171" t="s">
        <v>1921</v>
      </c>
      <c r="C875" s="233">
        <v>45757</v>
      </c>
      <c r="D875" s="11">
        <v>504</v>
      </c>
      <c r="E875" s="11"/>
      <c r="G875" t="str">
        <f t="shared" si="13"/>
        <v>April</v>
      </c>
    </row>
    <row r="876" spans="1:7" ht="15.75">
      <c r="A876" s="227" t="s">
        <v>207</v>
      </c>
      <c r="B876" s="825" t="s">
        <v>58</v>
      </c>
      <c r="C876" s="22">
        <v>45757</v>
      </c>
      <c r="D876" s="86">
        <v>1330</v>
      </c>
      <c r="E876" s="11"/>
      <c r="F876" s="32" t="s">
        <v>2210</v>
      </c>
      <c r="G876" t="str">
        <f t="shared" si="13"/>
        <v>April</v>
      </c>
    </row>
    <row r="877" spans="1:7">
      <c r="A877" s="73" t="s">
        <v>332</v>
      </c>
      <c r="B877" s="73" t="s">
        <v>1596</v>
      </c>
      <c r="C877" s="22">
        <v>45758</v>
      </c>
      <c r="D877" s="11">
        <v>431</v>
      </c>
      <c r="E877" s="11"/>
      <c r="G877" t="str">
        <f t="shared" si="13"/>
        <v>April</v>
      </c>
    </row>
    <row r="878" spans="1:7">
      <c r="A878" s="229" t="s">
        <v>339</v>
      </c>
      <c r="B878" s="239" t="s">
        <v>1587</v>
      </c>
      <c r="C878" s="22">
        <v>45758</v>
      </c>
      <c r="D878" s="86">
        <v>1301</v>
      </c>
      <c r="E878" s="11"/>
      <c r="F878" s="11" t="s">
        <v>2211</v>
      </c>
      <c r="G878" t="str">
        <f t="shared" si="13"/>
        <v>April</v>
      </c>
    </row>
    <row r="879" spans="1:7">
      <c r="A879" s="73" t="s">
        <v>361</v>
      </c>
      <c r="B879" s="172" t="s">
        <v>1347</v>
      </c>
      <c r="C879" s="233">
        <v>45758</v>
      </c>
      <c r="D879" s="11">
        <v>695</v>
      </c>
      <c r="E879" s="11"/>
      <c r="F879" s="11" t="s">
        <v>2212</v>
      </c>
      <c r="G879" t="str">
        <f t="shared" si="13"/>
        <v>April</v>
      </c>
    </row>
    <row r="880" spans="1:7">
      <c r="A880" s="227" t="s">
        <v>394</v>
      </c>
      <c r="B880" s="227" t="s">
        <v>1208</v>
      </c>
      <c r="C880" s="22">
        <v>45758</v>
      </c>
      <c r="E880" s="11"/>
      <c r="F880" s="73" t="s">
        <v>122</v>
      </c>
      <c r="G880" t="str">
        <f t="shared" si="13"/>
        <v>April</v>
      </c>
    </row>
    <row r="881" spans="1:7">
      <c r="A881" s="73" t="s">
        <v>324</v>
      </c>
      <c r="B881" s="73" t="s">
        <v>1208</v>
      </c>
      <c r="C881" s="22">
        <v>45758</v>
      </c>
      <c r="E881" s="11"/>
      <c r="F881" s="73" t="s">
        <v>122</v>
      </c>
      <c r="G881" t="str">
        <f t="shared" si="13"/>
        <v>April</v>
      </c>
    </row>
    <row r="882" spans="1:7">
      <c r="A882" s="73" t="s">
        <v>287</v>
      </c>
      <c r="B882" s="73" t="s">
        <v>1183</v>
      </c>
      <c r="C882" s="22">
        <v>45758</v>
      </c>
      <c r="E882" s="11"/>
      <c r="F882" s="73" t="s">
        <v>2213</v>
      </c>
      <c r="G882" t="str">
        <f t="shared" si="13"/>
        <v>April</v>
      </c>
    </row>
    <row r="883" spans="1:7">
      <c r="A883" s="73" t="s">
        <v>424</v>
      </c>
      <c r="B883" s="73" t="s">
        <v>1183</v>
      </c>
      <c r="C883" s="22">
        <v>45758</v>
      </c>
      <c r="E883" s="11"/>
      <c r="F883" s="73" t="s">
        <v>2214</v>
      </c>
      <c r="G883" t="str">
        <f t="shared" si="13"/>
        <v>April</v>
      </c>
    </row>
    <row r="884" spans="1:7">
      <c r="A884" s="229" t="s">
        <v>285</v>
      </c>
      <c r="B884" s="239" t="s">
        <v>1587</v>
      </c>
      <c r="C884" s="22">
        <v>45758</v>
      </c>
      <c r="D884" s="11">
        <v>314</v>
      </c>
      <c r="E884" s="11"/>
      <c r="G884" t="str">
        <f t="shared" si="13"/>
        <v>April</v>
      </c>
    </row>
    <row r="885" spans="1:7" ht="15.75">
      <c r="A885" s="73" t="s">
        <v>165</v>
      </c>
      <c r="B885" s="171" t="s">
        <v>1921</v>
      </c>
      <c r="C885" s="233">
        <v>45758</v>
      </c>
      <c r="E885" s="86">
        <v>1275</v>
      </c>
      <c r="F885" s="11" t="s">
        <v>2215</v>
      </c>
      <c r="G885" t="str">
        <f t="shared" si="13"/>
        <v>April</v>
      </c>
    </row>
    <row r="886" spans="1:7" ht="15.75">
      <c r="A886" s="174" t="s">
        <v>207</v>
      </c>
      <c r="B886" s="171" t="s">
        <v>1921</v>
      </c>
      <c r="C886" s="233">
        <v>45758</v>
      </c>
      <c r="E886" s="11"/>
      <c r="F886" s="11" t="s">
        <v>2216</v>
      </c>
      <c r="G886" t="str">
        <f t="shared" si="13"/>
        <v>April</v>
      </c>
    </row>
    <row r="887" spans="1:7" ht="15.75">
      <c r="A887" s="311" t="s">
        <v>259</v>
      </c>
      <c r="B887" s="825" t="s">
        <v>58</v>
      </c>
      <c r="C887" s="22">
        <v>45758</v>
      </c>
      <c r="E887" s="11">
        <v>899</v>
      </c>
      <c r="F887" s="11" t="s">
        <v>2217</v>
      </c>
      <c r="G887" t="str">
        <f t="shared" si="13"/>
        <v>April</v>
      </c>
    </row>
    <row r="888" spans="1:7">
      <c r="A888" s="73" t="s">
        <v>332</v>
      </c>
      <c r="B888" s="73" t="s">
        <v>1596</v>
      </c>
      <c r="C888" s="22">
        <v>45761</v>
      </c>
      <c r="D888" s="11">
        <v>276</v>
      </c>
      <c r="E888" s="11"/>
      <c r="F888" s="73"/>
      <c r="G888" t="str">
        <f t="shared" si="13"/>
        <v>April</v>
      </c>
    </row>
    <row r="889" spans="1:7">
      <c r="A889" s="73" t="s">
        <v>339</v>
      </c>
      <c r="B889" s="85" t="s">
        <v>1587</v>
      </c>
      <c r="C889" s="22">
        <v>45761</v>
      </c>
      <c r="E889" s="11"/>
      <c r="F889" s="73" t="s">
        <v>2218</v>
      </c>
      <c r="G889" t="str">
        <f t="shared" si="13"/>
        <v>April</v>
      </c>
    </row>
    <row r="890" spans="1:7" ht="15.75">
      <c r="A890" s="73" t="s">
        <v>343</v>
      </c>
      <c r="B890" s="171" t="s">
        <v>58</v>
      </c>
      <c r="C890" s="22">
        <v>45761</v>
      </c>
      <c r="D890" s="86">
        <v>1335</v>
      </c>
      <c r="E890" s="11"/>
      <c r="F890" s="11" t="s">
        <v>2024</v>
      </c>
      <c r="G890" t="str">
        <f t="shared" si="13"/>
        <v>April</v>
      </c>
    </row>
    <row r="891" spans="1:7" ht="15.75">
      <c r="A891" s="229" t="s">
        <v>359</v>
      </c>
      <c r="B891" s="800" t="s">
        <v>58</v>
      </c>
      <c r="C891" s="22">
        <v>45761</v>
      </c>
      <c r="E891" s="11"/>
      <c r="G891" t="str">
        <f t="shared" si="13"/>
        <v>April</v>
      </c>
    </row>
    <row r="892" spans="1:7">
      <c r="A892" s="73" t="s">
        <v>361</v>
      </c>
      <c r="B892" s="172" t="s">
        <v>1347</v>
      </c>
      <c r="C892" s="233">
        <v>45761</v>
      </c>
      <c r="D892" s="11">
        <v>796</v>
      </c>
      <c r="E892" s="11"/>
      <c r="F892" s="11" t="s">
        <v>2219</v>
      </c>
      <c r="G892" t="str">
        <f t="shared" si="13"/>
        <v>April</v>
      </c>
    </row>
    <row r="893" spans="1:7">
      <c r="A893" s="227" t="s">
        <v>363</v>
      </c>
      <c r="B893" s="227" t="s">
        <v>1596</v>
      </c>
      <c r="C893" s="22">
        <v>45761</v>
      </c>
      <c r="D893" s="11">
        <v>547</v>
      </c>
      <c r="E893" s="11"/>
      <c r="G893" t="str">
        <f t="shared" si="13"/>
        <v>April</v>
      </c>
    </row>
    <row r="894" spans="1:7">
      <c r="A894" s="73" t="s">
        <v>287</v>
      </c>
      <c r="B894" s="73" t="s">
        <v>1183</v>
      </c>
      <c r="C894" s="22">
        <v>45761</v>
      </c>
      <c r="E894" s="11"/>
      <c r="G894" t="str">
        <f t="shared" si="13"/>
        <v>April</v>
      </c>
    </row>
    <row r="895" spans="1:7">
      <c r="A895" s="229" t="s">
        <v>424</v>
      </c>
      <c r="B895" s="229" t="s">
        <v>1183</v>
      </c>
      <c r="C895" s="22">
        <v>45761</v>
      </c>
      <c r="E895" s="11"/>
      <c r="G895" t="str">
        <f t="shared" si="13"/>
        <v>April</v>
      </c>
    </row>
    <row r="896" spans="1:7" ht="15.75">
      <c r="A896" s="73" t="s">
        <v>163</v>
      </c>
      <c r="B896" s="171" t="s">
        <v>1921</v>
      </c>
      <c r="C896" s="233">
        <v>45761</v>
      </c>
      <c r="E896" s="11"/>
      <c r="F896" s="11" t="s">
        <v>2220</v>
      </c>
      <c r="G896" t="str">
        <f t="shared" si="13"/>
        <v>April</v>
      </c>
    </row>
    <row r="897" spans="1:7" ht="15.75">
      <c r="A897" s="85" t="s">
        <v>189</v>
      </c>
      <c r="B897" s="171" t="s">
        <v>1921</v>
      </c>
      <c r="C897" s="233">
        <v>45761</v>
      </c>
      <c r="D897" s="11">
        <v>259</v>
      </c>
      <c r="E897" s="11"/>
      <c r="G897" t="str">
        <f t="shared" si="13"/>
        <v>April</v>
      </c>
    </row>
    <row r="898" spans="1:7">
      <c r="A898" s="227" t="s">
        <v>332</v>
      </c>
      <c r="B898" s="227" t="s">
        <v>1596</v>
      </c>
      <c r="C898" s="22">
        <v>45762</v>
      </c>
      <c r="D898" s="11">
        <v>779</v>
      </c>
      <c r="E898" s="11"/>
      <c r="F898" s="11" t="s">
        <v>2043</v>
      </c>
      <c r="G898" t="str">
        <f t="shared" si="13"/>
        <v>April</v>
      </c>
    </row>
    <row r="899" spans="1:7">
      <c r="A899" s="73" t="s">
        <v>339</v>
      </c>
      <c r="B899" s="85" t="s">
        <v>1587</v>
      </c>
      <c r="C899" s="22">
        <v>45762</v>
      </c>
      <c r="D899" s="86">
        <v>1018</v>
      </c>
      <c r="E899" s="11"/>
      <c r="F899" s="11" t="s">
        <v>2221</v>
      </c>
      <c r="G899" t="str">
        <f t="shared" ref="G899:G949" si="14">TEXT(C899,"mmmm")</f>
        <v>April</v>
      </c>
    </row>
    <row r="900" spans="1:7" ht="15.75">
      <c r="A900" s="73" t="s">
        <v>343</v>
      </c>
      <c r="B900" s="171" t="s">
        <v>58</v>
      </c>
      <c r="C900" s="22">
        <v>45762</v>
      </c>
      <c r="D900" s="86">
        <v>1133</v>
      </c>
      <c r="E900" s="11"/>
      <c r="F900" s="11" t="s">
        <v>2222</v>
      </c>
      <c r="G900" t="str">
        <f t="shared" si="14"/>
        <v>April</v>
      </c>
    </row>
    <row r="901" spans="1:7" ht="15.75">
      <c r="A901" s="229" t="s">
        <v>359</v>
      </c>
      <c r="B901" s="800" t="s">
        <v>58</v>
      </c>
      <c r="C901" s="22">
        <v>45762</v>
      </c>
      <c r="D901" s="86">
        <v>1526</v>
      </c>
      <c r="E901" s="11"/>
      <c r="F901" s="11" t="s">
        <v>2223</v>
      </c>
      <c r="G901" t="str">
        <f t="shared" si="14"/>
        <v>April</v>
      </c>
    </row>
    <row r="902" spans="1:7">
      <c r="A902" s="73" t="s">
        <v>361</v>
      </c>
      <c r="B902" s="172" t="s">
        <v>1347</v>
      </c>
      <c r="C902" s="233">
        <v>45762</v>
      </c>
      <c r="D902" s="86">
        <v>1929</v>
      </c>
      <c r="E902" s="11"/>
      <c r="F902" s="11" t="s">
        <v>2224</v>
      </c>
      <c r="G902" t="str">
        <f t="shared" si="14"/>
        <v>April</v>
      </c>
    </row>
    <row r="903" spans="1:7">
      <c r="A903" s="228" t="s">
        <v>363</v>
      </c>
      <c r="B903" s="228" t="s">
        <v>1596</v>
      </c>
      <c r="C903" s="22">
        <v>45762</v>
      </c>
      <c r="D903" s="11">
        <v>845</v>
      </c>
      <c r="E903" s="11"/>
      <c r="G903" t="str">
        <f t="shared" si="14"/>
        <v>April</v>
      </c>
    </row>
    <row r="904" spans="1:7" ht="15.75">
      <c r="A904" s="73" t="s">
        <v>445</v>
      </c>
      <c r="B904" s="171" t="s">
        <v>1921</v>
      </c>
      <c r="C904" s="233">
        <v>45762</v>
      </c>
      <c r="D904" s="11">
        <v>561</v>
      </c>
      <c r="E904" s="11"/>
      <c r="G904" t="str">
        <f t="shared" si="14"/>
        <v>April</v>
      </c>
    </row>
    <row r="905" spans="1:7">
      <c r="A905" s="227" t="s">
        <v>287</v>
      </c>
      <c r="B905" s="227" t="s">
        <v>1183</v>
      </c>
      <c r="C905" s="22">
        <v>45762</v>
      </c>
      <c r="E905" s="11"/>
      <c r="F905" s="73" t="s">
        <v>2225</v>
      </c>
      <c r="G905" t="str">
        <f t="shared" si="14"/>
        <v>April</v>
      </c>
    </row>
    <row r="906" spans="1:7">
      <c r="A906" s="73" t="s">
        <v>424</v>
      </c>
      <c r="B906" s="73" t="s">
        <v>1183</v>
      </c>
      <c r="C906" s="22">
        <v>45762</v>
      </c>
      <c r="E906" s="11"/>
      <c r="F906" s="73" t="s">
        <v>2225</v>
      </c>
      <c r="G906" t="str">
        <f t="shared" si="14"/>
        <v>April</v>
      </c>
    </row>
    <row r="907" spans="1:7">
      <c r="A907" s="229" t="s">
        <v>379</v>
      </c>
      <c r="B907" s="229" t="s">
        <v>1183</v>
      </c>
      <c r="C907" s="22">
        <v>45762</v>
      </c>
      <c r="E907" s="11"/>
      <c r="F907" s="73" t="s">
        <v>122</v>
      </c>
      <c r="G907" t="str">
        <f t="shared" si="14"/>
        <v>April</v>
      </c>
    </row>
    <row r="908" spans="1:7" ht="15.75">
      <c r="A908" s="73" t="s">
        <v>163</v>
      </c>
      <c r="B908" s="171" t="s">
        <v>1921</v>
      </c>
      <c r="C908" s="233">
        <v>45762</v>
      </c>
      <c r="D908" s="11">
        <v>37</v>
      </c>
      <c r="E908" s="11"/>
      <c r="G908" t="str">
        <f t="shared" si="14"/>
        <v>April</v>
      </c>
    </row>
    <row r="909" spans="1:7" ht="15.75">
      <c r="A909" s="85" t="s">
        <v>189</v>
      </c>
      <c r="B909" s="171" t="s">
        <v>1921</v>
      </c>
      <c r="C909" s="233">
        <v>45762</v>
      </c>
      <c r="D909" s="11">
        <v>243</v>
      </c>
      <c r="E909" s="11"/>
      <c r="F909" s="11" t="s">
        <v>2167</v>
      </c>
      <c r="G909" t="str">
        <f t="shared" si="14"/>
        <v>April</v>
      </c>
    </row>
    <row r="910" spans="1:7" ht="15.75">
      <c r="A910" s="264" t="s">
        <v>328</v>
      </c>
      <c r="B910" s="825" t="s">
        <v>1208</v>
      </c>
      <c r="C910" s="22">
        <v>45762</v>
      </c>
      <c r="D910" s="86">
        <v>1538</v>
      </c>
      <c r="E910" s="11"/>
      <c r="F910" s="11" t="s">
        <v>2226</v>
      </c>
      <c r="G910" t="str">
        <f t="shared" si="14"/>
        <v>April</v>
      </c>
    </row>
    <row r="911" spans="1:7">
      <c r="A911" s="73" t="s">
        <v>320</v>
      </c>
      <c r="B911" s="85" t="s">
        <v>1587</v>
      </c>
      <c r="C911" s="22">
        <v>45763</v>
      </c>
      <c r="E911" s="11"/>
      <c r="F911" s="73" t="s">
        <v>2227</v>
      </c>
      <c r="G911" t="str">
        <f t="shared" si="14"/>
        <v>April</v>
      </c>
    </row>
    <row r="912" spans="1:7">
      <c r="A912" s="73" t="s">
        <v>328</v>
      </c>
      <c r="B912" s="73" t="s">
        <v>1208</v>
      </c>
      <c r="C912" s="22">
        <v>45763</v>
      </c>
      <c r="D912" s="86">
        <v>2713</v>
      </c>
      <c r="E912" s="11"/>
      <c r="F912" s="11" t="s">
        <v>2228</v>
      </c>
      <c r="G912" t="str">
        <f t="shared" si="14"/>
        <v>April</v>
      </c>
    </row>
    <row r="913" spans="1:7">
      <c r="A913" s="73" t="s">
        <v>332</v>
      </c>
      <c r="B913" s="73" t="s">
        <v>1596</v>
      </c>
      <c r="C913" s="22">
        <v>45763</v>
      </c>
      <c r="D913" s="11">
        <v>868</v>
      </c>
      <c r="E913" s="11"/>
      <c r="F913" s="11" t="s">
        <v>2229</v>
      </c>
      <c r="G913" t="str">
        <f t="shared" si="14"/>
        <v>April</v>
      </c>
    </row>
    <row r="914" spans="1:7" ht="15.75">
      <c r="A914" s="73" t="s">
        <v>343</v>
      </c>
      <c r="B914" s="171" t="s">
        <v>58</v>
      </c>
      <c r="C914" s="22">
        <v>45763</v>
      </c>
      <c r="D914" s="86">
        <v>1624</v>
      </c>
      <c r="E914" s="11"/>
      <c r="F914" s="11" t="s">
        <v>2230</v>
      </c>
      <c r="G914" t="str">
        <f t="shared" si="14"/>
        <v>April</v>
      </c>
    </row>
    <row r="915" spans="1:7" ht="15.75">
      <c r="A915" s="229" t="s">
        <v>359</v>
      </c>
      <c r="B915" s="800" t="s">
        <v>58</v>
      </c>
      <c r="C915" s="22">
        <v>45763</v>
      </c>
      <c r="D915" s="86">
        <v>1503</v>
      </c>
      <c r="E915" s="11"/>
      <c r="F915" s="11" t="s">
        <v>2231</v>
      </c>
      <c r="G915" t="str">
        <f t="shared" si="14"/>
        <v>April</v>
      </c>
    </row>
    <row r="916" spans="1:7">
      <c r="A916" s="73" t="s">
        <v>361</v>
      </c>
      <c r="B916" s="172" t="s">
        <v>1347</v>
      </c>
      <c r="C916" s="233">
        <v>45763</v>
      </c>
      <c r="D916" s="11">
        <v>876</v>
      </c>
      <c r="E916" s="11"/>
      <c r="F916" s="32" t="s">
        <v>2232</v>
      </c>
      <c r="G916" t="str">
        <f t="shared" si="14"/>
        <v>April</v>
      </c>
    </row>
    <row r="917" spans="1:7">
      <c r="A917" s="228" t="s">
        <v>363</v>
      </c>
      <c r="B917" s="228" t="s">
        <v>1596</v>
      </c>
      <c r="C917" s="22">
        <v>45763</v>
      </c>
      <c r="D917" s="11">
        <v>400</v>
      </c>
      <c r="E917" s="11"/>
      <c r="G917" t="str">
        <f t="shared" si="14"/>
        <v>April</v>
      </c>
    </row>
    <row r="918" spans="1:7" ht="15.75">
      <c r="A918" s="229" t="s">
        <v>445</v>
      </c>
      <c r="B918" s="800" t="s">
        <v>1921</v>
      </c>
      <c r="C918" s="233">
        <v>45763</v>
      </c>
      <c r="D918" s="11">
        <v>260</v>
      </c>
      <c r="E918" s="11"/>
      <c r="F918" s="11" t="s">
        <v>2233</v>
      </c>
      <c r="G918" t="str">
        <f t="shared" si="14"/>
        <v>April</v>
      </c>
    </row>
    <row r="919" spans="1:7">
      <c r="A919" s="73" t="s">
        <v>384</v>
      </c>
      <c r="B919" s="172" t="s">
        <v>1347</v>
      </c>
      <c r="C919" s="233">
        <v>45763</v>
      </c>
      <c r="D919" s="11">
        <v>173</v>
      </c>
      <c r="E919" s="11"/>
      <c r="G919" t="str">
        <f t="shared" si="14"/>
        <v>April</v>
      </c>
    </row>
    <row r="920" spans="1:7">
      <c r="A920" s="227" t="s">
        <v>367</v>
      </c>
      <c r="B920" s="227" t="s">
        <v>1183</v>
      </c>
      <c r="C920" s="22">
        <v>45763</v>
      </c>
      <c r="E920" s="11"/>
      <c r="F920" s="73" t="s">
        <v>122</v>
      </c>
      <c r="G920" t="str">
        <f t="shared" si="14"/>
        <v>April</v>
      </c>
    </row>
    <row r="921" spans="1:7">
      <c r="A921" s="229" t="s">
        <v>379</v>
      </c>
      <c r="B921" s="229" t="s">
        <v>1183</v>
      </c>
      <c r="C921" s="22">
        <v>45763</v>
      </c>
      <c r="E921" s="11"/>
      <c r="F921" s="73" t="s">
        <v>122</v>
      </c>
      <c r="G921" t="str">
        <f t="shared" si="14"/>
        <v>April</v>
      </c>
    </row>
    <row r="922" spans="1:7">
      <c r="A922" s="73" t="s">
        <v>373</v>
      </c>
      <c r="B922" s="172" t="s">
        <v>1347</v>
      </c>
      <c r="C922" s="233">
        <v>45763</v>
      </c>
      <c r="E922" s="11"/>
      <c r="F922" s="73" t="s">
        <v>122</v>
      </c>
      <c r="G922" t="str">
        <f t="shared" si="14"/>
        <v>April</v>
      </c>
    </row>
    <row r="923" spans="1:7" ht="15.75">
      <c r="A923" s="227" t="s">
        <v>163</v>
      </c>
      <c r="B923" s="825" t="s">
        <v>1921</v>
      </c>
      <c r="C923" s="233">
        <v>45763</v>
      </c>
      <c r="D923" s="11">
        <v>115</v>
      </c>
      <c r="E923" s="11"/>
      <c r="F923" s="11" t="s">
        <v>2105</v>
      </c>
      <c r="G923" t="str">
        <f t="shared" si="14"/>
        <v>April</v>
      </c>
    </row>
    <row r="924" spans="1:7" ht="15.75">
      <c r="A924" s="85" t="s">
        <v>189</v>
      </c>
      <c r="B924" s="171" t="s">
        <v>1921</v>
      </c>
      <c r="C924" s="233">
        <v>45763</v>
      </c>
      <c r="E924" s="11"/>
      <c r="F924" s="11" t="s">
        <v>2165</v>
      </c>
      <c r="G924" t="str">
        <f t="shared" si="14"/>
        <v>April</v>
      </c>
    </row>
    <row r="925" spans="1:7">
      <c r="A925" s="227" t="s">
        <v>328</v>
      </c>
      <c r="B925" s="227" t="s">
        <v>1208</v>
      </c>
      <c r="C925" s="22">
        <v>45764</v>
      </c>
      <c r="D925" s="11">
        <v>862</v>
      </c>
      <c r="E925" s="11"/>
      <c r="F925" s="11" t="s">
        <v>2234</v>
      </c>
      <c r="G925" t="str">
        <f t="shared" si="14"/>
        <v>April</v>
      </c>
    </row>
    <row r="926" spans="1:7">
      <c r="A926" s="227" t="s">
        <v>332</v>
      </c>
      <c r="B926" s="227" t="s">
        <v>1596</v>
      </c>
      <c r="C926" s="22">
        <v>45764</v>
      </c>
      <c r="D926" s="11">
        <v>338</v>
      </c>
      <c r="E926" s="11"/>
      <c r="F926" s="11" t="s">
        <v>2235</v>
      </c>
      <c r="G926" t="str">
        <f t="shared" si="14"/>
        <v>April</v>
      </c>
    </row>
    <row r="927" spans="1:7">
      <c r="A927" s="227" t="s">
        <v>339</v>
      </c>
      <c r="B927" s="85" t="s">
        <v>1587</v>
      </c>
      <c r="C927" s="22">
        <v>45764</v>
      </c>
      <c r="D927" s="11">
        <v>569</v>
      </c>
      <c r="E927" s="11"/>
      <c r="F927" s="32" t="s">
        <v>2236</v>
      </c>
      <c r="G927" t="str">
        <f t="shared" si="14"/>
        <v>April</v>
      </c>
    </row>
    <row r="928" spans="1:7">
      <c r="A928" s="228" t="s">
        <v>343</v>
      </c>
      <c r="B928" s="228" t="s">
        <v>58</v>
      </c>
      <c r="C928" s="22">
        <v>45764</v>
      </c>
      <c r="E928" s="11"/>
      <c r="F928" s="73" t="s">
        <v>2237</v>
      </c>
      <c r="G928" t="str">
        <f t="shared" si="14"/>
        <v>April</v>
      </c>
    </row>
    <row r="929" spans="1:7">
      <c r="A929" s="229" t="s">
        <v>359</v>
      </c>
      <c r="B929" s="229" t="s">
        <v>58</v>
      </c>
      <c r="C929" s="22">
        <v>45764</v>
      </c>
      <c r="D929" s="86">
        <v>1590</v>
      </c>
      <c r="E929" s="11"/>
      <c r="F929" s="11" t="s">
        <v>2034</v>
      </c>
      <c r="G929" t="str">
        <f t="shared" si="14"/>
        <v>April</v>
      </c>
    </row>
    <row r="930" spans="1:7">
      <c r="A930" s="73" t="s">
        <v>361</v>
      </c>
      <c r="B930" s="172" t="s">
        <v>1347</v>
      </c>
      <c r="C930" s="233">
        <v>45764</v>
      </c>
      <c r="D930" s="11">
        <v>651</v>
      </c>
      <c r="E930" s="11"/>
      <c r="F930" s="11" t="s">
        <v>2238</v>
      </c>
      <c r="G930" t="str">
        <f t="shared" si="14"/>
        <v>April</v>
      </c>
    </row>
    <row r="931" spans="1:7">
      <c r="A931" s="228" t="s">
        <v>363</v>
      </c>
      <c r="B931" s="228" t="s">
        <v>1596</v>
      </c>
      <c r="C931" s="22">
        <v>45764</v>
      </c>
      <c r="D931" s="11">
        <v>906</v>
      </c>
      <c r="E931" s="11"/>
      <c r="G931" t="str">
        <f t="shared" si="14"/>
        <v>April</v>
      </c>
    </row>
    <row r="932" spans="1:7" ht="15.75">
      <c r="A932" s="73" t="s">
        <v>445</v>
      </c>
      <c r="B932" s="171" t="s">
        <v>1921</v>
      </c>
      <c r="C932" s="233">
        <v>45764</v>
      </c>
      <c r="D932" s="11">
        <v>40</v>
      </c>
      <c r="E932" s="11"/>
      <c r="G932" t="str">
        <f t="shared" si="14"/>
        <v>April</v>
      </c>
    </row>
    <row r="933" spans="1:7" ht="15.75">
      <c r="A933" s="229" t="s">
        <v>1931</v>
      </c>
      <c r="B933" s="800" t="s">
        <v>1921</v>
      </c>
      <c r="C933" s="233">
        <v>45764</v>
      </c>
      <c r="D933" s="11">
        <v>96</v>
      </c>
      <c r="E933" s="11"/>
      <c r="F933" s="32" t="s">
        <v>2239</v>
      </c>
      <c r="G933" t="str">
        <f t="shared" si="14"/>
        <v>April</v>
      </c>
    </row>
    <row r="934" spans="1:7">
      <c r="A934" s="73" t="s">
        <v>371</v>
      </c>
      <c r="B934" s="172" t="s">
        <v>1347</v>
      </c>
      <c r="C934" s="233">
        <v>45764</v>
      </c>
      <c r="D934" s="11">
        <v>433</v>
      </c>
      <c r="E934" s="11"/>
      <c r="F934" s="32" t="s">
        <v>2043</v>
      </c>
      <c r="G934" t="str">
        <f t="shared" si="14"/>
        <v>April</v>
      </c>
    </row>
    <row r="935" spans="1:7">
      <c r="A935" s="276" t="s">
        <v>191</v>
      </c>
      <c r="B935" s="228" t="s">
        <v>58</v>
      </c>
      <c r="C935" s="233">
        <v>45764</v>
      </c>
      <c r="D935" s="11">
        <v>647</v>
      </c>
      <c r="E935" s="11"/>
      <c r="F935" s="11" t="s">
        <v>2027</v>
      </c>
      <c r="G935" t="str">
        <f t="shared" si="14"/>
        <v>April</v>
      </c>
    </row>
    <row r="936" spans="1:7" ht="15.75">
      <c r="A936" s="85" t="s">
        <v>189</v>
      </c>
      <c r="B936" s="171" t="s">
        <v>1921</v>
      </c>
      <c r="C936" s="233">
        <v>45764</v>
      </c>
      <c r="D936" s="11">
        <v>193</v>
      </c>
      <c r="E936" s="11"/>
      <c r="F936" s="11" t="s">
        <v>2026</v>
      </c>
      <c r="G936" t="str">
        <f t="shared" si="14"/>
        <v>April</v>
      </c>
    </row>
    <row r="937" spans="1:7">
      <c r="A937" s="227" t="s">
        <v>328</v>
      </c>
      <c r="B937" s="227" t="s">
        <v>1208</v>
      </c>
      <c r="C937" s="22">
        <v>45765</v>
      </c>
      <c r="D937" s="86">
        <v>1507</v>
      </c>
      <c r="E937" s="11"/>
      <c r="F937" s="32" t="s">
        <v>2240</v>
      </c>
      <c r="G937" t="str">
        <f t="shared" si="14"/>
        <v>April</v>
      </c>
    </row>
    <row r="938" spans="1:7">
      <c r="A938" s="227" t="s">
        <v>332</v>
      </c>
      <c r="B938" s="227" t="s">
        <v>1596</v>
      </c>
      <c r="C938" s="22">
        <v>45765</v>
      </c>
      <c r="D938" s="11">
        <v>26</v>
      </c>
      <c r="E938" s="11"/>
      <c r="F938" s="11" t="s">
        <v>2241</v>
      </c>
      <c r="G938" t="str">
        <f t="shared" si="14"/>
        <v>April</v>
      </c>
    </row>
    <row r="939" spans="1:7">
      <c r="A939" s="227" t="s">
        <v>339</v>
      </c>
      <c r="B939" s="85" t="s">
        <v>1587</v>
      </c>
      <c r="C939" s="22">
        <v>45765</v>
      </c>
      <c r="E939" s="11"/>
      <c r="F939" s="73" t="s">
        <v>2242</v>
      </c>
      <c r="G939" t="str">
        <f t="shared" si="14"/>
        <v>April</v>
      </c>
    </row>
    <row r="940" spans="1:7">
      <c r="A940" s="228" t="s">
        <v>343</v>
      </c>
      <c r="B940" s="228" t="s">
        <v>58</v>
      </c>
      <c r="C940" s="22">
        <v>45765</v>
      </c>
      <c r="D940" s="11">
        <v>350</v>
      </c>
      <c r="E940" s="11"/>
      <c r="F940" s="11" t="s">
        <v>2026</v>
      </c>
      <c r="G940" t="str">
        <f t="shared" si="14"/>
        <v>April</v>
      </c>
    </row>
    <row r="941" spans="1:7">
      <c r="A941" s="229" t="s">
        <v>359</v>
      </c>
      <c r="B941" s="229" t="s">
        <v>58</v>
      </c>
      <c r="C941" s="256">
        <v>45765</v>
      </c>
      <c r="D941" s="11">
        <v>370</v>
      </c>
      <c r="E941" s="11"/>
      <c r="F941" s="11" t="s">
        <v>2243</v>
      </c>
      <c r="G941" t="str">
        <f t="shared" si="14"/>
        <v>April</v>
      </c>
    </row>
    <row r="942" spans="1:7">
      <c r="A942" s="73" t="s">
        <v>341</v>
      </c>
      <c r="B942" s="85" t="s">
        <v>1587</v>
      </c>
      <c r="C942" s="22">
        <v>45765</v>
      </c>
      <c r="D942" s="92">
        <v>706</v>
      </c>
      <c r="E942" s="11"/>
      <c r="F942" s="11" t="s">
        <v>2061</v>
      </c>
      <c r="G942" t="str">
        <f t="shared" si="14"/>
        <v>April</v>
      </c>
    </row>
    <row r="943" spans="1:7">
      <c r="A943" s="228" t="s">
        <v>363</v>
      </c>
      <c r="B943" s="228" t="s">
        <v>1596</v>
      </c>
      <c r="C943" s="263">
        <v>45765</v>
      </c>
      <c r="D943" s="11">
        <v>198</v>
      </c>
      <c r="E943" s="11"/>
      <c r="F943" s="11" t="s">
        <v>2244</v>
      </c>
      <c r="G943" t="str">
        <f t="shared" si="14"/>
        <v>April</v>
      </c>
    </row>
    <row r="944" spans="1:7" ht="15.75">
      <c r="A944" s="73" t="s">
        <v>445</v>
      </c>
      <c r="B944" s="171" t="s">
        <v>1921</v>
      </c>
      <c r="C944" s="233">
        <v>45765</v>
      </c>
      <c r="E944" s="86">
        <v>6350</v>
      </c>
      <c r="F944" s="11" t="s">
        <v>2245</v>
      </c>
      <c r="G944" t="str">
        <f t="shared" si="14"/>
        <v>April</v>
      </c>
    </row>
    <row r="945" spans="1:7" ht="15.75">
      <c r="A945" s="73" t="s">
        <v>445</v>
      </c>
      <c r="B945" s="171" t="s">
        <v>1921</v>
      </c>
      <c r="C945" s="233">
        <v>45765</v>
      </c>
      <c r="D945" s="11">
        <v>408</v>
      </c>
      <c r="E945" s="11"/>
      <c r="F945" s="11" t="s">
        <v>2246</v>
      </c>
      <c r="G945" t="str">
        <f t="shared" si="14"/>
        <v>April</v>
      </c>
    </row>
    <row r="946" spans="1:7">
      <c r="A946" s="228" t="s">
        <v>287</v>
      </c>
      <c r="B946" s="228" t="s">
        <v>1183</v>
      </c>
      <c r="C946" s="22">
        <v>45765</v>
      </c>
      <c r="E946" s="11"/>
      <c r="F946" s="229" t="s">
        <v>2247</v>
      </c>
      <c r="G946" t="str">
        <f t="shared" si="14"/>
        <v>April</v>
      </c>
    </row>
    <row r="947" spans="1:7">
      <c r="A947" s="234" t="s">
        <v>379</v>
      </c>
      <c r="B947" s="234" t="s">
        <v>1183</v>
      </c>
      <c r="C947" s="22">
        <v>45765</v>
      </c>
      <c r="E947" s="11"/>
      <c r="F947" s="234" t="s">
        <v>2248</v>
      </c>
      <c r="G947" t="str">
        <f t="shared" si="14"/>
        <v>April</v>
      </c>
    </row>
    <row r="948" spans="1:7">
      <c r="A948" s="229" t="s">
        <v>276</v>
      </c>
      <c r="B948" s="229" t="s">
        <v>58</v>
      </c>
      <c r="C948" s="22">
        <v>45765</v>
      </c>
      <c r="E948" s="11"/>
      <c r="F948" s="239" t="s">
        <v>2249</v>
      </c>
      <c r="G948" t="str">
        <f t="shared" si="14"/>
        <v>April</v>
      </c>
    </row>
    <row r="949" spans="1:7" ht="15.75">
      <c r="A949" s="85" t="s">
        <v>165</v>
      </c>
      <c r="B949" s="171" t="s">
        <v>1921</v>
      </c>
      <c r="C949" s="233">
        <v>45765</v>
      </c>
      <c r="E949" s="11"/>
      <c r="F949" s="73" t="s">
        <v>122</v>
      </c>
      <c r="G949" t="str">
        <f t="shared" si="14"/>
        <v>April</v>
      </c>
    </row>
    <row r="950" spans="1:7">
      <c r="A950" s="227" t="s">
        <v>330</v>
      </c>
      <c r="B950" s="227" t="s">
        <v>1607</v>
      </c>
      <c r="C950" s="22">
        <v>45768</v>
      </c>
      <c r="E950" s="11"/>
      <c r="F950" s="73" t="s">
        <v>2250</v>
      </c>
      <c r="G950" t="str">
        <f t="shared" ref="G950:G983" si="15">TEXT(C950,"mmmm")</f>
        <v>April</v>
      </c>
    </row>
    <row r="951" spans="1:7">
      <c r="A951" s="228" t="s">
        <v>332</v>
      </c>
      <c r="B951" s="228" t="s">
        <v>1596</v>
      </c>
      <c r="C951" s="256">
        <v>45768</v>
      </c>
      <c r="E951" s="11"/>
      <c r="F951" s="73" t="s">
        <v>2251</v>
      </c>
      <c r="G951" t="str">
        <f t="shared" si="15"/>
        <v>April</v>
      </c>
    </row>
    <row r="952" spans="1:7">
      <c r="A952" s="73" t="s">
        <v>341</v>
      </c>
      <c r="B952" s="85" t="s">
        <v>1587</v>
      </c>
      <c r="C952" s="22">
        <v>45768</v>
      </c>
      <c r="D952" s="92"/>
      <c r="E952" s="11"/>
      <c r="F952" s="11" t="s">
        <v>2250</v>
      </c>
      <c r="G952" t="str">
        <f t="shared" si="15"/>
        <v>April</v>
      </c>
    </row>
    <row r="953" spans="1:7">
      <c r="A953" s="227" t="s">
        <v>343</v>
      </c>
      <c r="B953" s="267" t="s">
        <v>58</v>
      </c>
      <c r="C953" s="263">
        <v>45768</v>
      </c>
      <c r="D953" s="86">
        <v>1050</v>
      </c>
      <c r="E953" s="11"/>
      <c r="F953" s="48" t="s">
        <v>2252</v>
      </c>
      <c r="G953" t="str">
        <f t="shared" si="15"/>
        <v>April</v>
      </c>
    </row>
    <row r="954" spans="1:7">
      <c r="A954" s="229" t="s">
        <v>353</v>
      </c>
      <c r="B954" s="240" t="s">
        <v>70</v>
      </c>
      <c r="C954" s="22">
        <v>45768</v>
      </c>
      <c r="D954" s="11">
        <v>621</v>
      </c>
      <c r="F954" s="48"/>
      <c r="G954" t="str">
        <f t="shared" si="15"/>
        <v>April</v>
      </c>
    </row>
    <row r="955" spans="1:7">
      <c r="A955" s="73" t="s">
        <v>355</v>
      </c>
      <c r="B955" s="172" t="s">
        <v>1347</v>
      </c>
      <c r="C955" s="233">
        <v>45768</v>
      </c>
      <c r="D955" s="86">
        <v>1285</v>
      </c>
      <c r="F955" s="11" t="s">
        <v>2253</v>
      </c>
      <c r="G955" t="str">
        <f t="shared" si="15"/>
        <v>April</v>
      </c>
    </row>
    <row r="956" spans="1:7">
      <c r="A956" s="228" t="s">
        <v>359</v>
      </c>
      <c r="B956" s="228" t="s">
        <v>58</v>
      </c>
      <c r="C956" s="22">
        <v>45768</v>
      </c>
      <c r="F956" s="85" t="s">
        <v>2254</v>
      </c>
      <c r="G956" t="str">
        <f t="shared" si="15"/>
        <v>April</v>
      </c>
    </row>
    <row r="957" spans="1:7">
      <c r="A957" s="73" t="s">
        <v>361</v>
      </c>
      <c r="B957" s="172" t="s">
        <v>1347</v>
      </c>
      <c r="C957" s="233">
        <v>45768</v>
      </c>
      <c r="F957" s="73" t="s">
        <v>2044</v>
      </c>
      <c r="G957" t="str">
        <f t="shared" si="15"/>
        <v>April</v>
      </c>
    </row>
    <row r="958" spans="1:7">
      <c r="A958" s="227" t="s">
        <v>363</v>
      </c>
      <c r="B958" s="227" t="s">
        <v>1596</v>
      </c>
      <c r="C958" s="22">
        <v>45768</v>
      </c>
      <c r="E958" s="11"/>
      <c r="F958" s="99" t="s">
        <v>2220</v>
      </c>
      <c r="G958" t="str">
        <f t="shared" si="15"/>
        <v>April</v>
      </c>
    </row>
    <row r="959" spans="1:7">
      <c r="A959" s="234" t="s">
        <v>367</v>
      </c>
      <c r="B959" s="73" t="s">
        <v>1183</v>
      </c>
      <c r="C959" s="22">
        <v>45768</v>
      </c>
      <c r="E959" s="11"/>
      <c r="F959" s="234" t="s">
        <v>2247</v>
      </c>
      <c r="G959" t="str">
        <f t="shared" si="15"/>
        <v>April</v>
      </c>
    </row>
    <row r="960" spans="1:7">
      <c r="A960" s="548" t="s">
        <v>424</v>
      </c>
      <c r="B960" s="229" t="s">
        <v>1183</v>
      </c>
      <c r="C960" s="22">
        <v>45768</v>
      </c>
      <c r="E960" s="11"/>
      <c r="F960" s="238" t="s">
        <v>2247</v>
      </c>
      <c r="G960" t="str">
        <f t="shared" si="15"/>
        <v>April</v>
      </c>
    </row>
    <row r="961" spans="1:7" ht="15.75">
      <c r="A961" s="73" t="s">
        <v>189</v>
      </c>
      <c r="B961" s="171" t="s">
        <v>1921</v>
      </c>
      <c r="C961" s="233">
        <v>45768</v>
      </c>
      <c r="E961" s="11"/>
      <c r="F961" s="99" t="s">
        <v>2220</v>
      </c>
      <c r="G961" t="str">
        <f t="shared" si="15"/>
        <v>April</v>
      </c>
    </row>
    <row r="962" spans="1:7">
      <c r="A962" s="227" t="s">
        <v>330</v>
      </c>
      <c r="B962" s="227" t="s">
        <v>1607</v>
      </c>
      <c r="C962" s="242">
        <v>45769</v>
      </c>
      <c r="D962" s="99"/>
      <c r="E962" s="178"/>
      <c r="F962" s="99"/>
      <c r="G962" t="str">
        <f t="shared" si="15"/>
        <v>April</v>
      </c>
    </row>
    <row r="963" spans="1:7">
      <c r="A963" s="228" t="s">
        <v>332</v>
      </c>
      <c r="B963" s="228" t="s">
        <v>1596</v>
      </c>
      <c r="C963" s="1392">
        <v>45769</v>
      </c>
      <c r="F963" s="73" t="s">
        <v>2255</v>
      </c>
      <c r="G963" t="str">
        <f t="shared" si="15"/>
        <v>April</v>
      </c>
    </row>
    <row r="964" spans="1:7">
      <c r="A964" s="73" t="s">
        <v>341</v>
      </c>
      <c r="B964" s="85" t="s">
        <v>1587</v>
      </c>
      <c r="C964" s="22">
        <v>45769</v>
      </c>
      <c r="D964" s="555">
        <v>1701</v>
      </c>
      <c r="F964" s="11" t="s">
        <v>2256</v>
      </c>
      <c r="G964" t="str">
        <f t="shared" si="15"/>
        <v>April</v>
      </c>
    </row>
    <row r="965" spans="1:7">
      <c r="A965" s="228" t="s">
        <v>353</v>
      </c>
      <c r="B965" s="228" t="s">
        <v>70</v>
      </c>
      <c r="C965" s="242">
        <v>45769</v>
      </c>
      <c r="D965" s="11">
        <v>464</v>
      </c>
      <c r="F965" s="11" t="s">
        <v>2257</v>
      </c>
      <c r="G965" t="str">
        <f t="shared" si="15"/>
        <v>April</v>
      </c>
    </row>
    <row r="966" spans="1:7">
      <c r="A966" s="73" t="s">
        <v>355</v>
      </c>
      <c r="B966" s="172" t="s">
        <v>1347</v>
      </c>
      <c r="C966" s="242">
        <v>45769</v>
      </c>
      <c r="D966" s="11">
        <v>951</v>
      </c>
      <c r="F966" s="11" t="s">
        <v>2258</v>
      </c>
      <c r="G966" t="str">
        <f t="shared" si="15"/>
        <v>April</v>
      </c>
    </row>
    <row r="967" spans="1:7">
      <c r="A967" s="227" t="s">
        <v>357</v>
      </c>
      <c r="B967" s="227" t="s">
        <v>1208</v>
      </c>
      <c r="C967" s="242">
        <v>45769</v>
      </c>
      <c r="D967" s="86">
        <v>1864</v>
      </c>
      <c r="F967" s="11" t="s">
        <v>2259</v>
      </c>
      <c r="G967" t="str">
        <f t="shared" si="15"/>
        <v>April</v>
      </c>
    </row>
    <row r="968" spans="1:7">
      <c r="A968" s="228" t="s">
        <v>363</v>
      </c>
      <c r="B968" s="228" t="s">
        <v>1596</v>
      </c>
      <c r="C968" s="242">
        <v>45769</v>
      </c>
      <c r="F968" s="99" t="s">
        <v>2220</v>
      </c>
      <c r="G968" t="str">
        <f t="shared" si="15"/>
        <v>April</v>
      </c>
    </row>
    <row r="969" spans="1:7">
      <c r="A969" s="73" t="s">
        <v>384</v>
      </c>
      <c r="B969" s="172" t="s">
        <v>1347</v>
      </c>
      <c r="C969" s="242">
        <v>45769</v>
      </c>
      <c r="F969" s="73" t="s">
        <v>2067</v>
      </c>
      <c r="G969" t="str">
        <f t="shared" si="15"/>
        <v>April</v>
      </c>
    </row>
    <row r="970" spans="1:7" ht="15.75">
      <c r="A970" s="227" t="s">
        <v>445</v>
      </c>
      <c r="B970" s="825" t="s">
        <v>1921</v>
      </c>
      <c r="C970" s="242">
        <v>45769</v>
      </c>
      <c r="D970" s="11">
        <v>205</v>
      </c>
      <c r="F970" s="11" t="s">
        <v>2260</v>
      </c>
      <c r="G970" t="str">
        <f t="shared" si="15"/>
        <v>April</v>
      </c>
    </row>
    <row r="971" spans="1:7">
      <c r="A971" s="548" t="s">
        <v>424</v>
      </c>
      <c r="B971" s="548" t="s">
        <v>68</v>
      </c>
      <c r="C971" s="242">
        <v>45769</v>
      </c>
      <c r="F971" s="243" t="s">
        <v>2261</v>
      </c>
      <c r="G971" t="str">
        <f t="shared" si="15"/>
        <v>April</v>
      </c>
    </row>
    <row r="972" spans="1:7" ht="15.75">
      <c r="A972" s="73" t="s">
        <v>189</v>
      </c>
      <c r="B972" s="171" t="s">
        <v>1921</v>
      </c>
      <c r="C972" s="242">
        <v>45769</v>
      </c>
      <c r="D972" s="11">
        <v>510</v>
      </c>
      <c r="F972" s="11" t="s">
        <v>2262</v>
      </c>
      <c r="G972" t="str">
        <f t="shared" si="15"/>
        <v>April</v>
      </c>
    </row>
    <row r="973" spans="1:7">
      <c r="A973" s="283" t="s">
        <v>191</v>
      </c>
      <c r="B973" s="267" t="s">
        <v>58</v>
      </c>
      <c r="C973" s="242">
        <v>45769</v>
      </c>
      <c r="D973" s="11">
        <v>932</v>
      </c>
      <c r="F973" s="11" t="s">
        <v>2027</v>
      </c>
      <c r="G973" t="str">
        <f t="shared" si="15"/>
        <v>April</v>
      </c>
    </row>
    <row r="974" spans="1:7">
      <c r="A974" s="239" t="s">
        <v>276</v>
      </c>
      <c r="B974" s="229" t="s">
        <v>58</v>
      </c>
      <c r="C974" s="242">
        <v>45769</v>
      </c>
      <c r="D974" s="11">
        <v>23</v>
      </c>
      <c r="F974" s="11" t="s">
        <v>2263</v>
      </c>
      <c r="G974" t="str">
        <f t="shared" si="15"/>
        <v>April</v>
      </c>
    </row>
    <row r="975" spans="1:7" ht="15.75">
      <c r="A975" s="73" t="s">
        <v>318</v>
      </c>
      <c r="B975" s="171" t="s">
        <v>1921</v>
      </c>
      <c r="C975" s="233">
        <v>45770</v>
      </c>
      <c r="D975" s="11">
        <v>113</v>
      </c>
      <c r="F975" s="11" t="s">
        <v>2264</v>
      </c>
      <c r="G975" t="str">
        <f t="shared" si="15"/>
        <v>April</v>
      </c>
    </row>
    <row r="976" spans="1:7">
      <c r="A976" s="227" t="s">
        <v>330</v>
      </c>
      <c r="B976" s="227" t="s">
        <v>1607</v>
      </c>
      <c r="C976" s="22">
        <v>45770</v>
      </c>
      <c r="D976" s="86">
        <v>2348</v>
      </c>
      <c r="F976" s="11" t="s">
        <v>2265</v>
      </c>
      <c r="G976" t="str">
        <f t="shared" si="15"/>
        <v>April</v>
      </c>
    </row>
    <row r="977" spans="1:7">
      <c r="A977" s="228" t="s">
        <v>332</v>
      </c>
      <c r="B977" s="228" t="s">
        <v>1596</v>
      </c>
      <c r="C977" s="256">
        <v>45770</v>
      </c>
      <c r="F977" s="85" t="s">
        <v>2067</v>
      </c>
      <c r="G977" t="str">
        <f t="shared" si="15"/>
        <v>April</v>
      </c>
    </row>
    <row r="978" spans="1:7">
      <c r="A978" s="73" t="s">
        <v>341</v>
      </c>
      <c r="B978" s="85" t="s">
        <v>1587</v>
      </c>
      <c r="C978" s="22">
        <v>45770</v>
      </c>
      <c r="D978" s="92">
        <v>314</v>
      </c>
      <c r="F978" s="11" t="s">
        <v>2019</v>
      </c>
      <c r="G978" t="str">
        <f t="shared" si="15"/>
        <v>April</v>
      </c>
    </row>
    <row r="979" spans="1:7">
      <c r="A979" s="227" t="s">
        <v>347</v>
      </c>
      <c r="B979" s="227" t="s">
        <v>1208</v>
      </c>
      <c r="C979" s="263">
        <v>45770</v>
      </c>
      <c r="F979" s="234" t="s">
        <v>2266</v>
      </c>
      <c r="G979" t="str">
        <f t="shared" si="15"/>
        <v>April</v>
      </c>
    </row>
    <row r="980" spans="1:7">
      <c r="A980" s="228" t="s">
        <v>353</v>
      </c>
      <c r="B980" s="228" t="s">
        <v>70</v>
      </c>
      <c r="C980" s="22">
        <v>45770</v>
      </c>
      <c r="F980" s="234" t="s">
        <v>2267</v>
      </c>
      <c r="G980" t="str">
        <f t="shared" si="15"/>
        <v>April</v>
      </c>
    </row>
    <row r="981" spans="1:7">
      <c r="A981" s="73" t="s">
        <v>355</v>
      </c>
      <c r="B981" s="172" t="s">
        <v>1347</v>
      </c>
      <c r="C981" s="233">
        <v>45770</v>
      </c>
      <c r="D981" s="86">
        <v>1598</v>
      </c>
      <c r="G981" t="str">
        <f t="shared" si="15"/>
        <v>April</v>
      </c>
    </row>
    <row r="982" spans="1:7">
      <c r="A982" s="228" t="s">
        <v>357</v>
      </c>
      <c r="B982" s="228" t="s">
        <v>1208</v>
      </c>
      <c r="C982" s="22">
        <v>45770</v>
      </c>
      <c r="D982" s="86">
        <v>1514</v>
      </c>
      <c r="F982" s="11" t="s">
        <v>2268</v>
      </c>
      <c r="G982" t="str">
        <f t="shared" si="15"/>
        <v>April</v>
      </c>
    </row>
    <row r="983" spans="1:7" ht="15.75">
      <c r="A983" s="73" t="s">
        <v>445</v>
      </c>
      <c r="B983" s="171" t="s">
        <v>1921</v>
      </c>
      <c r="C983" s="233">
        <v>45770</v>
      </c>
      <c r="D983" s="11">
        <v>190</v>
      </c>
      <c r="F983" s="11" t="s">
        <v>2269</v>
      </c>
      <c r="G983" t="str">
        <f t="shared" si="15"/>
        <v>April</v>
      </c>
    </row>
    <row r="984" spans="1:7">
      <c r="A984" s="238" t="s">
        <v>305</v>
      </c>
      <c r="B984" s="238" t="s">
        <v>68</v>
      </c>
      <c r="C984" s="22">
        <v>45770</v>
      </c>
      <c r="F984" s="243" t="s">
        <v>2270</v>
      </c>
    </row>
    <row r="985" spans="1:7">
      <c r="A985" s="548" t="s">
        <v>424</v>
      </c>
      <c r="B985" s="548" t="s">
        <v>68</v>
      </c>
      <c r="C985" s="22">
        <v>45770</v>
      </c>
      <c r="F985" s="468" t="s">
        <v>2261</v>
      </c>
    </row>
    <row r="986" spans="1:7" ht="15.75">
      <c r="A986" s="73" t="s">
        <v>189</v>
      </c>
      <c r="B986" s="171" t="s">
        <v>1921</v>
      </c>
      <c r="C986" s="233">
        <v>45770</v>
      </c>
      <c r="D986" s="11">
        <v>275</v>
      </c>
      <c r="F986" s="11" t="s">
        <v>2026</v>
      </c>
      <c r="G986" t="str">
        <f>TEXT(C986,"mmmm")</f>
        <v>April</v>
      </c>
    </row>
    <row r="987" spans="1:7">
      <c r="A987" s="468" t="s">
        <v>191</v>
      </c>
      <c r="B987" s="238" t="s">
        <v>58</v>
      </c>
      <c r="C987" s="22">
        <v>45770</v>
      </c>
      <c r="D987" s="11">
        <v>1190</v>
      </c>
      <c r="F987" s="11" t="s">
        <v>2271</v>
      </c>
      <c r="G987" t="str">
        <f>TEXT(C987,"mmmm")</f>
        <v>April</v>
      </c>
    </row>
    <row r="988" spans="1:7">
      <c r="A988" s="229" t="s">
        <v>330</v>
      </c>
      <c r="B988" s="229" t="s">
        <v>1607</v>
      </c>
      <c r="C988" s="256">
        <v>45771</v>
      </c>
      <c r="D988" s="86">
        <v>1378</v>
      </c>
      <c r="F988" s="11" t="s">
        <v>2272</v>
      </c>
      <c r="G988" t="str">
        <f t="shared" ref="G988:G1052" si="16">TEXT(C988,"mmmm")</f>
        <v>April</v>
      </c>
    </row>
    <row r="989" spans="1:7">
      <c r="A989" s="73" t="s">
        <v>341</v>
      </c>
      <c r="B989" s="85" t="s">
        <v>1587</v>
      </c>
      <c r="C989" s="22">
        <v>45771</v>
      </c>
      <c r="D989" s="92">
        <v>662</v>
      </c>
      <c r="F989" s="11" t="s">
        <v>2273</v>
      </c>
      <c r="G989" t="str">
        <f t="shared" si="16"/>
        <v>April</v>
      </c>
    </row>
    <row r="990" spans="1:7">
      <c r="A990" s="227" t="s">
        <v>347</v>
      </c>
      <c r="B990" s="227" t="s">
        <v>1208</v>
      </c>
      <c r="C990" s="263">
        <v>45771</v>
      </c>
      <c r="D990" s="11">
        <v>988</v>
      </c>
      <c r="F990" s="32" t="s">
        <v>2274</v>
      </c>
      <c r="G990" t="str">
        <f t="shared" si="16"/>
        <v>April</v>
      </c>
    </row>
    <row r="991" spans="1:7">
      <c r="A991" s="227" t="s">
        <v>351</v>
      </c>
      <c r="B991" s="227" t="s">
        <v>70</v>
      </c>
      <c r="C991" s="22">
        <v>45771</v>
      </c>
      <c r="D991" s="11">
        <v>588</v>
      </c>
      <c r="F991" s="11" t="s">
        <v>2196</v>
      </c>
      <c r="G991" t="str">
        <f t="shared" si="16"/>
        <v>April</v>
      </c>
    </row>
    <row r="992" spans="1:7">
      <c r="A992" s="228" t="s">
        <v>353</v>
      </c>
      <c r="B992" s="228" t="s">
        <v>70</v>
      </c>
      <c r="C992" s="22">
        <v>45771</v>
      </c>
      <c r="F992" s="234" t="s">
        <v>2275</v>
      </c>
      <c r="G992" t="str">
        <f t="shared" si="16"/>
        <v>April</v>
      </c>
    </row>
    <row r="993" spans="1:7">
      <c r="A993" s="73" t="s">
        <v>355</v>
      </c>
      <c r="B993" s="172" t="s">
        <v>1347</v>
      </c>
      <c r="C993" s="233">
        <v>45771</v>
      </c>
      <c r="D993" s="86">
        <v>1671</v>
      </c>
      <c r="F993" s="32" t="s">
        <v>2276</v>
      </c>
      <c r="G993" t="str">
        <f t="shared" si="16"/>
        <v>April</v>
      </c>
    </row>
    <row r="994" spans="1:7">
      <c r="A994" s="227" t="s">
        <v>357</v>
      </c>
      <c r="B994" s="227" t="s">
        <v>1208</v>
      </c>
      <c r="C994" s="22">
        <v>45771</v>
      </c>
      <c r="D994" s="86">
        <v>1095</v>
      </c>
      <c r="F994" s="32" t="s">
        <v>2277</v>
      </c>
      <c r="G994" t="str">
        <f t="shared" si="16"/>
        <v>April</v>
      </c>
    </row>
    <row r="995" spans="1:7">
      <c r="A995" s="228" t="s">
        <v>363</v>
      </c>
      <c r="B995" s="228" t="s">
        <v>1596</v>
      </c>
      <c r="C995" s="22">
        <v>45771</v>
      </c>
      <c r="D995" s="11">
        <v>64</v>
      </c>
      <c r="F995" s="73" t="s">
        <v>2278</v>
      </c>
      <c r="G995" t="str">
        <f t="shared" si="16"/>
        <v>April</v>
      </c>
    </row>
    <row r="996" spans="1:7" ht="15.75">
      <c r="A996" s="73" t="s">
        <v>445</v>
      </c>
      <c r="B996" s="171" t="s">
        <v>1921</v>
      </c>
      <c r="C996" s="233">
        <v>45771</v>
      </c>
      <c r="D996" s="11">
        <v>48</v>
      </c>
      <c r="F996" s="11" t="s">
        <v>2269</v>
      </c>
      <c r="G996" t="str">
        <f t="shared" si="16"/>
        <v>April</v>
      </c>
    </row>
    <row r="997" spans="1:7">
      <c r="A997" s="238" t="s">
        <v>305</v>
      </c>
      <c r="B997" s="238" t="s">
        <v>68</v>
      </c>
      <c r="C997" s="22">
        <v>45771</v>
      </c>
      <c r="F997" s="234" t="s">
        <v>2279</v>
      </c>
      <c r="G997" t="str">
        <f t="shared" si="16"/>
        <v>April</v>
      </c>
    </row>
    <row r="998" spans="1:7">
      <c r="A998" s="548" t="s">
        <v>440</v>
      </c>
      <c r="B998" s="548" t="s">
        <v>68</v>
      </c>
      <c r="C998" s="22">
        <v>45771</v>
      </c>
      <c r="F998" s="238" t="s">
        <v>2280</v>
      </c>
      <c r="G998" t="str">
        <f t="shared" si="16"/>
        <v>April</v>
      </c>
    </row>
    <row r="999" spans="1:7" ht="15.75">
      <c r="A999" s="73" t="s">
        <v>163</v>
      </c>
      <c r="B999" s="171" t="s">
        <v>1921</v>
      </c>
      <c r="C999" s="233">
        <v>45771</v>
      </c>
      <c r="E999" s="244">
        <v>2815</v>
      </c>
      <c r="F999" s="11" t="s">
        <v>2281</v>
      </c>
      <c r="G999" t="str">
        <f t="shared" si="16"/>
        <v>April</v>
      </c>
    </row>
    <row r="1000" spans="1:7">
      <c r="A1000" s="238" t="s">
        <v>191</v>
      </c>
      <c r="B1000" s="238" t="s">
        <v>58</v>
      </c>
      <c r="C1000" s="22">
        <v>45771</v>
      </c>
      <c r="D1000" s="11">
        <v>909</v>
      </c>
      <c r="F1000" s="11" t="s">
        <v>2031</v>
      </c>
      <c r="G1000" t="str">
        <f t="shared" si="16"/>
        <v>April</v>
      </c>
    </row>
    <row r="1001" spans="1:7">
      <c r="A1001" s="606" t="s">
        <v>330</v>
      </c>
      <c r="B1001" s="229" t="s">
        <v>1607</v>
      </c>
      <c r="C1001" s="256">
        <v>45772</v>
      </c>
      <c r="D1001" s="11">
        <v>726</v>
      </c>
      <c r="F1001" s="11" t="s">
        <v>2282</v>
      </c>
      <c r="G1001" t="str">
        <f t="shared" si="16"/>
        <v>April</v>
      </c>
    </row>
    <row r="1002" spans="1:7">
      <c r="A1002" s="66" t="s">
        <v>341</v>
      </c>
      <c r="B1002" s="85" t="s">
        <v>1587</v>
      </c>
      <c r="C1002" s="22">
        <v>45772</v>
      </c>
      <c r="D1002" s="92">
        <v>728</v>
      </c>
      <c r="F1002" s="11" t="s">
        <v>2283</v>
      </c>
      <c r="G1002" t="str">
        <f t="shared" si="16"/>
        <v>April</v>
      </c>
    </row>
    <row r="1003" spans="1:7">
      <c r="A1003" s="246" t="s">
        <v>345</v>
      </c>
      <c r="B1003" s="227" t="s">
        <v>1607</v>
      </c>
      <c r="C1003" s="263">
        <v>45772</v>
      </c>
      <c r="D1003" s="86">
        <v>1108</v>
      </c>
      <c r="F1003" s="11" t="s">
        <v>2284</v>
      </c>
      <c r="G1003" t="str">
        <f t="shared" si="16"/>
        <v>April</v>
      </c>
    </row>
    <row r="1004" spans="1:7">
      <c r="A1004" s="246" t="s">
        <v>347</v>
      </c>
      <c r="B1004" s="227" t="s">
        <v>1208</v>
      </c>
      <c r="C1004" s="22">
        <v>45772</v>
      </c>
      <c r="F1004" s="234" t="s">
        <v>2285</v>
      </c>
      <c r="G1004" t="str">
        <f t="shared" si="16"/>
        <v>April</v>
      </c>
    </row>
    <row r="1005" spans="1:7">
      <c r="A1005" s="247" t="s">
        <v>351</v>
      </c>
      <c r="B1005" s="228" t="s">
        <v>70</v>
      </c>
      <c r="C1005" s="22">
        <v>45772</v>
      </c>
      <c r="D1005" s="11">
        <v>431</v>
      </c>
      <c r="F1005" s="11" t="s">
        <v>2286</v>
      </c>
      <c r="G1005" t="str">
        <f t="shared" si="16"/>
        <v>April</v>
      </c>
    </row>
    <row r="1006" spans="1:7">
      <c r="A1006" s="66" t="s">
        <v>349</v>
      </c>
      <c r="B1006" s="172" t="s">
        <v>1347</v>
      </c>
      <c r="C1006" s="233">
        <v>45772</v>
      </c>
      <c r="D1006" s="11">
        <v>385</v>
      </c>
      <c r="F1006" s="11" t="s">
        <v>2043</v>
      </c>
      <c r="G1006" t="str">
        <f t="shared" si="16"/>
        <v>April</v>
      </c>
    </row>
    <row r="1007" spans="1:7">
      <c r="A1007" s="247" t="s">
        <v>357</v>
      </c>
      <c r="B1007" s="228" t="s">
        <v>1208</v>
      </c>
      <c r="C1007" s="22">
        <v>45772</v>
      </c>
      <c r="F1007" s="234" t="s">
        <v>2285</v>
      </c>
      <c r="G1007" t="str">
        <f t="shared" si="16"/>
        <v>April</v>
      </c>
    </row>
    <row r="1008" spans="1:7">
      <c r="A1008" s="66" t="s">
        <v>361</v>
      </c>
      <c r="B1008" s="172" t="s">
        <v>1347</v>
      </c>
      <c r="C1008" s="233">
        <v>45772</v>
      </c>
      <c r="F1008" s="73" t="s">
        <v>122</v>
      </c>
      <c r="G1008" t="str">
        <f t="shared" si="16"/>
        <v>April</v>
      </c>
    </row>
    <row r="1009" spans="1:7">
      <c r="A1009" s="247" t="s">
        <v>363</v>
      </c>
      <c r="B1009" s="228" t="s">
        <v>1596</v>
      </c>
      <c r="C1009" s="22">
        <v>45772</v>
      </c>
      <c r="D1009" s="11">
        <v>21</v>
      </c>
      <c r="F1009" s="32" t="s">
        <v>2287</v>
      </c>
      <c r="G1009" t="str">
        <f t="shared" si="16"/>
        <v>April</v>
      </c>
    </row>
    <row r="1010" spans="1:7" ht="15.75">
      <c r="A1010" s="66" t="s">
        <v>445</v>
      </c>
      <c r="B1010" s="171" t="s">
        <v>1921</v>
      </c>
      <c r="C1010" s="233">
        <v>45772</v>
      </c>
      <c r="D1010" s="11">
        <v>150</v>
      </c>
      <c r="F1010" s="234"/>
      <c r="G1010" t="str">
        <f t="shared" si="16"/>
        <v>April</v>
      </c>
    </row>
    <row r="1011" spans="1:7" ht="15.75">
      <c r="A1011" s="73" t="s">
        <v>163</v>
      </c>
      <c r="B1011" s="171" t="s">
        <v>1921</v>
      </c>
      <c r="C1011" s="233">
        <v>45772</v>
      </c>
      <c r="F1011" s="248" t="s">
        <v>122</v>
      </c>
      <c r="G1011" t="str">
        <f t="shared" si="16"/>
        <v>April</v>
      </c>
    </row>
    <row r="1012" spans="1:7">
      <c r="A1012" s="468" t="s">
        <v>276</v>
      </c>
      <c r="B1012" s="238" t="s">
        <v>58</v>
      </c>
      <c r="C1012" s="22">
        <v>45772</v>
      </c>
      <c r="F1012" s="234" t="s">
        <v>2288</v>
      </c>
      <c r="G1012" t="str">
        <f t="shared" si="16"/>
        <v>April</v>
      </c>
    </row>
    <row r="1013" spans="1:7">
      <c r="A1013" s="606" t="s">
        <v>330</v>
      </c>
      <c r="B1013" s="229" t="s">
        <v>1607</v>
      </c>
      <c r="C1013" s="256">
        <v>45775</v>
      </c>
      <c r="D1013" s="86">
        <v>1602</v>
      </c>
      <c r="F1013" s="11" t="s">
        <v>2289</v>
      </c>
      <c r="G1013" t="str">
        <f t="shared" si="16"/>
        <v>April</v>
      </c>
    </row>
    <row r="1014" spans="1:7">
      <c r="A1014" s="66" t="s">
        <v>341</v>
      </c>
      <c r="B1014" s="85" t="s">
        <v>1587</v>
      </c>
      <c r="C1014" s="22">
        <v>45775</v>
      </c>
      <c r="D1014" s="92">
        <v>961</v>
      </c>
      <c r="F1014" s="11" t="s">
        <v>2290</v>
      </c>
      <c r="G1014" t="str">
        <f t="shared" si="16"/>
        <v>April</v>
      </c>
    </row>
    <row r="1015" spans="1:7">
      <c r="A1015" s="247" t="s">
        <v>345</v>
      </c>
      <c r="B1015" s="228" t="s">
        <v>1607</v>
      </c>
      <c r="C1015" s="263">
        <v>45775</v>
      </c>
      <c r="F1015" s="234" t="s">
        <v>2266</v>
      </c>
      <c r="G1015" t="str">
        <f t="shared" si="16"/>
        <v>April</v>
      </c>
    </row>
    <row r="1016" spans="1:7" ht="15.75">
      <c r="A1016" s="606" t="s">
        <v>347</v>
      </c>
      <c r="B1016" s="800" t="s">
        <v>1921</v>
      </c>
      <c r="C1016" s="233">
        <v>45775</v>
      </c>
      <c r="G1016" t="str">
        <f t="shared" si="16"/>
        <v>April</v>
      </c>
    </row>
    <row r="1017" spans="1:7">
      <c r="A1017" s="66" t="s">
        <v>349</v>
      </c>
      <c r="B1017" s="172" t="s">
        <v>1347</v>
      </c>
      <c r="C1017" s="233">
        <v>45775</v>
      </c>
      <c r="D1017" s="11">
        <v>813</v>
      </c>
      <c r="F1017" s="11" t="s">
        <v>2291</v>
      </c>
      <c r="G1017" t="str">
        <f t="shared" si="16"/>
        <v>April</v>
      </c>
    </row>
    <row r="1018" spans="1:7">
      <c r="A1018" s="247" t="s">
        <v>351</v>
      </c>
      <c r="B1018" s="228" t="s">
        <v>70</v>
      </c>
      <c r="C1018" s="22">
        <v>45775</v>
      </c>
      <c r="D1018" s="86">
        <v>1936</v>
      </c>
      <c r="F1018" s="11" t="s">
        <v>2292</v>
      </c>
      <c r="G1018" t="str">
        <f t="shared" si="16"/>
        <v>April</v>
      </c>
    </row>
    <row r="1019" spans="1:7" ht="15.75">
      <c r="A1019" s="66" t="s">
        <v>445</v>
      </c>
      <c r="B1019" s="171" t="s">
        <v>1921</v>
      </c>
      <c r="C1019" s="233">
        <v>45775</v>
      </c>
      <c r="D1019" s="86">
        <v>423</v>
      </c>
      <c r="F1019" s="253" t="s">
        <v>2293</v>
      </c>
      <c r="G1019" t="str">
        <f t="shared" si="16"/>
        <v>April</v>
      </c>
    </row>
    <row r="1020" spans="1:7" ht="15.75">
      <c r="A1020" s="73" t="s">
        <v>163</v>
      </c>
      <c r="B1020" s="171" t="s">
        <v>1921</v>
      </c>
      <c r="C1020" s="233">
        <v>45775</v>
      </c>
      <c r="F1020" s="248" t="s">
        <v>122</v>
      </c>
      <c r="G1020" t="str">
        <f t="shared" si="16"/>
        <v>April</v>
      </c>
    </row>
    <row r="1021" spans="1:7">
      <c r="A1021" s="468" t="s">
        <v>1935</v>
      </c>
      <c r="B1021" s="238" t="s">
        <v>58</v>
      </c>
      <c r="C1021" s="22">
        <v>45775</v>
      </c>
      <c r="D1021" s="86">
        <v>1216</v>
      </c>
      <c r="F1021" s="11" t="s">
        <v>2034</v>
      </c>
      <c r="G1021" t="str">
        <f t="shared" si="16"/>
        <v>April</v>
      </c>
    </row>
    <row r="1022" spans="1:7">
      <c r="A1022" s="606" t="s">
        <v>330</v>
      </c>
      <c r="B1022" s="229" t="s">
        <v>1607</v>
      </c>
      <c r="C1022" s="256">
        <v>45776</v>
      </c>
      <c r="F1022" s="73" t="s">
        <v>2294</v>
      </c>
      <c r="G1022" t="str">
        <f t="shared" si="16"/>
        <v>April</v>
      </c>
    </row>
    <row r="1023" spans="1:7">
      <c r="A1023" s="66" t="s">
        <v>341</v>
      </c>
      <c r="B1023" s="85" t="s">
        <v>1587</v>
      </c>
      <c r="C1023" s="22">
        <v>45776</v>
      </c>
      <c r="D1023" s="92">
        <v>370</v>
      </c>
      <c r="F1023" s="11" t="s">
        <v>2295</v>
      </c>
      <c r="G1023" t="str">
        <f t="shared" si="16"/>
        <v>April</v>
      </c>
    </row>
    <row r="1024" spans="1:7">
      <c r="A1024" s="247" t="s">
        <v>345</v>
      </c>
      <c r="B1024" s="228" t="s">
        <v>1607</v>
      </c>
      <c r="C1024" s="263">
        <v>45776</v>
      </c>
      <c r="D1024" s="11">
        <v>440</v>
      </c>
      <c r="F1024" s="11" t="s">
        <v>2296</v>
      </c>
      <c r="G1024" t="str">
        <f t="shared" si="16"/>
        <v>April</v>
      </c>
    </row>
    <row r="1025" spans="1:7" ht="15.75">
      <c r="A1025" s="606" t="s">
        <v>347</v>
      </c>
      <c r="B1025" s="800" t="s">
        <v>1921</v>
      </c>
      <c r="C1025" s="233">
        <v>45776</v>
      </c>
      <c r="D1025" s="11">
        <v>608</v>
      </c>
      <c r="F1025" s="11" t="s">
        <v>2297</v>
      </c>
      <c r="G1025" t="str">
        <f t="shared" si="16"/>
        <v>April</v>
      </c>
    </row>
    <row r="1026" spans="1:7">
      <c r="A1026" s="66" t="s">
        <v>349</v>
      </c>
      <c r="B1026" s="172" t="s">
        <v>1347</v>
      </c>
      <c r="C1026" s="233">
        <v>45776</v>
      </c>
      <c r="D1026" s="86">
        <v>1597</v>
      </c>
      <c r="F1026" s="11" t="s">
        <v>2298</v>
      </c>
      <c r="G1026" t="str">
        <f t="shared" si="16"/>
        <v>April</v>
      </c>
    </row>
    <row r="1027" spans="1:7">
      <c r="A1027" s="247" t="s">
        <v>351</v>
      </c>
      <c r="B1027" s="228" t="s">
        <v>70</v>
      </c>
      <c r="C1027" s="22">
        <v>45776</v>
      </c>
      <c r="D1027" s="86">
        <v>2103</v>
      </c>
      <c r="F1027" s="11" t="s">
        <v>2299</v>
      </c>
      <c r="G1027" t="str">
        <f t="shared" si="16"/>
        <v>April</v>
      </c>
    </row>
    <row r="1028" spans="1:7" ht="15.75">
      <c r="A1028" s="73" t="s">
        <v>189</v>
      </c>
      <c r="B1028" s="171" t="s">
        <v>1921</v>
      </c>
      <c r="C1028" s="233">
        <v>45776</v>
      </c>
      <c r="D1028" s="11">
        <v>242</v>
      </c>
      <c r="G1028" t="str">
        <f t="shared" si="16"/>
        <v>April</v>
      </c>
    </row>
    <row r="1029" spans="1:7">
      <c r="A1029" s="228" t="s">
        <v>187</v>
      </c>
      <c r="B1029" s="228" t="s">
        <v>58</v>
      </c>
      <c r="C1029" s="22">
        <v>45776</v>
      </c>
      <c r="D1029" s="86">
        <v>1520</v>
      </c>
      <c r="F1029" s="11" t="s">
        <v>2024</v>
      </c>
      <c r="G1029" t="str">
        <f t="shared" si="16"/>
        <v>April</v>
      </c>
    </row>
    <row r="1030" spans="1:7">
      <c r="A1030" s="234" t="s">
        <v>191</v>
      </c>
      <c r="B1030" s="234" t="s">
        <v>58</v>
      </c>
      <c r="C1030" s="22">
        <v>45776</v>
      </c>
      <c r="D1030" s="11">
        <v>470</v>
      </c>
      <c r="F1030" s="11" t="s">
        <v>2019</v>
      </c>
      <c r="G1030" t="str">
        <f t="shared" si="16"/>
        <v>April</v>
      </c>
    </row>
    <row r="1031" spans="1:7">
      <c r="A1031" s="174" t="s">
        <v>236</v>
      </c>
      <c r="B1031" s="234" t="s">
        <v>58</v>
      </c>
      <c r="C1031" s="22">
        <v>45776</v>
      </c>
      <c r="D1031" s="86">
        <v>1190</v>
      </c>
      <c r="F1031" s="11" t="s">
        <v>2024</v>
      </c>
      <c r="G1031" t="str">
        <f t="shared" si="16"/>
        <v>April</v>
      </c>
    </row>
    <row r="1032" spans="1:7">
      <c r="A1032" s="73" t="s">
        <v>363</v>
      </c>
      <c r="B1032" s="73" t="s">
        <v>1596</v>
      </c>
      <c r="C1032" s="22">
        <v>45777</v>
      </c>
      <c r="F1032" s="73" t="s">
        <v>122</v>
      </c>
      <c r="G1032" t="str">
        <f t="shared" si="16"/>
        <v>April</v>
      </c>
    </row>
    <row r="1033" spans="1:7">
      <c r="A1033" s="247" t="s">
        <v>345</v>
      </c>
      <c r="B1033" s="229" t="s">
        <v>1607</v>
      </c>
      <c r="C1033" s="22">
        <v>45777</v>
      </c>
      <c r="D1033" s="86">
        <v>1175</v>
      </c>
      <c r="F1033" s="11" t="s">
        <v>2300</v>
      </c>
      <c r="G1033" t="str">
        <f t="shared" si="16"/>
        <v>April</v>
      </c>
    </row>
    <row r="1034" spans="1:7" ht="15.75">
      <c r="A1034" s="606" t="s">
        <v>347</v>
      </c>
      <c r="B1034" s="800" t="s">
        <v>1921</v>
      </c>
      <c r="C1034" s="233">
        <v>45777</v>
      </c>
      <c r="D1034" s="11">
        <v>609</v>
      </c>
      <c r="F1034" s="11" t="s">
        <v>2301</v>
      </c>
      <c r="G1034" t="str">
        <f t="shared" si="16"/>
        <v>April</v>
      </c>
    </row>
    <row r="1035" spans="1:7">
      <c r="A1035" s="66" t="s">
        <v>349</v>
      </c>
      <c r="B1035" s="172" t="s">
        <v>1347</v>
      </c>
      <c r="C1035" s="233">
        <v>45777</v>
      </c>
      <c r="D1035" s="86">
        <v>1632</v>
      </c>
      <c r="F1035" s="11" t="s">
        <v>2302</v>
      </c>
      <c r="G1035" t="str">
        <f t="shared" si="16"/>
        <v>April</v>
      </c>
    </row>
    <row r="1036" spans="1:7">
      <c r="A1036" s="247" t="s">
        <v>351</v>
      </c>
      <c r="B1036" s="228" t="s">
        <v>70</v>
      </c>
      <c r="C1036" s="256">
        <v>45777</v>
      </c>
      <c r="D1036" s="86">
        <v>1498</v>
      </c>
      <c r="F1036" s="11" t="s">
        <v>2303</v>
      </c>
      <c r="G1036" t="str">
        <f t="shared" si="16"/>
        <v>April</v>
      </c>
    </row>
    <row r="1037" spans="1:7">
      <c r="A1037" s="66" t="s">
        <v>357</v>
      </c>
      <c r="B1037" s="85" t="s">
        <v>1587</v>
      </c>
      <c r="C1037" s="22">
        <v>45777</v>
      </c>
      <c r="D1037" s="92">
        <v>594</v>
      </c>
      <c r="F1037" s="11" t="s">
        <v>2304</v>
      </c>
      <c r="G1037" t="str">
        <f t="shared" si="16"/>
        <v>April</v>
      </c>
    </row>
    <row r="1038" spans="1:7">
      <c r="A1038" s="247" t="s">
        <v>445</v>
      </c>
      <c r="B1038" s="228" t="s">
        <v>1607</v>
      </c>
      <c r="C1038" s="782">
        <v>45777</v>
      </c>
      <c r="D1038" s="48"/>
      <c r="E1038" s="131"/>
      <c r="F1038" s="257" t="s">
        <v>2305</v>
      </c>
      <c r="G1038" t="str">
        <f t="shared" si="16"/>
        <v>April</v>
      </c>
    </row>
    <row r="1039" spans="1:7" ht="15.75">
      <c r="A1039" s="73" t="s">
        <v>189</v>
      </c>
      <c r="B1039" s="171" t="s">
        <v>1921</v>
      </c>
      <c r="C1039" s="233">
        <v>45777</v>
      </c>
      <c r="D1039" s="11">
        <v>310</v>
      </c>
      <c r="E1039" s="11"/>
      <c r="G1039" t="str">
        <f t="shared" si="16"/>
        <v>April</v>
      </c>
    </row>
    <row r="1040" spans="1:7">
      <c r="A1040" s="227" t="s">
        <v>187</v>
      </c>
      <c r="B1040" s="227" t="s">
        <v>58</v>
      </c>
      <c r="C1040" s="22">
        <v>45777</v>
      </c>
      <c r="D1040" s="86">
        <v>1216</v>
      </c>
      <c r="E1040" s="11"/>
      <c r="F1040" s="11" t="s">
        <v>2039</v>
      </c>
      <c r="G1040" t="str">
        <f t="shared" si="16"/>
        <v>April</v>
      </c>
    </row>
    <row r="1041" spans="1:7">
      <c r="A1041" s="73" t="s">
        <v>236</v>
      </c>
      <c r="B1041" s="73" t="s">
        <v>58</v>
      </c>
      <c r="C1041" s="22">
        <v>45777</v>
      </c>
      <c r="D1041" s="86">
        <v>1033</v>
      </c>
      <c r="E1041" s="11"/>
      <c r="F1041" s="11" t="s">
        <v>2306</v>
      </c>
      <c r="G1041" t="str">
        <f t="shared" si="16"/>
        <v>April</v>
      </c>
    </row>
    <row r="1042" spans="1:7">
      <c r="A1042" s="73" t="s">
        <v>363</v>
      </c>
      <c r="B1042" s="73" t="s">
        <v>1596</v>
      </c>
      <c r="C1042" s="22">
        <v>45778</v>
      </c>
      <c r="E1042" s="11"/>
      <c r="F1042" s="73" t="s">
        <v>122</v>
      </c>
      <c r="G1042" t="str">
        <f t="shared" si="16"/>
        <v>May</v>
      </c>
    </row>
    <row r="1043" spans="1:7">
      <c r="A1043" s="66" t="s">
        <v>330</v>
      </c>
      <c r="B1043" s="73" t="s">
        <v>1607</v>
      </c>
      <c r="C1043" s="22">
        <v>45778</v>
      </c>
      <c r="E1043" s="11"/>
      <c r="F1043" s="73" t="s">
        <v>2305</v>
      </c>
    </row>
    <row r="1044" spans="1:7">
      <c r="A1044" s="606" t="s">
        <v>345</v>
      </c>
      <c r="B1044" s="229" t="s">
        <v>1607</v>
      </c>
      <c r="C1044" s="22">
        <v>45778</v>
      </c>
      <c r="D1044" s="11">
        <v>822</v>
      </c>
      <c r="E1044" s="11"/>
      <c r="F1044" s="11" t="s">
        <v>2307</v>
      </c>
      <c r="G1044" t="str">
        <f t="shared" si="16"/>
        <v>May</v>
      </c>
    </row>
    <row r="1045" spans="1:7" ht="15.75">
      <c r="A1045" s="606" t="s">
        <v>347</v>
      </c>
      <c r="B1045" s="800" t="s">
        <v>1921</v>
      </c>
      <c r="C1045" s="233">
        <v>45778</v>
      </c>
      <c r="D1045" s="11">
        <v>614</v>
      </c>
      <c r="E1045" s="11"/>
      <c r="F1045" s="11" t="s">
        <v>2308</v>
      </c>
      <c r="G1045" t="str">
        <f t="shared" si="16"/>
        <v>May</v>
      </c>
    </row>
    <row r="1046" spans="1:7">
      <c r="A1046" s="66" t="s">
        <v>349</v>
      </c>
      <c r="B1046" s="172" t="s">
        <v>1347</v>
      </c>
      <c r="C1046" s="233">
        <v>45778</v>
      </c>
      <c r="D1046" s="11">
        <v>692</v>
      </c>
      <c r="E1046" s="11"/>
      <c r="F1046" s="11" t="s">
        <v>2309</v>
      </c>
      <c r="G1046" t="str">
        <f t="shared" si="16"/>
        <v>May</v>
      </c>
    </row>
    <row r="1047" spans="1:7">
      <c r="A1047" s="246" t="s">
        <v>351</v>
      </c>
      <c r="B1047" s="227" t="s">
        <v>70</v>
      </c>
      <c r="C1047" s="22">
        <v>45778</v>
      </c>
      <c r="D1047" s="11">
        <v>229</v>
      </c>
      <c r="E1047" s="11"/>
      <c r="F1047" s="11" t="s">
        <v>2310</v>
      </c>
      <c r="G1047" t="str">
        <f t="shared" si="16"/>
        <v>May</v>
      </c>
    </row>
    <row r="1048" spans="1:7">
      <c r="A1048" s="66" t="s">
        <v>357</v>
      </c>
      <c r="B1048" s="73" t="s">
        <v>1607</v>
      </c>
      <c r="C1048" s="22">
        <v>45778</v>
      </c>
      <c r="E1048" s="11"/>
      <c r="F1048" s="73" t="s">
        <v>2305</v>
      </c>
      <c r="G1048" t="str">
        <f t="shared" si="16"/>
        <v>May</v>
      </c>
    </row>
    <row r="1049" spans="1:7">
      <c r="A1049" s="606" t="s">
        <v>445</v>
      </c>
      <c r="B1049" s="229" t="s">
        <v>1607</v>
      </c>
      <c r="C1049" s="22">
        <v>45778</v>
      </c>
      <c r="E1049" s="11"/>
      <c r="F1049" s="73" t="s">
        <v>2305</v>
      </c>
      <c r="G1049" t="str">
        <f t="shared" si="16"/>
        <v>May</v>
      </c>
    </row>
    <row r="1050" spans="1:7" ht="15.75">
      <c r="A1050" s="73" t="s">
        <v>189</v>
      </c>
      <c r="B1050" s="171" t="s">
        <v>1921</v>
      </c>
      <c r="C1050" s="233">
        <v>45778</v>
      </c>
      <c r="D1050" s="11">
        <v>302</v>
      </c>
      <c r="E1050" s="11"/>
      <c r="G1050" t="str">
        <f t="shared" si="16"/>
        <v>May</v>
      </c>
    </row>
    <row r="1051" spans="1:7">
      <c r="A1051" s="264" t="s">
        <v>187</v>
      </c>
      <c r="B1051" s="227" t="s">
        <v>58</v>
      </c>
      <c r="C1051" s="22">
        <v>45778</v>
      </c>
      <c r="D1051" s="86">
        <v>1098</v>
      </c>
      <c r="E1051" s="11"/>
      <c r="F1051" s="11" t="s">
        <v>2311</v>
      </c>
      <c r="G1051" t="str">
        <f t="shared" si="16"/>
        <v>May</v>
      </c>
    </row>
    <row r="1052" spans="1:7">
      <c r="A1052" s="85" t="s">
        <v>236</v>
      </c>
      <c r="B1052" s="73" t="s">
        <v>58</v>
      </c>
      <c r="C1052" s="22">
        <v>45778</v>
      </c>
      <c r="D1052" s="86">
        <v>1031</v>
      </c>
      <c r="E1052" s="11"/>
      <c r="F1052" s="11" t="s">
        <v>2312</v>
      </c>
      <c r="G1052" t="str">
        <f t="shared" si="16"/>
        <v>May</v>
      </c>
    </row>
    <row r="1053" spans="1:7">
      <c r="A1053" s="606" t="s">
        <v>345</v>
      </c>
      <c r="B1053" s="229" t="s">
        <v>1607</v>
      </c>
      <c r="C1053" s="263">
        <v>45779</v>
      </c>
      <c r="D1053" s="269">
        <v>1020</v>
      </c>
      <c r="E1053" s="178"/>
      <c r="F1053" s="99" t="s">
        <v>2313</v>
      </c>
      <c r="G1053" t="str">
        <f t="shared" ref="G1053:G1069" si="17">TEXT(C1053,"mmmm")</f>
        <v>May</v>
      </c>
    </row>
    <row r="1054" spans="1:7" ht="15.75">
      <c r="A1054" s="66" t="s">
        <v>347</v>
      </c>
      <c r="B1054" s="171" t="s">
        <v>1921</v>
      </c>
      <c r="C1054" s="242">
        <v>45779</v>
      </c>
      <c r="F1054" s="234" t="s">
        <v>2305</v>
      </c>
      <c r="G1054" t="str">
        <f t="shared" si="17"/>
        <v>May</v>
      </c>
    </row>
    <row r="1055" spans="1:7">
      <c r="A1055" s="247" t="s">
        <v>445</v>
      </c>
      <c r="B1055" s="228" t="s">
        <v>1607</v>
      </c>
      <c r="C1055" s="263">
        <v>45779</v>
      </c>
      <c r="F1055" s="234" t="s">
        <v>2305</v>
      </c>
      <c r="G1055" t="str">
        <f t="shared" si="17"/>
        <v>May</v>
      </c>
    </row>
    <row r="1056" spans="1:7">
      <c r="A1056" s="606" t="s">
        <v>430</v>
      </c>
      <c r="B1056" s="804" t="s">
        <v>1347</v>
      </c>
      <c r="C1056" s="1392">
        <v>45779</v>
      </c>
      <c r="D1056" s="86">
        <v>1367</v>
      </c>
      <c r="F1056" s="11" t="s">
        <v>2314</v>
      </c>
      <c r="G1056" t="str">
        <f t="shared" si="17"/>
        <v>May</v>
      </c>
    </row>
    <row r="1057" spans="1:7">
      <c r="A1057" s="73" t="s">
        <v>339</v>
      </c>
      <c r="B1057" s="85" t="s">
        <v>1587</v>
      </c>
      <c r="C1057" s="22">
        <v>45779</v>
      </c>
      <c r="D1057" s="92"/>
      <c r="F1057" s="73" t="s">
        <v>122</v>
      </c>
      <c r="G1057" t="str">
        <f t="shared" si="17"/>
        <v>May</v>
      </c>
    </row>
    <row r="1058" spans="1:7">
      <c r="A1058" s="247" t="s">
        <v>351</v>
      </c>
      <c r="B1058" s="228" t="s">
        <v>70</v>
      </c>
      <c r="C1058" s="263">
        <v>45779</v>
      </c>
      <c r="F1058" s="264" t="s">
        <v>2315</v>
      </c>
      <c r="G1058" t="str">
        <f t="shared" si="17"/>
        <v>May</v>
      </c>
    </row>
    <row r="1059" spans="1:7" ht="15.75">
      <c r="A1059" s="73" t="s">
        <v>163</v>
      </c>
      <c r="B1059" s="171" t="s">
        <v>1921</v>
      </c>
      <c r="C1059" s="242">
        <v>45779</v>
      </c>
      <c r="F1059" s="243" t="s">
        <v>122</v>
      </c>
      <c r="G1059" t="str">
        <f t="shared" si="17"/>
        <v>May</v>
      </c>
    </row>
    <row r="1060" spans="1:7" ht="15.75">
      <c r="A1060" s="66" t="s">
        <v>347</v>
      </c>
      <c r="B1060" s="171" t="s">
        <v>1921</v>
      </c>
      <c r="C1060" s="233">
        <v>45782</v>
      </c>
      <c r="D1060" s="11">
        <v>404</v>
      </c>
      <c r="F1060" s="11" t="s">
        <v>2019</v>
      </c>
      <c r="G1060" t="str">
        <f t="shared" si="17"/>
        <v>May</v>
      </c>
    </row>
    <row r="1061" spans="1:7">
      <c r="A1061" s="246" t="s">
        <v>428</v>
      </c>
      <c r="B1061" s="227" t="s">
        <v>1607</v>
      </c>
      <c r="C1061" s="22">
        <v>45782</v>
      </c>
      <c r="D1061" s="11">
        <v>640</v>
      </c>
      <c r="F1061" s="11" t="s">
        <v>2316</v>
      </c>
      <c r="G1061" t="str">
        <f t="shared" si="17"/>
        <v>May</v>
      </c>
    </row>
    <row r="1062" spans="1:7">
      <c r="A1062" s="247" t="s">
        <v>537</v>
      </c>
      <c r="B1062" s="229" t="s">
        <v>1607</v>
      </c>
      <c r="C1062" s="22">
        <v>45782</v>
      </c>
      <c r="F1062" s="234" t="s">
        <v>2317</v>
      </c>
      <c r="G1062" t="str">
        <f t="shared" si="17"/>
        <v>May</v>
      </c>
    </row>
    <row r="1063" spans="1:7" ht="15.75">
      <c r="A1063" s="229" t="s">
        <v>436</v>
      </c>
      <c r="B1063" s="800" t="s">
        <v>1921</v>
      </c>
      <c r="C1063" s="784">
        <v>45782</v>
      </c>
      <c r="E1063" s="71">
        <v>636</v>
      </c>
      <c r="F1063" s="234" t="s">
        <v>2318</v>
      </c>
      <c r="G1063" t="str">
        <f t="shared" si="17"/>
        <v>May</v>
      </c>
    </row>
    <row r="1064" spans="1:7">
      <c r="A1064" s="66" t="s">
        <v>339</v>
      </c>
      <c r="B1064" s="85" t="s">
        <v>1587</v>
      </c>
      <c r="C1064" s="22">
        <v>45782</v>
      </c>
      <c r="D1064" s="92"/>
      <c r="F1064" s="85" t="s">
        <v>2319</v>
      </c>
      <c r="G1064" t="str">
        <f t="shared" si="17"/>
        <v>May</v>
      </c>
    </row>
    <row r="1065" spans="1:7">
      <c r="A1065" s="247" t="s">
        <v>351</v>
      </c>
      <c r="B1065" s="228" t="s">
        <v>70</v>
      </c>
      <c r="C1065" s="263">
        <v>45782</v>
      </c>
      <c r="F1065" s="264" t="s">
        <v>2320</v>
      </c>
      <c r="G1065" t="str">
        <f t="shared" si="17"/>
        <v>May</v>
      </c>
    </row>
    <row r="1066" spans="1:7" ht="15.75">
      <c r="A1066" s="73" t="s">
        <v>189</v>
      </c>
      <c r="B1066" s="171" t="s">
        <v>1921</v>
      </c>
      <c r="C1066" s="233">
        <v>45782</v>
      </c>
      <c r="D1066" s="11">
        <v>610</v>
      </c>
      <c r="F1066" s="11" t="s">
        <v>2019</v>
      </c>
      <c r="G1066" t="str">
        <f t="shared" si="17"/>
        <v>May</v>
      </c>
    </row>
    <row r="1067" spans="1:7">
      <c r="A1067" s="283" t="s">
        <v>236</v>
      </c>
      <c r="B1067" s="267" t="s">
        <v>58</v>
      </c>
      <c r="C1067" s="22">
        <v>45782</v>
      </c>
      <c r="D1067" s="86">
        <v>1053</v>
      </c>
      <c r="F1067" s="11" t="s">
        <v>2321</v>
      </c>
      <c r="G1067" t="str">
        <f t="shared" si="17"/>
        <v>May</v>
      </c>
    </row>
    <row r="1068" spans="1:7">
      <c r="A1068" s="85" t="s">
        <v>238</v>
      </c>
      <c r="B1068" s="241" t="s">
        <v>58</v>
      </c>
      <c r="C1068" s="22">
        <v>45782</v>
      </c>
      <c r="D1068" s="11">
        <v>575</v>
      </c>
      <c r="F1068" s="11" t="s">
        <v>2322</v>
      </c>
      <c r="G1068" t="str">
        <f t="shared" si="17"/>
        <v>May</v>
      </c>
    </row>
    <row r="1069" spans="1:7">
      <c r="A1069" s="283" t="s">
        <v>191</v>
      </c>
      <c r="B1069" s="267" t="s">
        <v>58</v>
      </c>
      <c r="C1069" s="22">
        <v>45782</v>
      </c>
      <c r="F1069" s="73" t="s">
        <v>2323</v>
      </c>
      <c r="G1069" t="str">
        <f t="shared" si="17"/>
        <v>May</v>
      </c>
    </row>
    <row r="1070" spans="1:7" ht="15.75">
      <c r="A1070" s="66" t="s">
        <v>347</v>
      </c>
      <c r="B1070" s="171" t="s">
        <v>1921</v>
      </c>
      <c r="C1070" s="233">
        <v>45783</v>
      </c>
      <c r="D1070" s="11">
        <v>158</v>
      </c>
      <c r="F1070" s="11" t="s">
        <v>2089</v>
      </c>
      <c r="G1070" t="str">
        <f t="shared" ref="G1070:G1080" si="18">TEXT(C1070,"mmmm")</f>
        <v>May</v>
      </c>
    </row>
    <row r="1071" spans="1:7" ht="15.75">
      <c r="A1071" s="66" t="s">
        <v>445</v>
      </c>
      <c r="B1071" s="171" t="s">
        <v>1921</v>
      </c>
      <c r="C1071" s="233">
        <v>45783</v>
      </c>
      <c r="D1071" s="11">
        <v>155</v>
      </c>
      <c r="F1071" s="11" t="s">
        <v>2145</v>
      </c>
      <c r="G1071" t="str">
        <f t="shared" si="18"/>
        <v>May</v>
      </c>
    </row>
    <row r="1072" spans="1:7">
      <c r="A1072" s="246" t="s">
        <v>445</v>
      </c>
      <c r="B1072" s="227" t="s">
        <v>1607</v>
      </c>
      <c r="C1072" s="22">
        <v>45783</v>
      </c>
      <c r="D1072" s="11">
        <v>165</v>
      </c>
    </row>
    <row r="1073" spans="1:7">
      <c r="A1073" s="246" t="s">
        <v>428</v>
      </c>
      <c r="B1073" s="73" t="s">
        <v>1607</v>
      </c>
      <c r="C1073" s="22">
        <v>45783</v>
      </c>
      <c r="D1073" s="11">
        <v>490</v>
      </c>
      <c r="F1073" s="11" t="s">
        <v>2324</v>
      </c>
      <c r="G1073" t="str">
        <f t="shared" si="18"/>
        <v>May</v>
      </c>
    </row>
    <row r="1074" spans="1:7">
      <c r="A1074" s="247" t="s">
        <v>537</v>
      </c>
      <c r="B1074" s="229" t="s">
        <v>1607</v>
      </c>
      <c r="C1074" s="22">
        <v>45783</v>
      </c>
      <c r="F1074" s="234" t="s">
        <v>2325</v>
      </c>
      <c r="G1074" t="str">
        <f t="shared" si="18"/>
        <v>May</v>
      </c>
    </row>
    <row r="1075" spans="1:7">
      <c r="A1075" s="66" t="s">
        <v>430</v>
      </c>
      <c r="B1075" s="172" t="s">
        <v>1347</v>
      </c>
      <c r="C1075" s="233">
        <v>45783</v>
      </c>
      <c r="D1075" s="11">
        <v>424</v>
      </c>
      <c r="F1075" s="11" t="s">
        <v>2326</v>
      </c>
      <c r="G1075" t="str">
        <f t="shared" si="18"/>
        <v>May</v>
      </c>
    </row>
    <row r="1076" spans="1:7">
      <c r="A1076" s="247" t="s">
        <v>351</v>
      </c>
      <c r="B1076" s="228" t="s">
        <v>70</v>
      </c>
      <c r="C1076" s="22">
        <v>45783</v>
      </c>
      <c r="F1076" s="85" t="s">
        <v>2327</v>
      </c>
      <c r="G1076" t="str">
        <f t="shared" si="18"/>
        <v>May</v>
      </c>
    </row>
    <row r="1077" spans="1:7" ht="15.75">
      <c r="A1077" s="73" t="s">
        <v>189</v>
      </c>
      <c r="B1077" s="171" t="s">
        <v>1921</v>
      </c>
      <c r="C1077" s="233">
        <v>45783</v>
      </c>
      <c r="D1077" s="11">
        <v>451</v>
      </c>
      <c r="G1077" t="str">
        <f t="shared" si="18"/>
        <v>May</v>
      </c>
    </row>
    <row r="1078" spans="1:7">
      <c r="A1078" s="283" t="s">
        <v>236</v>
      </c>
      <c r="B1078" s="267" t="s">
        <v>58</v>
      </c>
      <c r="C1078" s="22">
        <v>45783</v>
      </c>
      <c r="D1078" s="11">
        <v>812</v>
      </c>
      <c r="F1078" s="11" t="s">
        <v>2328</v>
      </c>
      <c r="G1078" t="str">
        <f t="shared" si="18"/>
        <v>May</v>
      </c>
    </row>
    <row r="1079" spans="1:7">
      <c r="A1079" s="85" t="s">
        <v>238</v>
      </c>
      <c r="B1079" s="241" t="s">
        <v>58</v>
      </c>
      <c r="C1079" s="22">
        <v>45783</v>
      </c>
      <c r="D1079" s="86">
        <v>1847</v>
      </c>
      <c r="F1079" s="11" t="s">
        <v>2329</v>
      </c>
      <c r="G1079" t="str">
        <f t="shared" si="18"/>
        <v>May</v>
      </c>
    </row>
    <row r="1080" spans="1:7">
      <c r="A1080" s="283" t="s">
        <v>234</v>
      </c>
      <c r="B1080" s="267" t="s">
        <v>58</v>
      </c>
      <c r="C1080" s="22">
        <v>45783</v>
      </c>
      <c r="D1080" s="11">
        <v>565</v>
      </c>
      <c r="F1080" s="11" t="s">
        <v>2029</v>
      </c>
      <c r="G1080" t="str">
        <f t="shared" si="18"/>
        <v>May</v>
      </c>
    </row>
    <row r="1081" spans="1:7" ht="15.75">
      <c r="A1081" s="66" t="s">
        <v>347</v>
      </c>
      <c r="B1081" s="171" t="s">
        <v>1921</v>
      </c>
      <c r="C1081" s="233">
        <v>45784</v>
      </c>
      <c r="D1081" s="11">
        <v>353</v>
      </c>
      <c r="F1081" s="11" t="s">
        <v>2019</v>
      </c>
      <c r="G1081" t="str">
        <f>TEXT(C1081,"mmmm")</f>
        <v>May</v>
      </c>
    </row>
    <row r="1082" spans="1:7" ht="15.75">
      <c r="A1082" s="66" t="s">
        <v>303</v>
      </c>
      <c r="B1082" s="171" t="s">
        <v>1921</v>
      </c>
      <c r="C1082" s="233">
        <v>45784</v>
      </c>
      <c r="D1082" s="11">
        <v>131</v>
      </c>
      <c r="F1082" s="11" t="s">
        <v>2038</v>
      </c>
    </row>
    <row r="1083" spans="1:7" ht="13.5" customHeight="1">
      <c r="A1083" s="246" t="s">
        <v>404</v>
      </c>
      <c r="B1083" s="227" t="s">
        <v>68</v>
      </c>
      <c r="C1083" s="22">
        <v>45784</v>
      </c>
      <c r="D1083" s="11">
        <v>592</v>
      </c>
      <c r="F1083" s="11" t="s">
        <v>2330</v>
      </c>
      <c r="G1083" t="str">
        <f>TEXT(C1083,"mmmm")</f>
        <v>May</v>
      </c>
    </row>
    <row r="1084" spans="1:7">
      <c r="A1084" s="246" t="s">
        <v>428</v>
      </c>
      <c r="B1084" s="73" t="s">
        <v>1607</v>
      </c>
      <c r="C1084" s="22">
        <v>45784</v>
      </c>
      <c r="D1084" s="11">
        <v>127</v>
      </c>
      <c r="F1084" s="11" t="s">
        <v>2331</v>
      </c>
      <c r="G1084" t="str">
        <f>TEXT(C1084,"mmmm")</f>
        <v>May</v>
      </c>
    </row>
    <row r="1085" spans="1:7">
      <c r="A1085" s="246" t="s">
        <v>414</v>
      </c>
      <c r="B1085" s="73" t="s">
        <v>1607</v>
      </c>
      <c r="C1085" s="22">
        <v>45784</v>
      </c>
      <c r="D1085" s="11">
        <v>645</v>
      </c>
      <c r="F1085" s="11" t="s">
        <v>2332</v>
      </c>
      <c r="G1085" t="str">
        <f>TEXT(C1085,"mmmm")</f>
        <v>May</v>
      </c>
    </row>
    <row r="1086" spans="1:7">
      <c r="A1086" s="247" t="s">
        <v>351</v>
      </c>
      <c r="B1086" s="228" t="s">
        <v>70</v>
      </c>
      <c r="C1086" s="22">
        <v>45784</v>
      </c>
      <c r="F1086" s="85" t="s">
        <v>2327</v>
      </c>
      <c r="G1086" t="str">
        <f>TEXT(C1086,"mmmm")</f>
        <v>May</v>
      </c>
    </row>
    <row r="1087" spans="1:7" ht="15.75">
      <c r="A1087" s="66" t="s">
        <v>343</v>
      </c>
      <c r="B1087" s="171" t="s">
        <v>1921</v>
      </c>
      <c r="C1087" s="233">
        <v>45784</v>
      </c>
      <c r="F1087" s="73" t="s">
        <v>122</v>
      </c>
    </row>
    <row r="1088" spans="1:7" ht="15.75">
      <c r="A1088" s="73" t="s">
        <v>189</v>
      </c>
      <c r="B1088" s="171" t="s">
        <v>1921</v>
      </c>
      <c r="C1088" s="233">
        <v>45784</v>
      </c>
      <c r="D1088" s="11">
        <v>802</v>
      </c>
      <c r="F1088" s="11" t="s">
        <v>2061</v>
      </c>
      <c r="G1088" t="str">
        <f>TEXT(C1088,"mmmm")</f>
        <v>May</v>
      </c>
    </row>
    <row r="1089" spans="1:7">
      <c r="A1089" s="264" t="s">
        <v>238</v>
      </c>
      <c r="B1089" s="268" t="s">
        <v>58</v>
      </c>
      <c r="C1089" s="22">
        <v>45784</v>
      </c>
      <c r="D1089" s="86">
        <v>1052</v>
      </c>
      <c r="F1089" s="11" t="s">
        <v>2333</v>
      </c>
      <c r="G1089" t="str">
        <f>TEXT(C1089,"mmmm")</f>
        <v>May</v>
      </c>
    </row>
    <row r="1090" spans="1:7">
      <c r="A1090" s="283" t="s">
        <v>234</v>
      </c>
      <c r="B1090" s="267" t="s">
        <v>58</v>
      </c>
      <c r="C1090" s="22">
        <v>45784</v>
      </c>
      <c r="D1090" s="86">
        <v>1935</v>
      </c>
      <c r="F1090" s="11" t="s">
        <v>2334</v>
      </c>
      <c r="G1090" t="str">
        <f>TEXT(C1090,"mmmm")</f>
        <v>May</v>
      </c>
    </row>
    <row r="1091" spans="1:7" ht="15.75">
      <c r="A1091" s="606" t="s">
        <v>347</v>
      </c>
      <c r="B1091" s="800" t="s">
        <v>1921</v>
      </c>
      <c r="C1091" s="233">
        <v>45785</v>
      </c>
      <c r="D1091" s="11">
        <v>40</v>
      </c>
      <c r="F1091" s="11" t="s">
        <v>2038</v>
      </c>
      <c r="G1091" t="str">
        <f t="shared" ref="G1091:G1101" si="19">TEXT(C1091,"mmmm")</f>
        <v>May</v>
      </c>
    </row>
    <row r="1092" spans="1:7">
      <c r="A1092" s="73" t="s">
        <v>402</v>
      </c>
      <c r="B1092" s="172" t="s">
        <v>1347</v>
      </c>
      <c r="C1092" s="233">
        <v>45785</v>
      </c>
      <c r="D1092" s="11">
        <v>616</v>
      </c>
      <c r="F1092" s="11" t="s">
        <v>2335</v>
      </c>
      <c r="G1092" t="str">
        <f t="shared" si="19"/>
        <v>May</v>
      </c>
    </row>
    <row r="1093" spans="1:7">
      <c r="A1093" s="247" t="s">
        <v>404</v>
      </c>
      <c r="B1093" s="228" t="s">
        <v>68</v>
      </c>
      <c r="C1093" s="256">
        <v>45785</v>
      </c>
      <c r="D1093" s="11">
        <v>592</v>
      </c>
      <c r="F1093" s="11" t="s">
        <v>2336</v>
      </c>
      <c r="G1093" t="str">
        <f t="shared" si="19"/>
        <v>May</v>
      </c>
    </row>
    <row r="1094" spans="1:7">
      <c r="A1094" s="73" t="s">
        <v>410</v>
      </c>
      <c r="B1094" s="85" t="s">
        <v>1587</v>
      </c>
      <c r="C1094" s="22">
        <v>45785</v>
      </c>
      <c r="D1094" s="92">
        <v>468</v>
      </c>
      <c r="G1094" t="str">
        <f t="shared" si="19"/>
        <v>May</v>
      </c>
    </row>
    <row r="1095" spans="1:7">
      <c r="A1095" s="247" t="s">
        <v>414</v>
      </c>
      <c r="B1095" s="228" t="s">
        <v>1607</v>
      </c>
      <c r="C1095" s="263">
        <v>45785</v>
      </c>
      <c r="D1095" s="11">
        <v>853</v>
      </c>
      <c r="F1095" s="234" t="s">
        <v>2337</v>
      </c>
      <c r="G1095" t="str">
        <f t="shared" si="19"/>
        <v>May</v>
      </c>
    </row>
    <row r="1096" spans="1:7" ht="15.75">
      <c r="A1096" s="66" t="s">
        <v>455</v>
      </c>
      <c r="B1096" s="171" t="s">
        <v>1921</v>
      </c>
      <c r="C1096" s="233">
        <v>45785</v>
      </c>
      <c r="D1096" s="11">
        <v>225</v>
      </c>
      <c r="G1096" t="str">
        <f t="shared" si="19"/>
        <v>May</v>
      </c>
    </row>
    <row r="1097" spans="1:7" ht="15.75">
      <c r="A1097" s="66" t="s">
        <v>343</v>
      </c>
      <c r="B1097" s="171" t="s">
        <v>1921</v>
      </c>
      <c r="C1097" s="233">
        <v>45785</v>
      </c>
      <c r="F1097" s="73" t="s">
        <v>122</v>
      </c>
      <c r="G1097" t="str">
        <f t="shared" si="19"/>
        <v>May</v>
      </c>
    </row>
    <row r="1098" spans="1:7">
      <c r="A1098" s="247" t="s">
        <v>351</v>
      </c>
      <c r="B1098" s="228" t="s">
        <v>70</v>
      </c>
      <c r="C1098" s="22">
        <v>45785</v>
      </c>
      <c r="F1098" s="264" t="s">
        <v>2327</v>
      </c>
      <c r="G1098" t="str">
        <f t="shared" si="19"/>
        <v>May</v>
      </c>
    </row>
    <row r="1099" spans="1:7" ht="15.75">
      <c r="A1099" s="73" t="s">
        <v>189</v>
      </c>
      <c r="B1099" s="171" t="s">
        <v>1921</v>
      </c>
      <c r="C1099" s="233">
        <v>45785</v>
      </c>
      <c r="D1099" s="11">
        <v>75</v>
      </c>
      <c r="F1099" s="11" t="s">
        <v>2027</v>
      </c>
      <c r="G1099" t="str">
        <f t="shared" si="19"/>
        <v>May</v>
      </c>
    </row>
    <row r="1100" spans="1:7">
      <c r="A1100" s="264" t="s">
        <v>234</v>
      </c>
      <c r="B1100" s="227" t="s">
        <v>58</v>
      </c>
      <c r="C1100" s="22">
        <v>45785</v>
      </c>
      <c r="D1100" s="86">
        <v>1483</v>
      </c>
      <c r="F1100" s="11" t="s">
        <v>2338</v>
      </c>
      <c r="G1100" t="str">
        <f t="shared" si="19"/>
        <v>May</v>
      </c>
    </row>
    <row r="1101" spans="1:7">
      <c r="A1101" s="264" t="s">
        <v>238</v>
      </c>
      <c r="B1101" s="227" t="s">
        <v>58</v>
      </c>
      <c r="C1101" s="22">
        <v>45785</v>
      </c>
      <c r="D1101" s="86">
        <v>1846</v>
      </c>
      <c r="F1101" s="11" t="s">
        <v>2339</v>
      </c>
      <c r="G1101" t="str">
        <f t="shared" si="19"/>
        <v>May</v>
      </c>
    </row>
    <row r="1102" spans="1:7">
      <c r="A1102" s="283" t="s">
        <v>330</v>
      </c>
      <c r="B1102" s="229" t="s">
        <v>1607</v>
      </c>
      <c r="C1102" s="22">
        <v>45786</v>
      </c>
      <c r="D1102" s="86"/>
      <c r="F1102" s="234" t="s">
        <v>2340</v>
      </c>
      <c r="G1102" t="str">
        <f t="shared" ref="G1102:G1119" si="20">TEXT(C1102,"mmmm")</f>
        <v>May</v>
      </c>
    </row>
    <row r="1103" spans="1:7" ht="15.75">
      <c r="A1103" s="606" t="s">
        <v>347</v>
      </c>
      <c r="B1103" s="800" t="s">
        <v>1921</v>
      </c>
      <c r="C1103" s="233">
        <v>45786</v>
      </c>
      <c r="D1103" s="11">
        <v>153</v>
      </c>
      <c r="F1103" s="11" t="s">
        <v>2145</v>
      </c>
      <c r="G1103" t="str">
        <f t="shared" si="20"/>
        <v>May</v>
      </c>
    </row>
    <row r="1104" spans="1:7">
      <c r="A1104" s="73" t="s">
        <v>402</v>
      </c>
      <c r="B1104" s="172" t="s">
        <v>1347</v>
      </c>
      <c r="C1104" s="233">
        <v>45786</v>
      </c>
      <c r="D1104" s="11">
        <v>900</v>
      </c>
      <c r="F1104" s="11" t="s">
        <v>2341</v>
      </c>
      <c r="G1104" t="str">
        <f t="shared" si="20"/>
        <v>May</v>
      </c>
    </row>
    <row r="1105" spans="1:7">
      <c r="A1105" s="247" t="s">
        <v>404</v>
      </c>
      <c r="B1105" s="228" t="s">
        <v>68</v>
      </c>
      <c r="C1105" s="256">
        <v>45786</v>
      </c>
      <c r="D1105" s="11">
        <v>730</v>
      </c>
      <c r="F1105" s="11" t="s">
        <v>2342</v>
      </c>
      <c r="G1105" t="str">
        <f t="shared" si="20"/>
        <v>May</v>
      </c>
    </row>
    <row r="1106" spans="1:7">
      <c r="A1106" s="73" t="s">
        <v>410</v>
      </c>
      <c r="B1106" s="85" t="s">
        <v>1587</v>
      </c>
      <c r="C1106" s="22">
        <v>45786</v>
      </c>
      <c r="D1106" s="92">
        <v>940</v>
      </c>
      <c r="G1106" t="str">
        <f t="shared" si="20"/>
        <v>May</v>
      </c>
    </row>
    <row r="1107" spans="1:7">
      <c r="A1107" s="247" t="s">
        <v>414</v>
      </c>
      <c r="B1107" s="228" t="s">
        <v>1607</v>
      </c>
      <c r="C1107" s="263">
        <v>45786</v>
      </c>
      <c r="F1107" s="234" t="s">
        <v>2343</v>
      </c>
      <c r="G1107" t="str">
        <f t="shared" si="20"/>
        <v>May</v>
      </c>
    </row>
    <row r="1108" spans="1:7" ht="15.75">
      <c r="A1108" s="73" t="s">
        <v>189</v>
      </c>
      <c r="B1108" s="171" t="s">
        <v>1921</v>
      </c>
      <c r="C1108" s="233">
        <v>45786</v>
      </c>
      <c r="F1108" s="85" t="s">
        <v>122</v>
      </c>
      <c r="G1108" t="str">
        <f t="shared" si="20"/>
        <v>May</v>
      </c>
    </row>
    <row r="1109" spans="1:7">
      <c r="A1109" s="264" t="s">
        <v>236</v>
      </c>
      <c r="B1109" s="227" t="s">
        <v>58</v>
      </c>
      <c r="C1109" s="22">
        <v>45786</v>
      </c>
      <c r="F1109" s="238" t="s">
        <v>2344</v>
      </c>
      <c r="G1109" t="str">
        <f t="shared" si="20"/>
        <v>May</v>
      </c>
    </row>
    <row r="1110" spans="1:7">
      <c r="A1110" s="606"/>
      <c r="B1110" s="229"/>
      <c r="C1110" s="22">
        <v>45789</v>
      </c>
      <c r="G1110" t="str">
        <f t="shared" si="20"/>
        <v>May</v>
      </c>
    </row>
    <row r="1111" spans="1:7">
      <c r="A1111" s="66" t="s">
        <v>402</v>
      </c>
      <c r="B1111" s="172" t="s">
        <v>1347</v>
      </c>
      <c r="C1111" s="233">
        <v>45790</v>
      </c>
      <c r="D1111" s="234">
        <v>212</v>
      </c>
      <c r="G1111" t="str">
        <f t="shared" si="20"/>
        <v>May</v>
      </c>
    </row>
    <row r="1112" spans="1:7">
      <c r="A1112" s="247" t="s">
        <v>414</v>
      </c>
      <c r="B1112" s="228" t="s">
        <v>1607</v>
      </c>
      <c r="C1112" s="22">
        <v>45790</v>
      </c>
      <c r="F1112" s="11" t="s">
        <v>2345</v>
      </c>
      <c r="G1112" t="str">
        <f t="shared" si="20"/>
        <v>May</v>
      </c>
    </row>
    <row r="1113" spans="1:7" ht="15.75">
      <c r="A1113" s="66" t="s">
        <v>303</v>
      </c>
      <c r="B1113" s="171" t="s">
        <v>1921</v>
      </c>
      <c r="C1113" s="233">
        <v>45790</v>
      </c>
      <c r="D1113" s="11">
        <v>55</v>
      </c>
      <c r="F1113" s="11" t="s">
        <v>2346</v>
      </c>
      <c r="G1113" t="str">
        <f t="shared" si="20"/>
        <v>May</v>
      </c>
    </row>
    <row r="1114" spans="1:7" ht="15.75">
      <c r="A1114" s="66" t="s">
        <v>445</v>
      </c>
      <c r="B1114" s="171" t="s">
        <v>1921</v>
      </c>
      <c r="C1114" s="233">
        <v>45790</v>
      </c>
      <c r="F1114" s="11" t="s">
        <v>2347</v>
      </c>
      <c r="G1114" t="str">
        <f t="shared" si="20"/>
        <v>May</v>
      </c>
    </row>
    <row r="1115" spans="1:7" ht="15.75">
      <c r="A1115" s="66" t="s">
        <v>445</v>
      </c>
      <c r="B1115" s="171" t="s">
        <v>1921</v>
      </c>
      <c r="C1115" s="233">
        <v>45790</v>
      </c>
      <c r="F1115" s="11" t="s">
        <v>2347</v>
      </c>
      <c r="G1115" t="str">
        <f t="shared" si="20"/>
        <v>May</v>
      </c>
    </row>
    <row r="1116" spans="1:7" ht="15.75">
      <c r="A1116" s="66" t="s">
        <v>1931</v>
      </c>
      <c r="B1116" s="171" t="s">
        <v>1921</v>
      </c>
      <c r="C1116" s="233">
        <v>45790</v>
      </c>
      <c r="D1116" s="11">
        <v>30</v>
      </c>
      <c r="F1116" s="11" t="s">
        <v>2348</v>
      </c>
      <c r="G1116" t="str">
        <f t="shared" si="20"/>
        <v>May</v>
      </c>
    </row>
    <row r="1117" spans="1:7" ht="15.75">
      <c r="A1117" s="73" t="s">
        <v>189</v>
      </c>
      <c r="B1117" s="171" t="s">
        <v>1921</v>
      </c>
      <c r="C1117" s="233">
        <v>45790</v>
      </c>
      <c r="D1117" s="11">
        <v>251</v>
      </c>
      <c r="F1117" s="11" t="s">
        <v>2061</v>
      </c>
      <c r="G1117" t="str">
        <f t="shared" si="20"/>
        <v>May</v>
      </c>
    </row>
    <row r="1118" spans="1:7">
      <c r="A1118" s="264" t="s">
        <v>234</v>
      </c>
      <c r="B1118" s="227" t="s">
        <v>58</v>
      </c>
      <c r="C1118" s="22">
        <v>45790</v>
      </c>
      <c r="D1118" s="11">
        <v>933</v>
      </c>
      <c r="F1118" s="11" t="s">
        <v>2349</v>
      </c>
      <c r="G1118" t="str">
        <f t="shared" si="20"/>
        <v>May</v>
      </c>
    </row>
    <row r="1119" spans="1:7">
      <c r="A1119" s="229" t="s">
        <v>155</v>
      </c>
      <c r="B1119" s="229" t="s">
        <v>68</v>
      </c>
      <c r="C1119" s="22">
        <v>45790</v>
      </c>
      <c r="D1119" s="11">
        <v>385</v>
      </c>
      <c r="G1119" t="str">
        <f t="shared" si="20"/>
        <v>May</v>
      </c>
    </row>
    <row r="1120" spans="1:7" ht="15.75">
      <c r="A1120" s="606" t="s">
        <v>451</v>
      </c>
      <c r="B1120" s="800" t="s">
        <v>1921</v>
      </c>
      <c r="C1120" s="784">
        <v>45791</v>
      </c>
      <c r="D1120" s="11">
        <v>153</v>
      </c>
      <c r="G1120" t="str">
        <f t="shared" ref="G1120:G1183" si="21">TEXT(C1120,"mmmm")</f>
        <v>May</v>
      </c>
    </row>
    <row r="1121" spans="1:7">
      <c r="A1121" s="66" t="s">
        <v>295</v>
      </c>
      <c r="B1121" s="85" t="s">
        <v>1587</v>
      </c>
      <c r="C1121" s="22">
        <v>45791</v>
      </c>
      <c r="D1121" s="92"/>
      <c r="F1121" s="234" t="s">
        <v>2350</v>
      </c>
      <c r="G1121" t="str">
        <f t="shared" si="21"/>
        <v>May</v>
      </c>
    </row>
    <row r="1122" spans="1:7" ht="15.75">
      <c r="A1122" s="246" t="s">
        <v>1936</v>
      </c>
      <c r="B1122" s="825" t="s">
        <v>1921</v>
      </c>
      <c r="C1122" s="242">
        <v>45791</v>
      </c>
      <c r="F1122" s="73" t="s">
        <v>2044</v>
      </c>
      <c r="G1122" t="str">
        <f t="shared" si="21"/>
        <v>May</v>
      </c>
    </row>
    <row r="1123" spans="1:7" ht="15.75">
      <c r="A1123" s="73" t="s">
        <v>1937</v>
      </c>
      <c r="B1123" s="171" t="s">
        <v>1921</v>
      </c>
      <c r="C1123" s="233">
        <v>45791</v>
      </c>
      <c r="F1123" s="73" t="s">
        <v>2351</v>
      </c>
      <c r="G1123" t="str">
        <f t="shared" si="21"/>
        <v>May</v>
      </c>
    </row>
    <row r="1124" spans="1:7" ht="15.75">
      <c r="A1124" s="73" t="s">
        <v>189</v>
      </c>
      <c r="B1124" s="171" t="s">
        <v>1921</v>
      </c>
      <c r="C1124" s="233">
        <v>45791</v>
      </c>
      <c r="D1124" s="11">
        <v>424</v>
      </c>
      <c r="F1124" s="11" t="s">
        <v>2061</v>
      </c>
      <c r="G1124" t="str">
        <f t="shared" si="21"/>
        <v>May</v>
      </c>
    </row>
    <row r="1125" spans="1:7">
      <c r="A1125" s="264" t="s">
        <v>259</v>
      </c>
      <c r="B1125" s="227" t="s">
        <v>58</v>
      </c>
      <c r="C1125" s="22">
        <v>45791</v>
      </c>
      <c r="D1125" s="11">
        <v>1190</v>
      </c>
      <c r="F1125" s="11" t="s">
        <v>2072</v>
      </c>
      <c r="G1125" t="str">
        <f t="shared" si="21"/>
        <v>May</v>
      </c>
    </row>
    <row r="1126" spans="1:7">
      <c r="A1126" s="229" t="s">
        <v>155</v>
      </c>
      <c r="B1126" s="229" t="s">
        <v>68</v>
      </c>
      <c r="C1126" s="256">
        <v>45791</v>
      </c>
      <c r="D1126" s="11">
        <v>678</v>
      </c>
      <c r="G1126" t="str">
        <f t="shared" si="21"/>
        <v>May</v>
      </c>
    </row>
    <row r="1127" spans="1:7">
      <c r="A1127" s="66" t="s">
        <v>295</v>
      </c>
      <c r="B1127" s="85" t="s">
        <v>1587</v>
      </c>
      <c r="C1127" s="22">
        <v>45792</v>
      </c>
      <c r="D1127" s="92"/>
      <c r="F1127" s="270" t="s">
        <v>2305</v>
      </c>
      <c r="G1127" t="str">
        <f t="shared" si="21"/>
        <v>May</v>
      </c>
    </row>
    <row r="1128" spans="1:7">
      <c r="A1128" s="246" t="s">
        <v>402</v>
      </c>
      <c r="B1128" s="828" t="s">
        <v>1347</v>
      </c>
      <c r="C1128" s="242">
        <v>45792</v>
      </c>
      <c r="D1128" s="86">
        <v>1316</v>
      </c>
      <c r="F1128" s="11" t="s">
        <v>2352</v>
      </c>
      <c r="G1128" t="str">
        <f t="shared" si="21"/>
        <v>May</v>
      </c>
    </row>
    <row r="1129" spans="1:7" ht="15.75">
      <c r="A1129" s="227" t="s">
        <v>418</v>
      </c>
      <c r="B1129" s="825" t="s">
        <v>1921</v>
      </c>
      <c r="C1129" s="233">
        <v>45792</v>
      </c>
      <c r="D1129" s="11">
        <v>201</v>
      </c>
      <c r="G1129" t="str">
        <f t="shared" si="21"/>
        <v>May</v>
      </c>
    </row>
    <row r="1130" spans="1:7" ht="15.75">
      <c r="A1130" s="73" t="s">
        <v>357</v>
      </c>
      <c r="B1130" s="171" t="s">
        <v>1921</v>
      </c>
      <c r="C1130" s="233">
        <v>45792</v>
      </c>
      <c r="D1130" s="11">
        <v>85</v>
      </c>
      <c r="F1130" s="11" t="s">
        <v>2208</v>
      </c>
      <c r="G1130" t="str">
        <f t="shared" si="21"/>
        <v>May</v>
      </c>
    </row>
    <row r="1131" spans="1:7">
      <c r="A1131" s="265" t="s">
        <v>353</v>
      </c>
      <c r="B1131" s="265" t="s">
        <v>2353</v>
      </c>
      <c r="C1131" s="22">
        <v>45792</v>
      </c>
      <c r="D1131" s="86">
        <v>1342</v>
      </c>
      <c r="F1131" s="11" t="s">
        <v>2354</v>
      </c>
      <c r="G1131" t="str">
        <f t="shared" si="21"/>
        <v>May</v>
      </c>
    </row>
    <row r="1132" spans="1:7" ht="15.75">
      <c r="A1132" s="73" t="s">
        <v>189</v>
      </c>
      <c r="B1132" s="171" t="s">
        <v>1921</v>
      </c>
      <c r="C1132" s="233">
        <v>45792</v>
      </c>
      <c r="D1132" s="11">
        <v>497</v>
      </c>
      <c r="F1132" s="11" t="s">
        <v>2019</v>
      </c>
      <c r="G1132" t="str">
        <f t="shared" si="21"/>
        <v>May</v>
      </c>
    </row>
    <row r="1133" spans="1:7">
      <c r="A1133" s="264" t="s">
        <v>171</v>
      </c>
      <c r="B1133" s="227" t="s">
        <v>58</v>
      </c>
      <c r="C1133" s="22">
        <v>45792</v>
      </c>
      <c r="D1133" s="86">
        <v>1580</v>
      </c>
      <c r="F1133" s="11" t="s">
        <v>2072</v>
      </c>
      <c r="G1133" t="str">
        <f t="shared" si="21"/>
        <v>May</v>
      </c>
    </row>
    <row r="1134" spans="1:7">
      <c r="A1134" s="229" t="s">
        <v>155</v>
      </c>
      <c r="B1134" s="229" t="s">
        <v>68</v>
      </c>
      <c r="C1134" s="256">
        <v>45792</v>
      </c>
      <c r="D1134" s="11">
        <v>381</v>
      </c>
      <c r="G1134" t="str">
        <f t="shared" si="21"/>
        <v>May</v>
      </c>
    </row>
    <row r="1135" spans="1:7">
      <c r="A1135" s="66" t="s">
        <v>295</v>
      </c>
      <c r="B1135" s="85" t="s">
        <v>1587</v>
      </c>
      <c r="C1135" s="22">
        <v>45793</v>
      </c>
      <c r="D1135" s="92">
        <v>887</v>
      </c>
      <c r="F1135" s="11" t="s">
        <v>2221</v>
      </c>
      <c r="G1135" t="str">
        <f t="shared" si="21"/>
        <v>May</v>
      </c>
    </row>
    <row r="1136" spans="1:7">
      <c r="A1136" s="246" t="s">
        <v>402</v>
      </c>
      <c r="B1136" s="828" t="s">
        <v>1347</v>
      </c>
      <c r="C1136" s="242">
        <v>45793</v>
      </c>
      <c r="D1136" s="86">
        <v>1232</v>
      </c>
      <c r="F1136" s="11" t="s">
        <v>2355</v>
      </c>
      <c r="G1136" t="str">
        <f t="shared" si="21"/>
        <v>May</v>
      </c>
    </row>
    <row r="1137" spans="1:7" ht="15.75">
      <c r="A1137" s="227" t="s">
        <v>418</v>
      </c>
      <c r="B1137" s="825" t="s">
        <v>1921</v>
      </c>
      <c r="C1137" s="233">
        <v>45793</v>
      </c>
      <c r="D1137" s="11">
        <v>30</v>
      </c>
      <c r="G1137" t="str">
        <f t="shared" si="21"/>
        <v>May</v>
      </c>
    </row>
    <row r="1138" spans="1:7">
      <c r="A1138" s="228" t="s">
        <v>353</v>
      </c>
      <c r="B1138" s="228" t="s">
        <v>70</v>
      </c>
      <c r="C1138" s="22">
        <v>45793</v>
      </c>
      <c r="D1138" s="86">
        <v>1484</v>
      </c>
      <c r="F1138" s="11" t="s">
        <v>2356</v>
      </c>
      <c r="G1138" t="str">
        <f t="shared" si="21"/>
        <v>May</v>
      </c>
    </row>
    <row r="1139" spans="1:7" ht="15.75">
      <c r="A1139" s="73" t="s">
        <v>1938</v>
      </c>
      <c r="B1139" s="171" t="s">
        <v>1921</v>
      </c>
      <c r="C1139" s="233">
        <v>45793</v>
      </c>
      <c r="D1139" s="11">
        <v>151</v>
      </c>
      <c r="F1139" s="11" t="s">
        <v>2357</v>
      </c>
      <c r="G1139" t="str">
        <f t="shared" si="21"/>
        <v>May</v>
      </c>
    </row>
    <row r="1140" spans="1:7" ht="15.75">
      <c r="A1140" s="73" t="s">
        <v>189</v>
      </c>
      <c r="B1140" s="171" t="s">
        <v>1921</v>
      </c>
      <c r="C1140" s="233">
        <v>45793</v>
      </c>
      <c r="F1140" s="85" t="s">
        <v>2358</v>
      </c>
      <c r="G1140" t="str">
        <f t="shared" si="21"/>
        <v>May</v>
      </c>
    </row>
    <row r="1141" spans="1:7">
      <c r="A1141" s="228" t="s">
        <v>155</v>
      </c>
      <c r="B1141" s="228" t="s">
        <v>68</v>
      </c>
      <c r="C1141" s="22">
        <v>45793</v>
      </c>
      <c r="F1141" s="234" t="s">
        <v>2359</v>
      </c>
      <c r="G1141" t="str">
        <f t="shared" si="21"/>
        <v>May</v>
      </c>
    </row>
    <row r="1142" spans="1:7" ht="15.75">
      <c r="A1142" s="229" t="s">
        <v>305</v>
      </c>
      <c r="B1142" s="800" t="s">
        <v>1921</v>
      </c>
      <c r="C1142" s="233">
        <v>45796</v>
      </c>
      <c r="D1142" s="11">
        <v>301</v>
      </c>
      <c r="F1142" s="270" t="s">
        <v>2357</v>
      </c>
      <c r="G1142" t="str">
        <f t="shared" si="21"/>
        <v>May</v>
      </c>
    </row>
    <row r="1143" spans="1:7">
      <c r="A1143" s="73" t="s">
        <v>349</v>
      </c>
      <c r="B1143" s="172" t="s">
        <v>1347</v>
      </c>
      <c r="C1143" s="233">
        <v>45796</v>
      </c>
      <c r="F1143" s="73" t="s">
        <v>2360</v>
      </c>
      <c r="G1143" t="str">
        <f t="shared" si="21"/>
        <v>May</v>
      </c>
    </row>
    <row r="1144" spans="1:7">
      <c r="A1144" s="228" t="s">
        <v>353</v>
      </c>
      <c r="B1144" s="228" t="s">
        <v>70</v>
      </c>
      <c r="C1144" s="22">
        <v>45796</v>
      </c>
      <c r="D1144" s="86">
        <v>1280</v>
      </c>
      <c r="F1144" s="11" t="s">
        <v>2361</v>
      </c>
      <c r="G1144" t="str">
        <f t="shared" si="21"/>
        <v>May</v>
      </c>
    </row>
    <row r="1145" spans="1:7">
      <c r="A1145" s="66" t="s">
        <v>402</v>
      </c>
      <c r="B1145" s="172" t="s">
        <v>1347</v>
      </c>
      <c r="C1145" s="233">
        <v>45796</v>
      </c>
      <c r="D1145" s="86">
        <v>1156</v>
      </c>
      <c r="F1145" s="11" t="s">
        <v>2362</v>
      </c>
      <c r="G1145" t="str">
        <f t="shared" si="21"/>
        <v>May</v>
      </c>
    </row>
    <row r="1146" spans="1:7" ht="15.75">
      <c r="A1146" s="227" t="s">
        <v>416</v>
      </c>
      <c r="B1146" s="825" t="s">
        <v>1921</v>
      </c>
      <c r="C1146" s="233">
        <v>45796</v>
      </c>
      <c r="D1146" s="11">
        <v>54</v>
      </c>
      <c r="F1146" s="11" t="s">
        <v>2363</v>
      </c>
      <c r="G1146" t="str">
        <f t="shared" si="21"/>
        <v>May</v>
      </c>
    </row>
    <row r="1147" spans="1:7" ht="15.75">
      <c r="A1147" s="73" t="s">
        <v>189</v>
      </c>
      <c r="B1147" s="171" t="s">
        <v>1921</v>
      </c>
      <c r="C1147" s="233">
        <v>45796</v>
      </c>
      <c r="D1147" s="11">
        <v>286</v>
      </c>
      <c r="F1147" s="11" t="s">
        <v>2061</v>
      </c>
      <c r="G1147" t="str">
        <f t="shared" si="21"/>
        <v>May</v>
      </c>
    </row>
    <row r="1148" spans="1:7">
      <c r="A1148" s="264" t="s">
        <v>171</v>
      </c>
      <c r="B1148" s="227" t="s">
        <v>58</v>
      </c>
      <c r="C1148" s="22">
        <v>45796</v>
      </c>
      <c r="D1148" s="11">
        <v>270</v>
      </c>
      <c r="F1148" s="11" t="s">
        <v>2084</v>
      </c>
      <c r="G1148" t="str">
        <f t="shared" si="21"/>
        <v>May</v>
      </c>
    </row>
    <row r="1149" spans="1:7">
      <c r="A1149" s="264" t="s">
        <v>264</v>
      </c>
      <c r="B1149" s="227" t="s">
        <v>58</v>
      </c>
      <c r="C1149" s="22">
        <v>45796</v>
      </c>
      <c r="D1149" s="11">
        <v>644</v>
      </c>
      <c r="G1149" t="str">
        <f t="shared" si="21"/>
        <v>May</v>
      </c>
    </row>
    <row r="1150" spans="1:7">
      <c r="A1150" s="73" t="s">
        <v>155</v>
      </c>
      <c r="B1150" s="73" t="s">
        <v>68</v>
      </c>
      <c r="C1150" s="22">
        <v>45796</v>
      </c>
      <c r="D1150" s="11">
        <v>605</v>
      </c>
      <c r="G1150" t="str">
        <f t="shared" si="21"/>
        <v>May</v>
      </c>
    </row>
    <row r="1151" spans="1:7">
      <c r="A1151" s="229" t="s">
        <v>353</v>
      </c>
      <c r="B1151" s="229" t="s">
        <v>70</v>
      </c>
      <c r="C1151" s="22">
        <v>45797</v>
      </c>
      <c r="D1151" s="86">
        <v>1029</v>
      </c>
      <c r="F1151" s="11" t="s">
        <v>2364</v>
      </c>
      <c r="G1151" t="str">
        <f t="shared" si="21"/>
        <v>May</v>
      </c>
    </row>
    <row r="1152" spans="1:7">
      <c r="A1152" s="66" t="s">
        <v>402</v>
      </c>
      <c r="B1152" s="172" t="s">
        <v>1347</v>
      </c>
      <c r="C1152" s="233">
        <v>45797</v>
      </c>
      <c r="D1152" s="11">
        <v>947</v>
      </c>
      <c r="F1152" s="11" t="s">
        <v>2341</v>
      </c>
      <c r="G1152" t="str">
        <f t="shared" si="21"/>
        <v>May</v>
      </c>
    </row>
    <row r="1153" spans="1:7" ht="15.75">
      <c r="A1153" s="228" t="s">
        <v>416</v>
      </c>
      <c r="B1153" s="823" t="s">
        <v>1921</v>
      </c>
      <c r="C1153" s="233">
        <v>45797</v>
      </c>
      <c r="D1153" s="11">
        <v>101</v>
      </c>
      <c r="G1153" t="str">
        <f t="shared" si="21"/>
        <v>May</v>
      </c>
    </row>
    <row r="1154" spans="1:7">
      <c r="A1154" s="66" t="s">
        <v>285</v>
      </c>
      <c r="B1154" s="172" t="s">
        <v>1347</v>
      </c>
      <c r="C1154" s="233">
        <v>45797</v>
      </c>
      <c r="F1154" s="270" t="s">
        <v>2267</v>
      </c>
      <c r="G1154" t="str">
        <f t="shared" si="21"/>
        <v>May</v>
      </c>
    </row>
    <row r="1155" spans="1:7" ht="15.75">
      <c r="A1155" s="227" t="s">
        <v>305</v>
      </c>
      <c r="B1155" s="825" t="s">
        <v>1921</v>
      </c>
      <c r="C1155" s="233">
        <v>45797</v>
      </c>
      <c r="D1155" s="11">
        <v>191</v>
      </c>
      <c r="F1155" s="11" t="s">
        <v>2145</v>
      </c>
      <c r="G1155" t="str">
        <f t="shared" si="21"/>
        <v>May</v>
      </c>
    </row>
    <row r="1156" spans="1:7" ht="15.75">
      <c r="A1156" s="73" t="s">
        <v>295</v>
      </c>
      <c r="B1156" s="171" t="s">
        <v>1921</v>
      </c>
      <c r="C1156" s="233">
        <v>45797</v>
      </c>
      <c r="F1156" s="234" t="s">
        <v>2365</v>
      </c>
      <c r="G1156" t="str">
        <f t="shared" si="21"/>
        <v>May</v>
      </c>
    </row>
    <row r="1157" spans="1:7" ht="15.75">
      <c r="A1157" s="73" t="s">
        <v>189</v>
      </c>
      <c r="B1157" s="171" t="s">
        <v>1921</v>
      </c>
      <c r="C1157" s="233">
        <v>45797</v>
      </c>
      <c r="D1157" s="11">
        <v>226</v>
      </c>
      <c r="F1157" s="11" t="s">
        <v>2029</v>
      </c>
      <c r="G1157" t="str">
        <f t="shared" si="21"/>
        <v>May</v>
      </c>
    </row>
    <row r="1158" spans="1:7">
      <c r="A1158" s="283" t="s">
        <v>264</v>
      </c>
      <c r="B1158" s="228" t="s">
        <v>58</v>
      </c>
      <c r="C1158" s="22">
        <v>45797</v>
      </c>
      <c r="D1158" s="86">
        <v>1430</v>
      </c>
      <c r="F1158" s="11" t="s">
        <v>2105</v>
      </c>
      <c r="G1158" t="str">
        <f t="shared" si="21"/>
        <v>May</v>
      </c>
    </row>
    <row r="1159" spans="1:7">
      <c r="A1159" s="66" t="s">
        <v>285</v>
      </c>
      <c r="B1159" s="172" t="s">
        <v>1347</v>
      </c>
      <c r="C1159" s="233">
        <v>45798</v>
      </c>
      <c r="D1159" s="11">
        <v>999</v>
      </c>
      <c r="F1159" s="11" t="s">
        <v>2366</v>
      </c>
      <c r="G1159" t="str">
        <f t="shared" si="21"/>
        <v>May</v>
      </c>
    </row>
    <row r="1160" spans="1:7" ht="15.75">
      <c r="A1160" s="227" t="s">
        <v>357</v>
      </c>
      <c r="B1160" s="825" t="s">
        <v>1921</v>
      </c>
      <c r="C1160" s="233">
        <v>45798</v>
      </c>
      <c r="D1160" s="11">
        <v>181</v>
      </c>
      <c r="G1160" t="str">
        <f t="shared" si="21"/>
        <v>May</v>
      </c>
    </row>
    <row r="1161" spans="1:7" ht="15.75">
      <c r="A1161" s="73" t="s">
        <v>295</v>
      </c>
      <c r="B1161" s="171" t="s">
        <v>1921</v>
      </c>
      <c r="C1161" s="233">
        <v>45798</v>
      </c>
      <c r="F1161" s="270" t="s">
        <v>2367</v>
      </c>
      <c r="G1161" t="str">
        <f t="shared" si="21"/>
        <v>May</v>
      </c>
    </row>
    <row r="1162" spans="1:7" ht="15.75">
      <c r="A1162" s="73" t="s">
        <v>303</v>
      </c>
      <c r="B1162" s="171" t="s">
        <v>1921</v>
      </c>
      <c r="C1162" s="233">
        <v>45798</v>
      </c>
      <c r="F1162" s="270" t="s">
        <v>2368</v>
      </c>
      <c r="G1162" t="str">
        <f t="shared" si="21"/>
        <v>May</v>
      </c>
    </row>
    <row r="1163" spans="1:7" ht="15.75">
      <c r="A1163" s="73" t="s">
        <v>189</v>
      </c>
      <c r="B1163" s="171" t="s">
        <v>1921</v>
      </c>
      <c r="C1163" s="233">
        <v>45798</v>
      </c>
      <c r="F1163" s="11" t="s">
        <v>2255</v>
      </c>
      <c r="G1163" t="str">
        <f t="shared" si="21"/>
        <v>May</v>
      </c>
    </row>
    <row r="1164" spans="1:7">
      <c r="A1164" s="264" t="s">
        <v>259</v>
      </c>
      <c r="B1164" s="227" t="s">
        <v>58</v>
      </c>
      <c r="C1164" s="22">
        <v>45798</v>
      </c>
      <c r="D1164" s="11">
        <v>678</v>
      </c>
      <c r="E1164" s="244">
        <v>2850</v>
      </c>
      <c r="F1164" s="11" t="s">
        <v>2369</v>
      </c>
      <c r="G1164" t="str">
        <f t="shared" si="21"/>
        <v>May</v>
      </c>
    </row>
    <row r="1165" spans="1:7">
      <c r="A1165" s="264" t="s">
        <v>264</v>
      </c>
      <c r="B1165" s="227" t="s">
        <v>58</v>
      </c>
      <c r="C1165" s="22">
        <v>45798</v>
      </c>
      <c r="D1165" s="11">
        <v>970</v>
      </c>
      <c r="F1165" s="11" t="s">
        <v>2072</v>
      </c>
      <c r="G1165" t="str">
        <f t="shared" si="21"/>
        <v>May</v>
      </c>
    </row>
    <row r="1166" spans="1:7">
      <c r="A1166" s="73" t="s">
        <v>155</v>
      </c>
      <c r="B1166" s="73" t="s">
        <v>68</v>
      </c>
      <c r="C1166" s="22">
        <v>45798</v>
      </c>
      <c r="D1166" s="11">
        <v>600</v>
      </c>
      <c r="G1166" t="str">
        <f t="shared" si="21"/>
        <v>May</v>
      </c>
    </row>
    <row r="1167" spans="1:7">
      <c r="A1167" s="247" t="s">
        <v>140</v>
      </c>
      <c r="B1167" s="228" t="s">
        <v>68</v>
      </c>
      <c r="C1167" s="22">
        <v>45798</v>
      </c>
      <c r="F1167" s="11" t="s">
        <v>2370</v>
      </c>
      <c r="G1167" t="str">
        <f t="shared" si="21"/>
        <v>May</v>
      </c>
    </row>
    <row r="1168" spans="1:7" ht="15.75">
      <c r="A1168" s="73" t="s">
        <v>1939</v>
      </c>
      <c r="B1168" s="171" t="s">
        <v>1921</v>
      </c>
      <c r="C1168" s="233">
        <v>45799</v>
      </c>
      <c r="D1168" s="11">
        <v>260</v>
      </c>
      <c r="G1168" t="str">
        <f t="shared" si="21"/>
        <v>May</v>
      </c>
    </row>
    <row r="1169" spans="1:7">
      <c r="A1169" s="228" t="s">
        <v>1940</v>
      </c>
      <c r="B1169" s="228" t="s">
        <v>70</v>
      </c>
      <c r="C1169" s="22">
        <v>45799</v>
      </c>
      <c r="F1169" s="73" t="s">
        <v>2371</v>
      </c>
      <c r="G1169" t="str">
        <f t="shared" si="21"/>
        <v>May</v>
      </c>
    </row>
    <row r="1170" spans="1:7" ht="15.75">
      <c r="A1170" s="73" t="s">
        <v>189</v>
      </c>
      <c r="B1170" s="171" t="s">
        <v>1921</v>
      </c>
      <c r="C1170" s="233">
        <v>45799</v>
      </c>
      <c r="F1170" s="85" t="s">
        <v>2372</v>
      </c>
      <c r="G1170" t="str">
        <f t="shared" si="21"/>
        <v>May</v>
      </c>
    </row>
    <row r="1171" spans="1:7">
      <c r="A1171" s="264" t="s">
        <v>171</v>
      </c>
      <c r="B1171" s="227" t="s">
        <v>58</v>
      </c>
      <c r="C1171" s="22">
        <v>45799</v>
      </c>
      <c r="D1171" s="11">
        <v>948</v>
      </c>
      <c r="F1171" s="85" t="s">
        <v>2072</v>
      </c>
      <c r="G1171" t="str">
        <f t="shared" si="21"/>
        <v>May</v>
      </c>
    </row>
    <row r="1172" spans="1:7">
      <c r="A1172" s="229" t="s">
        <v>155</v>
      </c>
      <c r="B1172" s="229" t="s">
        <v>68</v>
      </c>
      <c r="C1172" s="22">
        <v>45799</v>
      </c>
      <c r="D1172" s="11">
        <v>772</v>
      </c>
      <c r="G1172" t="str">
        <f t="shared" si="21"/>
        <v>May</v>
      </c>
    </row>
    <row r="1173" spans="1:7" ht="15.75">
      <c r="A1173" s="229" t="s">
        <v>1939</v>
      </c>
      <c r="B1173" s="800" t="s">
        <v>1921</v>
      </c>
      <c r="C1173" s="233">
        <v>45800</v>
      </c>
      <c r="D1173" s="11">
        <v>129</v>
      </c>
      <c r="F1173" s="11" t="s">
        <v>2373</v>
      </c>
      <c r="G1173" t="str">
        <f t="shared" si="21"/>
        <v>May</v>
      </c>
    </row>
    <row r="1174" spans="1:7">
      <c r="A1174" s="73" t="s">
        <v>285</v>
      </c>
      <c r="B1174" s="172" t="s">
        <v>1347</v>
      </c>
      <c r="C1174" s="233">
        <v>45800</v>
      </c>
      <c r="D1174" s="11">
        <v>719</v>
      </c>
      <c r="F1174" s="11" t="s">
        <v>2374</v>
      </c>
      <c r="G1174" t="str">
        <f t="shared" si="21"/>
        <v>May</v>
      </c>
    </row>
    <row r="1175" spans="1:7" ht="15.75">
      <c r="A1175" s="227" t="s">
        <v>295</v>
      </c>
      <c r="B1175" s="825" t="s">
        <v>1921</v>
      </c>
      <c r="C1175" s="233">
        <v>45800</v>
      </c>
      <c r="D1175" s="11">
        <v>236</v>
      </c>
      <c r="F1175" s="11" t="s">
        <v>2061</v>
      </c>
      <c r="G1175" t="str">
        <f t="shared" si="21"/>
        <v>May</v>
      </c>
    </row>
    <row r="1176" spans="1:7" ht="15.75">
      <c r="A1176" s="73" t="s">
        <v>303</v>
      </c>
      <c r="B1176" s="171" t="s">
        <v>1921</v>
      </c>
      <c r="C1176" s="233">
        <v>45800</v>
      </c>
      <c r="D1176" s="11">
        <v>175</v>
      </c>
      <c r="F1176" s="11" t="s">
        <v>2375</v>
      </c>
      <c r="G1176" t="str">
        <f t="shared" si="21"/>
        <v>May</v>
      </c>
    </row>
    <row r="1177" spans="1:7" ht="15.75">
      <c r="A1177" s="73" t="s">
        <v>189</v>
      </c>
      <c r="B1177" s="171" t="s">
        <v>1921</v>
      </c>
      <c r="C1177" s="233">
        <v>45800</v>
      </c>
      <c r="F1177" s="232" t="s">
        <v>2372</v>
      </c>
      <c r="G1177" t="str">
        <f t="shared" si="21"/>
        <v>May</v>
      </c>
    </row>
    <row r="1178" spans="1:7">
      <c r="A1178" s="227" t="s">
        <v>155</v>
      </c>
      <c r="B1178" s="227" t="s">
        <v>68</v>
      </c>
      <c r="C1178" s="22">
        <v>45800</v>
      </c>
      <c r="F1178" s="270" t="s">
        <v>2305</v>
      </c>
      <c r="G1178" t="str">
        <f t="shared" si="21"/>
        <v>May</v>
      </c>
    </row>
    <row r="1179" spans="1:7">
      <c r="A1179" s="247" t="s">
        <v>140</v>
      </c>
      <c r="B1179" s="228" t="s">
        <v>68</v>
      </c>
      <c r="C1179" s="22">
        <v>45800</v>
      </c>
      <c r="D1179" s="11">
        <v>285</v>
      </c>
      <c r="F1179" s="11" t="s">
        <v>2376</v>
      </c>
      <c r="G1179" t="str">
        <f t="shared" si="21"/>
        <v>May</v>
      </c>
    </row>
    <row r="1180" spans="1:7" ht="15.75">
      <c r="A1180" s="73" t="s">
        <v>295</v>
      </c>
      <c r="B1180" s="171" t="s">
        <v>1921</v>
      </c>
      <c r="C1180" s="233">
        <v>45804</v>
      </c>
      <c r="D1180" s="11">
        <v>224</v>
      </c>
      <c r="F1180" s="11" t="s">
        <v>2038</v>
      </c>
      <c r="G1180" t="str">
        <f t="shared" si="21"/>
        <v>May</v>
      </c>
    </row>
    <row r="1181" spans="1:7" ht="15.75">
      <c r="A1181" s="73" t="s">
        <v>445</v>
      </c>
      <c r="B1181" s="171" t="s">
        <v>1921</v>
      </c>
      <c r="C1181" s="233">
        <v>45804</v>
      </c>
      <c r="D1181" s="11">
        <v>100</v>
      </c>
      <c r="G1181" t="str">
        <f t="shared" si="21"/>
        <v>May</v>
      </c>
    </row>
    <row r="1182" spans="1:7" ht="15.75">
      <c r="A1182" s="73" t="s">
        <v>189</v>
      </c>
      <c r="B1182" s="171" t="s">
        <v>1921</v>
      </c>
      <c r="C1182" s="233">
        <v>45804</v>
      </c>
      <c r="F1182" s="85" t="s">
        <v>2372</v>
      </c>
      <c r="G1182" t="str">
        <f t="shared" si="21"/>
        <v>May</v>
      </c>
    </row>
    <row r="1183" spans="1:7">
      <c r="A1183" s="264" t="s">
        <v>264</v>
      </c>
      <c r="B1183" s="227" t="s">
        <v>58</v>
      </c>
      <c r="C1183" s="22">
        <v>45804</v>
      </c>
      <c r="D1183" s="11">
        <v>948</v>
      </c>
      <c r="F1183" s="11" t="s">
        <v>2377</v>
      </c>
      <c r="G1183" t="str">
        <f t="shared" si="21"/>
        <v>May</v>
      </c>
    </row>
    <row r="1184" spans="1:7">
      <c r="A1184" s="228" t="s">
        <v>171</v>
      </c>
      <c r="B1184" s="228" t="s">
        <v>58</v>
      </c>
      <c r="C1184" s="22">
        <v>45804</v>
      </c>
      <c r="D1184" s="11">
        <v>954</v>
      </c>
      <c r="F1184" s="11" t="s">
        <v>2378</v>
      </c>
      <c r="G1184" t="str">
        <f t="shared" ref="G1184:G1202" si="22">TEXT(C1184,"mmmm")</f>
        <v>May</v>
      </c>
    </row>
    <row r="1185" spans="1:7" ht="15.75">
      <c r="A1185" s="85" t="s">
        <v>179</v>
      </c>
      <c r="B1185" s="171" t="s">
        <v>1921</v>
      </c>
      <c r="C1185" s="233">
        <v>45804</v>
      </c>
      <c r="F1185" s="243" t="s">
        <v>2165</v>
      </c>
      <c r="G1185" t="str">
        <f t="shared" si="22"/>
        <v>May</v>
      </c>
    </row>
    <row r="1186" spans="1:7">
      <c r="A1186" s="228" t="s">
        <v>155</v>
      </c>
      <c r="B1186" s="228" t="s">
        <v>68</v>
      </c>
      <c r="C1186" s="22">
        <v>45804</v>
      </c>
      <c r="D1186" s="11">
        <v>757</v>
      </c>
      <c r="G1186" t="str">
        <f t="shared" si="22"/>
        <v>May</v>
      </c>
    </row>
    <row r="1187" spans="1:7" ht="15.75">
      <c r="A1187" s="73" t="s">
        <v>295</v>
      </c>
      <c r="B1187" s="171" t="s">
        <v>1921</v>
      </c>
      <c r="C1187" s="233">
        <v>45805</v>
      </c>
      <c r="D1187" s="11">
        <v>200</v>
      </c>
      <c r="F1187" s="11" t="s">
        <v>2379</v>
      </c>
      <c r="G1187" t="str">
        <f t="shared" si="22"/>
        <v>May</v>
      </c>
    </row>
    <row r="1188" spans="1:7" ht="15.75">
      <c r="A1188" s="73" t="s">
        <v>189</v>
      </c>
      <c r="B1188" s="171" t="s">
        <v>1921</v>
      </c>
      <c r="C1188" s="233">
        <v>45805</v>
      </c>
      <c r="F1188" s="239" t="s">
        <v>2372</v>
      </c>
      <c r="G1188" t="str">
        <f t="shared" si="22"/>
        <v>May</v>
      </c>
    </row>
    <row r="1189" spans="1:7">
      <c r="A1189" s="268" t="s">
        <v>171</v>
      </c>
      <c r="B1189" s="230" t="s">
        <v>58</v>
      </c>
      <c r="C1189" s="22">
        <v>45805</v>
      </c>
      <c r="D1189" s="86">
        <v>2783</v>
      </c>
      <c r="F1189" s="11" t="s">
        <v>2380</v>
      </c>
      <c r="G1189" t="str">
        <f t="shared" si="22"/>
        <v>May</v>
      </c>
    </row>
    <row r="1190" spans="1:7">
      <c r="A1190" s="229" t="s">
        <v>155</v>
      </c>
      <c r="B1190" s="229" t="s">
        <v>68</v>
      </c>
      <c r="C1190" s="22">
        <v>45805</v>
      </c>
      <c r="D1190" s="11">
        <v>610</v>
      </c>
      <c r="G1190" t="str">
        <f t="shared" si="22"/>
        <v>May</v>
      </c>
    </row>
    <row r="1191" spans="1:7" ht="15.75">
      <c r="A1191" s="73" t="s">
        <v>295</v>
      </c>
      <c r="B1191" s="171" t="s">
        <v>1921</v>
      </c>
      <c r="C1191" s="233">
        <v>45806</v>
      </c>
      <c r="F1191" s="73" t="s">
        <v>2381</v>
      </c>
      <c r="G1191" t="str">
        <f t="shared" si="22"/>
        <v>May</v>
      </c>
    </row>
    <row r="1192" spans="1:7" ht="15.75">
      <c r="A1192" s="73" t="s">
        <v>1941</v>
      </c>
      <c r="B1192" s="171" t="s">
        <v>1921</v>
      </c>
      <c r="C1192" s="233">
        <v>45806</v>
      </c>
      <c r="F1192" s="230" t="s">
        <v>2381</v>
      </c>
      <c r="G1192" t="str">
        <f t="shared" si="22"/>
        <v>May</v>
      </c>
    </row>
    <row r="1193" spans="1:7" ht="15.75">
      <c r="A1193" s="73" t="s">
        <v>1942</v>
      </c>
      <c r="B1193" s="171" t="s">
        <v>1921</v>
      </c>
      <c r="C1193" s="233">
        <v>45806</v>
      </c>
      <c r="F1193" s="230" t="s">
        <v>2381</v>
      </c>
      <c r="G1193" t="str">
        <f t="shared" si="22"/>
        <v>May</v>
      </c>
    </row>
    <row r="1194" spans="1:7" ht="15.75">
      <c r="A1194" s="73" t="s">
        <v>189</v>
      </c>
      <c r="B1194" s="171" t="s">
        <v>1921</v>
      </c>
      <c r="C1194" s="233">
        <v>45806</v>
      </c>
      <c r="F1194" s="239" t="s">
        <v>122</v>
      </c>
      <c r="G1194" t="str">
        <f t="shared" si="22"/>
        <v>May</v>
      </c>
    </row>
    <row r="1195" spans="1:7">
      <c r="A1195" s="268" t="s">
        <v>171</v>
      </c>
      <c r="B1195" s="230" t="s">
        <v>58</v>
      </c>
      <c r="C1195" s="22">
        <v>45806</v>
      </c>
      <c r="D1195" s="86">
        <v>2248</v>
      </c>
      <c r="F1195" s="11" t="s">
        <v>2382</v>
      </c>
      <c r="G1195" t="str">
        <f t="shared" si="22"/>
        <v>May</v>
      </c>
    </row>
    <row r="1196" spans="1:7">
      <c r="A1196" s="241" t="s">
        <v>264</v>
      </c>
      <c r="B1196" s="230" t="s">
        <v>58</v>
      </c>
      <c r="C1196" s="22">
        <v>45806</v>
      </c>
      <c r="D1196" s="86">
        <v>736</v>
      </c>
      <c r="F1196" s="11" t="s">
        <v>2383</v>
      </c>
      <c r="G1196" t="str">
        <f t="shared" si="22"/>
        <v>May</v>
      </c>
    </row>
    <row r="1197" spans="1:7">
      <c r="A1197" s="229" t="s">
        <v>155</v>
      </c>
      <c r="B1197" s="229" t="s">
        <v>68</v>
      </c>
      <c r="C1197" s="22">
        <v>45806</v>
      </c>
      <c r="D1197" s="11">
        <v>959</v>
      </c>
      <c r="G1197" t="str">
        <f t="shared" si="22"/>
        <v>May</v>
      </c>
    </row>
    <row r="1198" spans="1:7" ht="15.75">
      <c r="A1198" s="73" t="s">
        <v>1943</v>
      </c>
      <c r="B1198" s="171" t="s">
        <v>1921</v>
      </c>
      <c r="C1198" s="233">
        <v>45807</v>
      </c>
      <c r="F1198" s="73" t="s">
        <v>2384</v>
      </c>
      <c r="G1198" t="str">
        <f t="shared" si="22"/>
        <v>May</v>
      </c>
    </row>
    <row r="1199" spans="1:7" ht="15.75">
      <c r="A1199" s="229" t="s">
        <v>1944</v>
      </c>
      <c r="B1199" s="800" t="s">
        <v>1921</v>
      </c>
      <c r="C1199" s="233">
        <v>45807</v>
      </c>
      <c r="F1199" s="227" t="s">
        <v>2384</v>
      </c>
      <c r="G1199" t="str">
        <f t="shared" si="22"/>
        <v>May</v>
      </c>
    </row>
    <row r="1200" spans="1:7">
      <c r="A1200" s="73" t="s">
        <v>430</v>
      </c>
      <c r="B1200" s="172" t="s">
        <v>1347</v>
      </c>
      <c r="C1200" s="233">
        <v>45807</v>
      </c>
      <c r="D1200" s="11">
        <v>218</v>
      </c>
      <c r="F1200" s="228" t="s">
        <v>2038</v>
      </c>
      <c r="G1200" t="str">
        <f t="shared" si="22"/>
        <v>May</v>
      </c>
    </row>
    <row r="1201" spans="1:7" ht="15.75">
      <c r="A1201" s="227" t="s">
        <v>1945</v>
      </c>
      <c r="B1201" s="825" t="s">
        <v>1921</v>
      </c>
      <c r="C1201" s="233">
        <v>45807</v>
      </c>
      <c r="F1201" s="239" t="s">
        <v>122</v>
      </c>
      <c r="G1201" t="str">
        <f t="shared" si="22"/>
        <v>May</v>
      </c>
    </row>
    <row r="1202" spans="1:7">
      <c r="A1202" s="227" t="s">
        <v>155</v>
      </c>
      <c r="B1202" s="227" t="s">
        <v>68</v>
      </c>
      <c r="C1202" s="22">
        <v>45807</v>
      </c>
      <c r="D1202" s="11">
        <v>493</v>
      </c>
      <c r="G1202" t="str">
        <f t="shared" si="22"/>
        <v>May</v>
      </c>
    </row>
    <row r="1203" spans="1:7">
      <c r="A1203" s="229" t="s">
        <v>169</v>
      </c>
      <c r="B1203" s="229" t="s">
        <v>58</v>
      </c>
      <c r="C1203" s="22">
        <v>45810</v>
      </c>
      <c r="D1203" s="11">
        <v>800</v>
      </c>
      <c r="G1203" t="s">
        <v>2385</v>
      </c>
    </row>
    <row r="1204" spans="1:7" ht="15.75">
      <c r="A1204" s="73" t="s">
        <v>179</v>
      </c>
      <c r="B1204" s="171" t="s">
        <v>1921</v>
      </c>
      <c r="C1204" s="233">
        <v>45810</v>
      </c>
      <c r="D1204" s="11">
        <v>275</v>
      </c>
      <c r="G1204" t="s">
        <v>2385</v>
      </c>
    </row>
    <row r="1205" spans="1:7">
      <c r="A1205" s="268" t="s">
        <v>264</v>
      </c>
      <c r="B1205" s="227" t="s">
        <v>58</v>
      </c>
      <c r="C1205" s="22">
        <v>45810</v>
      </c>
      <c r="D1205" s="86">
        <v>1957</v>
      </c>
      <c r="F1205" s="11" t="s">
        <v>2386</v>
      </c>
      <c r="G1205" t="s">
        <v>2385</v>
      </c>
    </row>
    <row r="1206" spans="1:7">
      <c r="A1206" s="229" t="s">
        <v>155</v>
      </c>
      <c r="B1206" s="229" t="s">
        <v>68</v>
      </c>
      <c r="C1206" s="22">
        <v>45810</v>
      </c>
      <c r="D1206" s="11">
        <v>720</v>
      </c>
      <c r="G1206" t="s">
        <v>2385</v>
      </c>
    </row>
    <row r="1207" spans="1:7" ht="15.75">
      <c r="A1207" s="174" t="s">
        <v>1946</v>
      </c>
      <c r="B1207" s="171" t="s">
        <v>1921</v>
      </c>
      <c r="C1207" s="233">
        <v>45810</v>
      </c>
      <c r="D1207" s="11">
        <v>6</v>
      </c>
      <c r="F1207" s="11" t="s">
        <v>2357</v>
      </c>
      <c r="G1207" t="s">
        <v>2385</v>
      </c>
    </row>
    <row r="1208" spans="1:7" ht="15.75">
      <c r="A1208" s="73" t="s">
        <v>1938</v>
      </c>
      <c r="B1208" s="171" t="s">
        <v>1921</v>
      </c>
      <c r="C1208" s="233">
        <v>45811</v>
      </c>
      <c r="F1208" s="73" t="s">
        <v>2387</v>
      </c>
      <c r="G1208" t="s">
        <v>2385</v>
      </c>
    </row>
    <row r="1209" spans="1:7" ht="15.75">
      <c r="A1209" s="229" t="s">
        <v>1947</v>
      </c>
      <c r="B1209" s="800" t="s">
        <v>1921</v>
      </c>
      <c r="C1209" s="233">
        <v>45811</v>
      </c>
      <c r="F1209" s="227" t="s">
        <v>122</v>
      </c>
      <c r="G1209" t="s">
        <v>2385</v>
      </c>
    </row>
    <row r="1210" spans="1:7">
      <c r="A1210" s="73" t="s">
        <v>285</v>
      </c>
      <c r="B1210" s="172" t="s">
        <v>1347</v>
      </c>
      <c r="C1210" s="233">
        <v>45811</v>
      </c>
      <c r="D1210" s="86">
        <v>1483</v>
      </c>
      <c r="F1210" s="11" t="s">
        <v>2388</v>
      </c>
      <c r="G1210" t="s">
        <v>2385</v>
      </c>
    </row>
    <row r="1211" spans="1:7">
      <c r="A1211" s="227" t="s">
        <v>532</v>
      </c>
      <c r="B1211" s="227" t="s">
        <v>68</v>
      </c>
      <c r="C1211" s="22">
        <v>45811</v>
      </c>
      <c r="F1211" s="234" t="s">
        <v>2389</v>
      </c>
      <c r="G1211" t="s">
        <v>2385</v>
      </c>
    </row>
    <row r="1212" spans="1:7">
      <c r="A1212" s="229" t="s">
        <v>169</v>
      </c>
      <c r="B1212" s="229" t="s">
        <v>58</v>
      </c>
      <c r="C1212" s="22">
        <v>45811</v>
      </c>
      <c r="D1212" s="11">
        <v>631</v>
      </c>
      <c r="F1212" s="11" t="s">
        <v>2383</v>
      </c>
      <c r="G1212" t="s">
        <v>2385</v>
      </c>
    </row>
    <row r="1213" spans="1:7" ht="15.75">
      <c r="A1213" s="73" t="s">
        <v>179</v>
      </c>
      <c r="B1213" s="171" t="s">
        <v>1921</v>
      </c>
      <c r="C1213" s="233">
        <v>45811</v>
      </c>
      <c r="D1213" s="11">
        <v>280</v>
      </c>
      <c r="G1213" t="s">
        <v>2385</v>
      </c>
    </row>
    <row r="1214" spans="1:7">
      <c r="A1214" s="268" t="s">
        <v>259</v>
      </c>
      <c r="B1214" s="230" t="s">
        <v>68</v>
      </c>
      <c r="C1214" s="22">
        <v>45811</v>
      </c>
      <c r="F1214" s="73" t="s">
        <v>122</v>
      </c>
      <c r="G1214" t="s">
        <v>2385</v>
      </c>
    </row>
    <row r="1215" spans="1:7">
      <c r="A1215" s="229" t="s">
        <v>155</v>
      </c>
      <c r="B1215" s="229" t="s">
        <v>68</v>
      </c>
      <c r="C1215" s="22">
        <v>45811</v>
      </c>
      <c r="D1215" s="11">
        <v>948</v>
      </c>
      <c r="G1215" t="s">
        <v>2385</v>
      </c>
    </row>
    <row r="1216" spans="1:7">
      <c r="A1216" s="73" t="s">
        <v>285</v>
      </c>
      <c r="B1216" s="172" t="s">
        <v>1347</v>
      </c>
      <c r="C1216" s="233">
        <v>45812</v>
      </c>
      <c r="D1216" s="11">
        <v>83</v>
      </c>
      <c r="G1216" t="s">
        <v>2385</v>
      </c>
    </row>
    <row r="1217" spans="1:7">
      <c r="A1217" s="73" t="s">
        <v>410</v>
      </c>
      <c r="B1217" s="172" t="s">
        <v>1347</v>
      </c>
      <c r="C1217" s="233">
        <v>45812</v>
      </c>
      <c r="F1217" s="73" t="s">
        <v>2390</v>
      </c>
      <c r="G1217" t="s">
        <v>2385</v>
      </c>
    </row>
    <row r="1218" spans="1:7">
      <c r="A1218" s="228" t="s">
        <v>169</v>
      </c>
      <c r="B1218" s="228" t="s">
        <v>58</v>
      </c>
      <c r="C1218" s="22">
        <v>45812</v>
      </c>
      <c r="D1218" s="86">
        <v>1401</v>
      </c>
      <c r="G1218" t="s">
        <v>2385</v>
      </c>
    </row>
    <row r="1219" spans="1:7" ht="15.75">
      <c r="A1219" s="73" t="s">
        <v>179</v>
      </c>
      <c r="B1219" s="171" t="s">
        <v>1921</v>
      </c>
      <c r="C1219" s="233">
        <v>45812</v>
      </c>
      <c r="D1219" s="11">
        <v>310</v>
      </c>
      <c r="G1219" t="s">
        <v>2385</v>
      </c>
    </row>
    <row r="1220" spans="1:7">
      <c r="A1220" s="268" t="s">
        <v>241</v>
      </c>
      <c r="B1220" s="230" t="s">
        <v>58</v>
      </c>
      <c r="C1220" s="22">
        <v>45812</v>
      </c>
      <c r="D1220" s="11">
        <v>610</v>
      </c>
      <c r="F1220" s="11" t="s">
        <v>2391</v>
      </c>
      <c r="G1220" t="s">
        <v>2385</v>
      </c>
    </row>
    <row r="1221" spans="1:7">
      <c r="A1221" s="264" t="s">
        <v>264</v>
      </c>
      <c r="B1221" s="227" t="s">
        <v>58</v>
      </c>
      <c r="C1221" s="22">
        <v>45812</v>
      </c>
      <c r="E1221" s="244">
        <v>8415</v>
      </c>
      <c r="F1221" s="11" t="s">
        <v>2392</v>
      </c>
      <c r="G1221" t="s">
        <v>2385</v>
      </c>
    </row>
    <row r="1222" spans="1:7">
      <c r="A1222" s="229" t="s">
        <v>155</v>
      </c>
      <c r="B1222" s="229" t="s">
        <v>68</v>
      </c>
      <c r="C1222" s="22">
        <v>45812</v>
      </c>
      <c r="F1222" s="73" t="s">
        <v>2390</v>
      </c>
      <c r="G1222" t="s">
        <v>2385</v>
      </c>
    </row>
    <row r="1223" spans="1:7">
      <c r="A1223" s="73" t="s">
        <v>410</v>
      </c>
      <c r="B1223" s="172" t="s">
        <v>1347</v>
      </c>
      <c r="C1223" s="233">
        <v>45813</v>
      </c>
      <c r="D1223" s="11">
        <v>341</v>
      </c>
      <c r="F1223" s="11" t="s">
        <v>2393</v>
      </c>
      <c r="G1223" t="s">
        <v>2385</v>
      </c>
    </row>
    <row r="1224" spans="1:7" ht="15.75">
      <c r="A1224" s="227" t="s">
        <v>1948</v>
      </c>
      <c r="B1224" s="825" t="s">
        <v>1921</v>
      </c>
      <c r="C1224" s="233">
        <v>45813</v>
      </c>
      <c r="F1224" s="243" t="s">
        <v>122</v>
      </c>
      <c r="G1224" t="s">
        <v>2385</v>
      </c>
    </row>
    <row r="1225" spans="1:7" ht="15.75">
      <c r="A1225" s="73" t="s">
        <v>179</v>
      </c>
      <c r="B1225" s="171" t="s">
        <v>1921</v>
      </c>
      <c r="C1225" s="233">
        <v>45813</v>
      </c>
      <c r="F1225" s="243" t="s">
        <v>2220</v>
      </c>
      <c r="G1225" t="s">
        <v>2385</v>
      </c>
    </row>
    <row r="1226" spans="1:7">
      <c r="A1226" s="267" t="s">
        <v>241</v>
      </c>
      <c r="B1226" s="276" t="s">
        <v>58</v>
      </c>
      <c r="C1226" s="22">
        <v>45813</v>
      </c>
      <c r="D1226" s="86">
        <v>2523</v>
      </c>
      <c r="F1226" s="11" t="s">
        <v>2394</v>
      </c>
      <c r="G1226" t="s">
        <v>2385</v>
      </c>
    </row>
    <row r="1227" spans="1:7" ht="15.75">
      <c r="A1227" s="73" t="s">
        <v>203</v>
      </c>
      <c r="B1227" s="171" t="s">
        <v>1921</v>
      </c>
      <c r="C1227" s="233">
        <v>45813</v>
      </c>
      <c r="F1227" s="243" t="s">
        <v>2395</v>
      </c>
      <c r="G1227" t="s">
        <v>2385</v>
      </c>
    </row>
    <row r="1228" spans="1:7">
      <c r="A1228" s="227" t="s">
        <v>155</v>
      </c>
      <c r="B1228" s="227" t="s">
        <v>68</v>
      </c>
      <c r="C1228" s="22">
        <v>45813</v>
      </c>
      <c r="D1228" s="86">
        <v>1101</v>
      </c>
      <c r="F1228" s="11" t="s">
        <v>2084</v>
      </c>
      <c r="G1228" t="s">
        <v>2385</v>
      </c>
    </row>
    <row r="1229" spans="1:7">
      <c r="A1229" s="73" t="s">
        <v>155</v>
      </c>
      <c r="B1229" s="73" t="s">
        <v>68</v>
      </c>
      <c r="C1229" s="22">
        <v>45814</v>
      </c>
      <c r="D1229" s="11">
        <v>437</v>
      </c>
      <c r="F1229" s="11" t="s">
        <v>2072</v>
      </c>
      <c r="G1229" t="s">
        <v>2385</v>
      </c>
    </row>
    <row r="1230" spans="1:7">
      <c r="A1230" s="85" t="s">
        <v>169</v>
      </c>
      <c r="B1230" s="73" t="s">
        <v>58</v>
      </c>
      <c r="C1230" s="22">
        <v>45817</v>
      </c>
      <c r="D1230" s="86">
        <v>1100</v>
      </c>
      <c r="G1230" t="s">
        <v>2385</v>
      </c>
    </row>
    <row r="1231" spans="1:7">
      <c r="A1231" s="228" t="s">
        <v>276</v>
      </c>
      <c r="B1231" s="228" t="s">
        <v>58</v>
      </c>
      <c r="C1231" s="22">
        <v>45817</v>
      </c>
      <c r="D1231" s="11">
        <v>115</v>
      </c>
      <c r="G1231" t="s">
        <v>2385</v>
      </c>
    </row>
    <row r="1232" spans="1:7" ht="15.75">
      <c r="A1232" s="73" t="s">
        <v>1949</v>
      </c>
      <c r="B1232" s="171" t="s">
        <v>1921</v>
      </c>
      <c r="C1232" s="233">
        <v>45817</v>
      </c>
      <c r="D1232" s="11">
        <v>155</v>
      </c>
      <c r="G1232" t="s">
        <v>2385</v>
      </c>
    </row>
    <row r="1233" spans="1:7" ht="15.75">
      <c r="A1233" s="85" t="s">
        <v>179</v>
      </c>
      <c r="B1233" s="171" t="s">
        <v>1921</v>
      </c>
      <c r="C1233" s="233">
        <v>45817</v>
      </c>
      <c r="D1233" s="11">
        <v>263</v>
      </c>
      <c r="G1233" t="s">
        <v>2385</v>
      </c>
    </row>
    <row r="1234" spans="1:7">
      <c r="A1234" s="227" t="s">
        <v>155</v>
      </c>
      <c r="B1234" s="227" t="s">
        <v>68</v>
      </c>
      <c r="C1234" s="22">
        <v>45817</v>
      </c>
      <c r="D1234" s="11">
        <v>730</v>
      </c>
      <c r="G1234" t="s">
        <v>2385</v>
      </c>
    </row>
    <row r="1235" spans="1:7">
      <c r="A1235" s="239" t="s">
        <v>241</v>
      </c>
      <c r="B1235" s="229" t="s">
        <v>58</v>
      </c>
      <c r="C1235" s="22">
        <v>45818</v>
      </c>
      <c r="D1235" s="86">
        <v>1293</v>
      </c>
      <c r="F1235" s="11" t="s">
        <v>2396</v>
      </c>
      <c r="G1235" t="s">
        <v>2385</v>
      </c>
    </row>
    <row r="1236" spans="1:7" ht="15.75">
      <c r="A1236" s="85" t="s">
        <v>179</v>
      </c>
      <c r="B1236" s="171" t="s">
        <v>1921</v>
      </c>
      <c r="C1236" s="233">
        <v>45818</v>
      </c>
      <c r="D1236" s="11">
        <v>270</v>
      </c>
      <c r="G1236" t="s">
        <v>2385</v>
      </c>
    </row>
    <row r="1237" spans="1:7">
      <c r="A1237" s="227" t="s">
        <v>155</v>
      </c>
      <c r="B1237" s="227" t="s">
        <v>68</v>
      </c>
      <c r="C1237" s="22">
        <v>45818</v>
      </c>
      <c r="D1237" s="11">
        <v>583</v>
      </c>
      <c r="G1237" t="s">
        <v>2385</v>
      </c>
    </row>
    <row r="1238" spans="1:7">
      <c r="A1238" s="85" t="s">
        <v>169</v>
      </c>
      <c r="B1238" s="73" t="s">
        <v>58</v>
      </c>
      <c r="C1238" s="22">
        <v>45819</v>
      </c>
      <c r="D1238" s="86">
        <v>1975</v>
      </c>
      <c r="F1238" s="11" t="s">
        <v>2383</v>
      </c>
      <c r="G1238" t="s">
        <v>2385</v>
      </c>
    </row>
    <row r="1239" spans="1:7">
      <c r="A1239" s="283" t="s">
        <v>171</v>
      </c>
      <c r="B1239" s="228" t="s">
        <v>58</v>
      </c>
      <c r="C1239" s="22">
        <v>45819</v>
      </c>
      <c r="D1239" s="11">
        <v>370</v>
      </c>
      <c r="F1239" s="11" t="s">
        <v>2383</v>
      </c>
      <c r="G1239" t="s">
        <v>2385</v>
      </c>
    </row>
    <row r="1240" spans="1:7" ht="15.75">
      <c r="A1240" s="73" t="s">
        <v>179</v>
      </c>
      <c r="B1240" s="171" t="s">
        <v>1921</v>
      </c>
      <c r="C1240" s="233">
        <v>45819</v>
      </c>
      <c r="F1240" s="11" t="s">
        <v>2305</v>
      </c>
      <c r="G1240" t="s">
        <v>2385</v>
      </c>
    </row>
    <row r="1241" spans="1:7">
      <c r="A1241" s="834" t="s">
        <v>169</v>
      </c>
      <c r="B1241" s="311" t="s">
        <v>58</v>
      </c>
      <c r="C1241" s="22">
        <v>45820</v>
      </c>
      <c r="D1241" s="86">
        <v>1395</v>
      </c>
      <c r="F1241" s="11" t="s">
        <v>2383</v>
      </c>
      <c r="G1241" t="s">
        <v>2385</v>
      </c>
    </row>
    <row r="1242" spans="1:7">
      <c r="A1242" s="604" t="s">
        <v>259</v>
      </c>
      <c r="B1242" s="290" t="s">
        <v>58</v>
      </c>
      <c r="C1242" s="22">
        <v>45820</v>
      </c>
      <c r="F1242" s="11" t="s">
        <v>122</v>
      </c>
      <c r="G1242" t="s">
        <v>2385</v>
      </c>
    </row>
    <row r="1243" spans="1:7" ht="15.75">
      <c r="A1243" s="26" t="s">
        <v>179</v>
      </c>
      <c r="B1243" s="171" t="s">
        <v>1921</v>
      </c>
      <c r="C1243" s="233">
        <v>45820</v>
      </c>
      <c r="D1243" s="11">
        <v>395</v>
      </c>
      <c r="G1243" t="s">
        <v>2385</v>
      </c>
    </row>
    <row r="1244" spans="1:7">
      <c r="A1244" s="283" t="s">
        <v>259</v>
      </c>
      <c r="B1244" s="228" t="s">
        <v>58</v>
      </c>
      <c r="C1244" s="22">
        <v>45821</v>
      </c>
      <c r="F1244" s="229" t="s">
        <v>122</v>
      </c>
      <c r="G1244" t="s">
        <v>2385</v>
      </c>
    </row>
    <row r="1245" spans="1:7" ht="15.75">
      <c r="A1245" s="73" t="s">
        <v>1950</v>
      </c>
      <c r="B1245" s="171" t="s">
        <v>1921</v>
      </c>
      <c r="C1245" s="233">
        <v>45821</v>
      </c>
      <c r="F1245" s="229" t="s">
        <v>2397</v>
      </c>
      <c r="G1245" t="s">
        <v>2385</v>
      </c>
    </row>
    <row r="1246" spans="1:7" ht="15.75">
      <c r="A1246" s="73" t="s">
        <v>179</v>
      </c>
      <c r="B1246" s="171" t="s">
        <v>1921</v>
      </c>
      <c r="C1246" s="233">
        <v>45821</v>
      </c>
      <c r="F1246" s="234" t="s">
        <v>2398</v>
      </c>
      <c r="G1246" t="s">
        <v>2385</v>
      </c>
    </row>
    <row r="1247" spans="1:7">
      <c r="A1247" s="228" t="s">
        <v>155</v>
      </c>
      <c r="B1247" s="228" t="s">
        <v>68</v>
      </c>
      <c r="C1247" s="22">
        <v>45821</v>
      </c>
      <c r="E1247" s="244">
        <v>7408</v>
      </c>
      <c r="F1247" s="85" t="s">
        <v>2399</v>
      </c>
      <c r="G1247" t="s">
        <v>2385</v>
      </c>
    </row>
    <row r="1248" spans="1:7">
      <c r="A1248" s="73" t="s">
        <v>283</v>
      </c>
      <c r="B1248" s="172" t="s">
        <v>1347</v>
      </c>
      <c r="C1248" s="233">
        <v>45824</v>
      </c>
      <c r="D1248" s="86">
        <v>1394</v>
      </c>
      <c r="F1248" s="11" t="s">
        <v>2025</v>
      </c>
      <c r="G1248" t="s">
        <v>2385</v>
      </c>
    </row>
    <row r="1249" spans="1:7">
      <c r="A1249" s="860" t="s">
        <v>169</v>
      </c>
      <c r="B1249" s="548" t="s">
        <v>58</v>
      </c>
      <c r="C1249" s="22">
        <v>45824</v>
      </c>
      <c r="D1249" s="11">
        <v>450</v>
      </c>
      <c r="F1249" s="11" t="s">
        <v>2400</v>
      </c>
      <c r="G1249" t="s">
        <v>2385</v>
      </c>
    </row>
    <row r="1250" spans="1:7" ht="15.75">
      <c r="A1250" s="73" t="s">
        <v>179</v>
      </c>
      <c r="B1250" s="171" t="s">
        <v>1921</v>
      </c>
      <c r="C1250" s="233">
        <v>45824</v>
      </c>
      <c r="D1250" s="11">
        <v>280</v>
      </c>
      <c r="G1250" t="s">
        <v>2385</v>
      </c>
    </row>
    <row r="1251" spans="1:7">
      <c r="A1251" s="227" t="s">
        <v>171</v>
      </c>
      <c r="B1251" s="227" t="s">
        <v>58</v>
      </c>
      <c r="C1251" s="22">
        <v>45824</v>
      </c>
      <c r="E1251" s="244">
        <v>4976</v>
      </c>
      <c r="F1251" s="227" t="s">
        <v>2401</v>
      </c>
      <c r="G1251" t="s">
        <v>2385</v>
      </c>
    </row>
    <row r="1252" spans="1:7">
      <c r="A1252" s="229" t="s">
        <v>155</v>
      </c>
      <c r="B1252" s="229" t="s">
        <v>68</v>
      </c>
      <c r="C1252" s="22">
        <v>45824</v>
      </c>
      <c r="D1252" s="11">
        <v>465</v>
      </c>
      <c r="F1252" s="11" t="s">
        <v>2072</v>
      </c>
      <c r="G1252" t="s">
        <v>2385</v>
      </c>
    </row>
    <row r="1253" spans="1:7">
      <c r="A1253" s="73" t="s">
        <v>283</v>
      </c>
      <c r="B1253" s="172" t="s">
        <v>1347</v>
      </c>
      <c r="C1253" s="233">
        <v>45825</v>
      </c>
      <c r="D1253" s="86">
        <v>1756</v>
      </c>
      <c r="F1253" s="11" t="s">
        <v>2027</v>
      </c>
      <c r="G1253" t="s">
        <v>2385</v>
      </c>
    </row>
    <row r="1254" spans="1:7">
      <c r="A1254" s="860" t="s">
        <v>169</v>
      </c>
      <c r="B1254" s="548" t="s">
        <v>58</v>
      </c>
      <c r="C1254" s="22">
        <v>45825</v>
      </c>
      <c r="D1254" s="86">
        <v>1246</v>
      </c>
      <c r="F1254" s="11" t="s">
        <v>2382</v>
      </c>
      <c r="G1254" t="s">
        <v>2385</v>
      </c>
    </row>
    <row r="1255" spans="1:7" ht="15.75">
      <c r="A1255" s="73" t="s">
        <v>179</v>
      </c>
      <c r="B1255" s="171" t="s">
        <v>1921</v>
      </c>
      <c r="C1255" s="233">
        <v>45825</v>
      </c>
      <c r="D1255" s="11">
        <v>70</v>
      </c>
      <c r="G1255" t="s">
        <v>2385</v>
      </c>
    </row>
    <row r="1256" spans="1:7">
      <c r="A1256" s="228" t="s">
        <v>167</v>
      </c>
      <c r="B1256" s="228" t="s">
        <v>58</v>
      </c>
      <c r="C1256" s="22">
        <v>45825</v>
      </c>
      <c r="D1256" s="86">
        <v>1465</v>
      </c>
      <c r="F1256" s="11" t="s">
        <v>2402</v>
      </c>
      <c r="G1256" t="s">
        <v>2385</v>
      </c>
    </row>
    <row r="1257" spans="1:7">
      <c r="A1257" s="234" t="s">
        <v>171</v>
      </c>
      <c r="B1257" s="234" t="s">
        <v>58</v>
      </c>
      <c r="C1257" s="22">
        <v>45825</v>
      </c>
      <c r="E1257" s="244">
        <v>4177</v>
      </c>
      <c r="F1257" s="11" t="s">
        <v>2403</v>
      </c>
      <c r="G1257" t="s">
        <v>2385</v>
      </c>
    </row>
    <row r="1258" spans="1:7">
      <c r="A1258" s="229" t="s">
        <v>155</v>
      </c>
      <c r="B1258" s="229" t="s">
        <v>68</v>
      </c>
      <c r="C1258" s="22">
        <v>45825</v>
      </c>
      <c r="D1258" s="11">
        <v>218</v>
      </c>
      <c r="F1258" s="11" t="s">
        <v>2072</v>
      </c>
      <c r="G1258" t="s">
        <v>2385</v>
      </c>
    </row>
    <row r="1259" spans="1:7">
      <c r="A1259" s="73" t="s">
        <v>283</v>
      </c>
      <c r="B1259" s="172" t="s">
        <v>1347</v>
      </c>
      <c r="C1259" s="233">
        <v>45826</v>
      </c>
      <c r="D1259" s="11">
        <v>846</v>
      </c>
      <c r="F1259" s="11" t="s">
        <v>2019</v>
      </c>
      <c r="G1259" t="s">
        <v>2385</v>
      </c>
    </row>
    <row r="1260" spans="1:7" ht="15.75">
      <c r="A1260" s="227" t="s">
        <v>418</v>
      </c>
      <c r="B1260" s="825" t="s">
        <v>1921</v>
      </c>
      <c r="C1260" s="233">
        <v>45826</v>
      </c>
      <c r="D1260" s="11">
        <v>81</v>
      </c>
      <c r="G1260" t="s">
        <v>2385</v>
      </c>
    </row>
    <row r="1261" spans="1:7" ht="15.75">
      <c r="A1261" s="73" t="s">
        <v>371</v>
      </c>
      <c r="B1261" s="171" t="s">
        <v>1921</v>
      </c>
      <c r="C1261" s="233">
        <v>45826</v>
      </c>
      <c r="F1261" s="11" t="s">
        <v>122</v>
      </c>
      <c r="G1261" t="s">
        <v>2385</v>
      </c>
    </row>
    <row r="1262" spans="1:7" ht="15.75">
      <c r="A1262" s="73" t="s">
        <v>305</v>
      </c>
      <c r="B1262" s="171" t="s">
        <v>1921</v>
      </c>
      <c r="C1262" s="233">
        <v>45826</v>
      </c>
      <c r="F1262" s="11" t="s">
        <v>122</v>
      </c>
      <c r="G1262" t="s">
        <v>2385</v>
      </c>
    </row>
    <row r="1263" spans="1:7">
      <c r="A1263" s="228" t="s">
        <v>167</v>
      </c>
      <c r="B1263" s="548" t="s">
        <v>58</v>
      </c>
      <c r="C1263" s="22">
        <v>45826</v>
      </c>
      <c r="D1263" s="86">
        <v>1380</v>
      </c>
      <c r="F1263" s="11" t="s">
        <v>2402</v>
      </c>
      <c r="G1263" t="s">
        <v>2385</v>
      </c>
    </row>
    <row r="1264" spans="1:7" ht="15.75">
      <c r="A1264" s="73" t="s">
        <v>179</v>
      </c>
      <c r="B1264" s="171" t="s">
        <v>1921</v>
      </c>
      <c r="C1264" s="233">
        <v>45826</v>
      </c>
      <c r="D1264" s="11">
        <v>594</v>
      </c>
      <c r="G1264" t="s">
        <v>2385</v>
      </c>
    </row>
    <row r="1265" spans="1:7">
      <c r="A1265" s="227" t="s">
        <v>155</v>
      </c>
      <c r="B1265" s="227" t="s">
        <v>68</v>
      </c>
      <c r="C1265" s="22">
        <v>45826</v>
      </c>
      <c r="D1265" s="11">
        <v>729</v>
      </c>
      <c r="G1265" t="s">
        <v>2385</v>
      </c>
    </row>
    <row r="1266" spans="1:7">
      <c r="A1266" s="73" t="s">
        <v>155</v>
      </c>
      <c r="B1266" s="73" t="s">
        <v>68</v>
      </c>
      <c r="C1266" s="22">
        <v>45827</v>
      </c>
      <c r="D1266" s="11">
        <v>464</v>
      </c>
      <c r="G1266" t="s">
        <v>2385</v>
      </c>
    </row>
    <row r="1267" spans="1:7">
      <c r="A1267" s="229" t="s">
        <v>129</v>
      </c>
      <c r="B1267" s="229" t="s">
        <v>68</v>
      </c>
      <c r="C1267" s="22">
        <v>45827</v>
      </c>
      <c r="D1267" s="11">
        <v>977</v>
      </c>
      <c r="F1267" s="11" t="s">
        <v>2084</v>
      </c>
      <c r="G1267" t="s">
        <v>2385</v>
      </c>
    </row>
    <row r="1268" spans="1:7" ht="15.75">
      <c r="A1268" s="73" t="s">
        <v>418</v>
      </c>
      <c r="B1268" s="171" t="s">
        <v>1921</v>
      </c>
      <c r="C1268" s="233">
        <v>45828</v>
      </c>
      <c r="D1268" s="11">
        <v>114</v>
      </c>
      <c r="G1268" t="s">
        <v>2385</v>
      </c>
    </row>
    <row r="1269" spans="1:7" ht="15.75">
      <c r="A1269" s="73" t="s">
        <v>179</v>
      </c>
      <c r="B1269" s="171" t="s">
        <v>1921</v>
      </c>
      <c r="C1269" s="233">
        <v>45828</v>
      </c>
      <c r="D1269" s="11">
        <v>52</v>
      </c>
      <c r="F1269" s="11" t="s">
        <v>2072</v>
      </c>
      <c r="G1269" t="s">
        <v>2385</v>
      </c>
    </row>
    <row r="1270" spans="1:7">
      <c r="A1270" s="238" t="s">
        <v>264</v>
      </c>
      <c r="B1270" s="238" t="s">
        <v>58</v>
      </c>
      <c r="C1270" s="22">
        <v>45828</v>
      </c>
      <c r="F1270" s="234" t="s">
        <v>122</v>
      </c>
      <c r="G1270" t="s">
        <v>2385</v>
      </c>
    </row>
    <row r="1271" spans="1:7">
      <c r="A1271" s="229" t="s">
        <v>155</v>
      </c>
      <c r="B1271" s="229" t="s">
        <v>68</v>
      </c>
      <c r="C1271" s="22">
        <v>45828</v>
      </c>
      <c r="E1271" s="244">
        <v>1086</v>
      </c>
      <c r="F1271" s="11" t="s">
        <v>2404</v>
      </c>
      <c r="G1271" t="s">
        <v>2385</v>
      </c>
    </row>
    <row r="1272" spans="1:7" ht="15.75">
      <c r="A1272" s="73" t="s">
        <v>418</v>
      </c>
      <c r="B1272" s="171" t="s">
        <v>1921</v>
      </c>
      <c r="C1272" s="233">
        <v>45831</v>
      </c>
      <c r="D1272" s="11">
        <v>237</v>
      </c>
      <c r="F1272" s="11" t="s">
        <v>2308</v>
      </c>
      <c r="G1272" t="s">
        <v>2385</v>
      </c>
    </row>
    <row r="1273" spans="1:7" ht="15.75">
      <c r="A1273" s="73" t="s">
        <v>443</v>
      </c>
      <c r="B1273" s="171" t="s">
        <v>1921</v>
      </c>
      <c r="C1273" s="233">
        <v>45831</v>
      </c>
      <c r="D1273" s="11">
        <v>65</v>
      </c>
      <c r="G1273" t="s">
        <v>2385</v>
      </c>
    </row>
    <row r="1274" spans="1:7">
      <c r="A1274" s="228" t="s">
        <v>252</v>
      </c>
      <c r="B1274" s="548" t="s">
        <v>58</v>
      </c>
      <c r="C1274" s="22">
        <v>45831</v>
      </c>
      <c r="D1274" s="11">
        <v>924</v>
      </c>
      <c r="F1274" s="11" t="s">
        <v>2072</v>
      </c>
      <c r="G1274" t="s">
        <v>2385</v>
      </c>
    </row>
    <row r="1275" spans="1:7" ht="15.75">
      <c r="A1275" s="73" t="s">
        <v>179</v>
      </c>
      <c r="B1275" s="171" t="s">
        <v>1921</v>
      </c>
      <c r="C1275" s="233">
        <v>45831</v>
      </c>
      <c r="D1275" s="11">
        <v>68</v>
      </c>
      <c r="F1275" s="11" t="s">
        <v>2378</v>
      </c>
      <c r="G1275" t="s">
        <v>2385</v>
      </c>
    </row>
    <row r="1276" spans="1:7">
      <c r="A1276" s="228" t="s">
        <v>167</v>
      </c>
      <c r="B1276" s="228" t="s">
        <v>58</v>
      </c>
      <c r="C1276" s="22">
        <v>45831</v>
      </c>
      <c r="D1276" s="86">
        <v>1269</v>
      </c>
      <c r="F1276" s="11" t="s">
        <v>2378</v>
      </c>
      <c r="G1276" t="s">
        <v>2385</v>
      </c>
    </row>
    <row r="1277" spans="1:7" ht="15.75">
      <c r="A1277" s="229" t="s">
        <v>418</v>
      </c>
      <c r="B1277" s="800" t="s">
        <v>1921</v>
      </c>
      <c r="C1277" s="233">
        <v>45832</v>
      </c>
      <c r="D1277" s="11">
        <v>322</v>
      </c>
      <c r="G1277" t="s">
        <v>2385</v>
      </c>
    </row>
    <row r="1278" spans="1:7">
      <c r="A1278" s="73" t="s">
        <v>283</v>
      </c>
      <c r="B1278" s="172" t="s">
        <v>1347</v>
      </c>
      <c r="C1278" s="233">
        <v>45832</v>
      </c>
      <c r="D1278" s="86">
        <v>1946</v>
      </c>
      <c r="F1278" s="11" t="s">
        <v>2405</v>
      </c>
      <c r="G1278" t="s">
        <v>2385</v>
      </c>
    </row>
    <row r="1279" spans="1:7">
      <c r="A1279" s="228" t="s">
        <v>215</v>
      </c>
      <c r="B1279" s="548" t="s">
        <v>58</v>
      </c>
      <c r="C1279" s="22">
        <v>45832</v>
      </c>
      <c r="D1279" s="86">
        <v>1044</v>
      </c>
      <c r="F1279" s="11" t="s">
        <v>2406</v>
      </c>
      <c r="G1279" t="s">
        <v>2385</v>
      </c>
    </row>
    <row r="1280" spans="1:7" ht="15.75">
      <c r="A1280" s="73" t="s">
        <v>179</v>
      </c>
      <c r="B1280" s="171" t="s">
        <v>1921</v>
      </c>
      <c r="C1280" s="233">
        <v>45832</v>
      </c>
      <c r="D1280" s="11">
        <v>50</v>
      </c>
      <c r="F1280" s="11" t="s">
        <v>2407</v>
      </c>
      <c r="G1280" t="s">
        <v>2385</v>
      </c>
    </row>
    <row r="1281" spans="1:7">
      <c r="A1281" s="227" t="s">
        <v>167</v>
      </c>
      <c r="B1281" s="227" t="s">
        <v>58</v>
      </c>
      <c r="C1281" s="22">
        <v>45832</v>
      </c>
      <c r="D1281" s="86">
        <v>1141</v>
      </c>
      <c r="F1281" s="11" t="s">
        <v>2382</v>
      </c>
      <c r="G1281" t="s">
        <v>2385</v>
      </c>
    </row>
    <row r="1282" spans="1:7">
      <c r="A1282" s="229" t="s">
        <v>155</v>
      </c>
      <c r="B1282" s="229" t="s">
        <v>68</v>
      </c>
      <c r="C1282" s="22">
        <v>45832</v>
      </c>
      <c r="E1282" s="71">
        <v>883</v>
      </c>
      <c r="F1282" s="11" t="s">
        <v>2408</v>
      </c>
      <c r="G1282" t="s">
        <v>2385</v>
      </c>
    </row>
    <row r="1283" spans="1:7" ht="15.75">
      <c r="A1283" s="229" t="s">
        <v>418</v>
      </c>
      <c r="B1283" s="800" t="s">
        <v>1921</v>
      </c>
      <c r="C1283" s="233">
        <v>45833</v>
      </c>
      <c r="D1283" s="11">
        <v>245</v>
      </c>
      <c r="F1283" s="11" t="s">
        <v>2026</v>
      </c>
      <c r="G1283" t="s">
        <v>2385</v>
      </c>
    </row>
    <row r="1284" spans="1:7">
      <c r="A1284" s="73" t="s">
        <v>410</v>
      </c>
      <c r="B1284" s="172" t="s">
        <v>1347</v>
      </c>
      <c r="C1284" s="233">
        <v>45833</v>
      </c>
      <c r="D1284" s="11">
        <v>649</v>
      </c>
      <c r="F1284" s="11" t="s">
        <v>2409</v>
      </c>
      <c r="G1284" t="s">
        <v>2385</v>
      </c>
    </row>
    <row r="1285" spans="1:7">
      <c r="A1285" s="228" t="s">
        <v>215</v>
      </c>
      <c r="B1285" s="548" t="s">
        <v>58</v>
      </c>
      <c r="C1285" s="22">
        <v>45833</v>
      </c>
      <c r="D1285" s="86">
        <v>1100</v>
      </c>
      <c r="F1285" s="11" t="s">
        <v>2410</v>
      </c>
      <c r="G1285" t="s">
        <v>2385</v>
      </c>
    </row>
    <row r="1286" spans="1:7" ht="15.75">
      <c r="A1286" s="73" t="s">
        <v>250</v>
      </c>
      <c r="B1286" s="171" t="s">
        <v>1921</v>
      </c>
      <c r="C1286" s="233">
        <v>45833</v>
      </c>
      <c r="D1286" s="11">
        <v>335</v>
      </c>
      <c r="G1286" t="s">
        <v>2385</v>
      </c>
    </row>
    <row r="1287" spans="1:7">
      <c r="A1287" s="228" t="s">
        <v>167</v>
      </c>
      <c r="B1287" s="228" t="s">
        <v>58</v>
      </c>
      <c r="C1287" s="22">
        <v>45833</v>
      </c>
      <c r="D1287" s="86">
        <v>1308</v>
      </c>
      <c r="F1287" s="11" t="s">
        <v>2407</v>
      </c>
      <c r="G1287" t="s">
        <v>2385</v>
      </c>
    </row>
    <row r="1288" spans="1:7" ht="15.75">
      <c r="A1288" s="229" t="s">
        <v>418</v>
      </c>
      <c r="B1288" s="800" t="s">
        <v>1921</v>
      </c>
      <c r="C1288" s="233">
        <v>45834</v>
      </c>
      <c r="D1288" s="86">
        <v>1091</v>
      </c>
      <c r="G1288" t="s">
        <v>2385</v>
      </c>
    </row>
    <row r="1289" spans="1:7">
      <c r="A1289" s="73" t="s">
        <v>283</v>
      </c>
      <c r="B1289" s="172" t="s">
        <v>1347</v>
      </c>
      <c r="C1289" s="233">
        <v>45834</v>
      </c>
      <c r="F1289" s="239" t="s">
        <v>2411</v>
      </c>
      <c r="G1289" t="s">
        <v>2385</v>
      </c>
    </row>
    <row r="1290" spans="1:7">
      <c r="A1290" s="73" t="s">
        <v>285</v>
      </c>
      <c r="B1290" s="172" t="s">
        <v>1347</v>
      </c>
      <c r="C1290" s="233">
        <v>45834</v>
      </c>
      <c r="F1290" s="243" t="s">
        <v>2411</v>
      </c>
      <c r="G1290" t="s">
        <v>2385</v>
      </c>
    </row>
    <row r="1291" spans="1:7">
      <c r="A1291" s="228" t="s">
        <v>215</v>
      </c>
      <c r="B1291" s="548" t="s">
        <v>58</v>
      </c>
      <c r="C1291" s="22">
        <v>45834</v>
      </c>
      <c r="D1291" s="86">
        <v>1050</v>
      </c>
      <c r="F1291" s="11" t="s">
        <v>2412</v>
      </c>
      <c r="G1291" t="s">
        <v>2385</v>
      </c>
    </row>
    <row r="1292" spans="1:7" ht="15.75">
      <c r="A1292" s="73" t="s">
        <v>250</v>
      </c>
      <c r="B1292" s="171" t="s">
        <v>1921</v>
      </c>
      <c r="C1292" s="233">
        <v>45834</v>
      </c>
      <c r="D1292" s="11">
        <v>200</v>
      </c>
      <c r="G1292" t="s">
        <v>2385</v>
      </c>
    </row>
    <row r="1293" spans="1:7">
      <c r="A1293" s="227" t="s">
        <v>167</v>
      </c>
      <c r="B1293" s="227" t="s">
        <v>58</v>
      </c>
      <c r="C1293" s="22">
        <v>45834</v>
      </c>
      <c r="D1293" s="86">
        <v>1296</v>
      </c>
      <c r="F1293" s="11" t="s">
        <v>2402</v>
      </c>
      <c r="G1293" t="s">
        <v>2385</v>
      </c>
    </row>
    <row r="1294" spans="1:7">
      <c r="A1294" s="227" t="s">
        <v>252</v>
      </c>
      <c r="B1294" s="227" t="s">
        <v>58</v>
      </c>
      <c r="C1294" s="22">
        <v>45834</v>
      </c>
      <c r="F1294" s="234" t="s">
        <v>2413</v>
      </c>
      <c r="G1294" t="s">
        <v>2385</v>
      </c>
    </row>
    <row r="1295" spans="1:7">
      <c r="A1295" s="73" t="s">
        <v>155</v>
      </c>
      <c r="B1295" s="240" t="s">
        <v>68</v>
      </c>
      <c r="C1295" s="22">
        <v>45834</v>
      </c>
      <c r="D1295" s="11">
        <v>112</v>
      </c>
      <c r="F1295" s="11" t="s">
        <v>2072</v>
      </c>
      <c r="G1295" t="s">
        <v>2385</v>
      </c>
    </row>
    <row r="1296" spans="1:7">
      <c r="A1296" s="227" t="s">
        <v>129</v>
      </c>
      <c r="B1296" s="73" t="s">
        <v>68</v>
      </c>
      <c r="C1296" s="22">
        <v>45834</v>
      </c>
      <c r="D1296" s="11">
        <v>676</v>
      </c>
      <c r="F1296" s="11" t="s">
        <v>2378</v>
      </c>
      <c r="G1296" t="s">
        <v>2385</v>
      </c>
    </row>
    <row r="1297" spans="1:7">
      <c r="A1297" s="229" t="s">
        <v>155</v>
      </c>
      <c r="B1297" s="229" t="s">
        <v>1188</v>
      </c>
      <c r="C1297" s="22">
        <v>45834</v>
      </c>
      <c r="E1297" s="244">
        <v>6183</v>
      </c>
      <c r="F1297" s="11" t="s">
        <v>2414</v>
      </c>
    </row>
    <row r="1298" spans="1:7" ht="15.75">
      <c r="A1298" s="229" t="s">
        <v>418</v>
      </c>
      <c r="B1298" s="800" t="s">
        <v>1921</v>
      </c>
      <c r="C1298" s="233">
        <v>45835</v>
      </c>
      <c r="D1298" s="11">
        <v>303</v>
      </c>
      <c r="F1298" s="11" t="s">
        <v>2026</v>
      </c>
      <c r="G1298" t="s">
        <v>2385</v>
      </c>
    </row>
    <row r="1299" spans="1:7">
      <c r="A1299" s="73" t="s">
        <v>285</v>
      </c>
      <c r="B1299" s="172" t="s">
        <v>1347</v>
      </c>
      <c r="C1299" s="233">
        <v>45835</v>
      </c>
      <c r="F1299" s="239" t="s">
        <v>2411</v>
      </c>
      <c r="G1299" t="s">
        <v>2385</v>
      </c>
    </row>
    <row r="1300" spans="1:7">
      <c r="A1300" s="227" t="s">
        <v>252</v>
      </c>
      <c r="B1300" s="227" t="s">
        <v>58</v>
      </c>
      <c r="C1300" s="22">
        <v>45835</v>
      </c>
      <c r="E1300" s="244">
        <v>1605</v>
      </c>
      <c r="F1300" s="73" t="s">
        <v>2415</v>
      </c>
      <c r="G1300" t="s">
        <v>2385</v>
      </c>
    </row>
    <row r="1301" spans="1:7">
      <c r="A1301" s="229" t="s">
        <v>129</v>
      </c>
      <c r="B1301" s="240" t="s">
        <v>68</v>
      </c>
      <c r="C1301" s="22">
        <v>45835</v>
      </c>
      <c r="D1301" s="11">
        <v>430</v>
      </c>
      <c r="G1301" t="s">
        <v>2385</v>
      </c>
    </row>
    <row r="1302" spans="1:7" ht="15.75">
      <c r="A1302" s="73" t="s">
        <v>418</v>
      </c>
      <c r="B1302" s="171" t="s">
        <v>1921</v>
      </c>
      <c r="C1302" s="233">
        <v>45838</v>
      </c>
      <c r="D1302" s="11">
        <v>360</v>
      </c>
      <c r="F1302" s="11" t="s">
        <v>2416</v>
      </c>
      <c r="G1302" t="s">
        <v>2385</v>
      </c>
    </row>
    <row r="1303" spans="1:7" ht="15.75">
      <c r="A1303" s="73" t="s">
        <v>252</v>
      </c>
      <c r="B1303" s="171" t="s">
        <v>1921</v>
      </c>
      <c r="C1303" s="233">
        <v>45838</v>
      </c>
      <c r="D1303" s="11">
        <v>120</v>
      </c>
      <c r="E1303" s="71">
        <v>120</v>
      </c>
      <c r="F1303" s="11" t="s">
        <v>2417</v>
      </c>
      <c r="G1303" t="s">
        <v>2385</v>
      </c>
    </row>
    <row r="1304" spans="1:7">
      <c r="A1304" s="228" t="s">
        <v>129</v>
      </c>
      <c r="B1304" s="267" t="s">
        <v>68</v>
      </c>
      <c r="C1304" s="22">
        <v>45838</v>
      </c>
      <c r="D1304" s="11">
        <v>885</v>
      </c>
      <c r="F1304" s="11" t="s">
        <v>2084</v>
      </c>
      <c r="G1304" t="s">
        <v>2385</v>
      </c>
    </row>
    <row r="1305" spans="1:7" ht="15.75">
      <c r="A1305" s="73" t="s">
        <v>250</v>
      </c>
      <c r="B1305" s="171" t="s">
        <v>1921</v>
      </c>
      <c r="C1305" s="233">
        <v>45839</v>
      </c>
      <c r="D1305" s="11">
        <v>120</v>
      </c>
      <c r="G1305" t="s">
        <v>2418</v>
      </c>
    </row>
    <row r="1306" spans="1:7">
      <c r="A1306" s="238" t="s">
        <v>264</v>
      </c>
      <c r="B1306" s="238" t="s">
        <v>58</v>
      </c>
      <c r="C1306" s="22">
        <v>45839</v>
      </c>
      <c r="E1306" s="71">
        <v>53</v>
      </c>
      <c r="F1306" s="11" t="s">
        <v>2419</v>
      </c>
      <c r="G1306" t="s">
        <v>2418</v>
      </c>
    </row>
    <row r="1307" spans="1:7">
      <c r="A1307" s="265" t="s">
        <v>167</v>
      </c>
      <c r="B1307" s="238" t="s">
        <v>58</v>
      </c>
      <c r="C1307" s="22">
        <v>45839</v>
      </c>
      <c r="E1307" s="244">
        <v>10059</v>
      </c>
      <c r="F1307" s="11" t="s">
        <v>2420</v>
      </c>
    </row>
    <row r="1308" spans="1:7">
      <c r="A1308" s="73" t="s">
        <v>129</v>
      </c>
      <c r="B1308" s="240" t="s">
        <v>68</v>
      </c>
      <c r="C1308" s="22">
        <v>45839</v>
      </c>
      <c r="D1308" s="11">
        <v>478</v>
      </c>
      <c r="G1308" t="s">
        <v>2418</v>
      </c>
    </row>
    <row r="1309" spans="1:7">
      <c r="A1309" s="229" t="s">
        <v>155</v>
      </c>
      <c r="B1309" s="240" t="s">
        <v>68</v>
      </c>
      <c r="C1309" s="22">
        <v>45839</v>
      </c>
      <c r="D1309" s="11">
        <v>282</v>
      </c>
      <c r="G1309" t="s">
        <v>2418</v>
      </c>
    </row>
    <row r="1310" spans="1:7" ht="15.75">
      <c r="A1310" s="73" t="s">
        <v>428</v>
      </c>
      <c r="B1310" s="171" t="s">
        <v>1921</v>
      </c>
      <c r="C1310" s="233">
        <v>45840</v>
      </c>
      <c r="F1310" s="234" t="s">
        <v>2421</v>
      </c>
      <c r="G1310" t="s">
        <v>2418</v>
      </c>
    </row>
    <row r="1311" spans="1:7" ht="15.75">
      <c r="A1311" s="73" t="s">
        <v>250</v>
      </c>
      <c r="B1311" s="171" t="s">
        <v>1921</v>
      </c>
      <c r="C1311" s="233">
        <v>45840</v>
      </c>
      <c r="D1311" s="11">
        <v>71</v>
      </c>
      <c r="F1311" s="11" t="s">
        <v>2072</v>
      </c>
      <c r="G1311" t="s">
        <v>2418</v>
      </c>
    </row>
    <row r="1312" spans="1:7">
      <c r="A1312" s="238" t="s">
        <v>227</v>
      </c>
      <c r="B1312" s="238" t="s">
        <v>58</v>
      </c>
      <c r="C1312" s="22">
        <v>45840</v>
      </c>
      <c r="D1312" s="11">
        <v>355</v>
      </c>
      <c r="F1312" s="11" t="s">
        <v>2027</v>
      </c>
      <c r="G1312" t="s">
        <v>2418</v>
      </c>
    </row>
    <row r="1313" spans="1:7">
      <c r="A1313" s="227" t="s">
        <v>167</v>
      </c>
      <c r="B1313" s="227" t="s">
        <v>58</v>
      </c>
      <c r="C1313" s="22">
        <v>45840</v>
      </c>
      <c r="F1313" s="227" t="s">
        <v>122</v>
      </c>
      <c r="G1313" t="s">
        <v>2418</v>
      </c>
    </row>
    <row r="1314" spans="1:7">
      <c r="A1314" s="229" t="s">
        <v>129</v>
      </c>
      <c r="B1314" s="240" t="s">
        <v>68</v>
      </c>
      <c r="C1314" s="22">
        <v>45840</v>
      </c>
      <c r="D1314" s="11">
        <v>490</v>
      </c>
      <c r="F1314" s="11" t="s">
        <v>2072</v>
      </c>
      <c r="G1314" t="s">
        <v>2418</v>
      </c>
    </row>
    <row r="1315" spans="1:7" ht="15.75">
      <c r="A1315" s="73" t="s">
        <v>250</v>
      </c>
      <c r="B1315" s="171" t="s">
        <v>1921</v>
      </c>
      <c r="C1315" s="233">
        <v>45841</v>
      </c>
      <c r="F1315" s="73" t="s">
        <v>122</v>
      </c>
      <c r="G1315" t="s">
        <v>2418</v>
      </c>
    </row>
    <row r="1316" spans="1:7">
      <c r="A1316" s="227" t="s">
        <v>129</v>
      </c>
      <c r="B1316" s="267" t="s">
        <v>68</v>
      </c>
      <c r="C1316" s="22">
        <v>45841</v>
      </c>
      <c r="D1316" s="11">
        <v>372</v>
      </c>
      <c r="F1316" s="48" t="s">
        <v>2072</v>
      </c>
      <c r="G1316" t="s">
        <v>2418</v>
      </c>
    </row>
    <row r="1317" spans="1:7" ht="15.75">
      <c r="A1317" s="73" t="s">
        <v>129</v>
      </c>
      <c r="B1317" s="240" t="s">
        <v>1188</v>
      </c>
      <c r="C1317" s="22">
        <v>45841</v>
      </c>
      <c r="E1317" s="244">
        <v>5776</v>
      </c>
      <c r="F1317" s="316" t="s">
        <v>2422</v>
      </c>
    </row>
    <row r="1318" spans="1:7">
      <c r="A1318" s="807"/>
      <c r="B1318" s="808"/>
      <c r="C1318" s="22">
        <v>45842</v>
      </c>
      <c r="D1318" s="11">
        <v>0</v>
      </c>
      <c r="F1318" s="99"/>
      <c r="G1318" t="s">
        <v>2418</v>
      </c>
    </row>
    <row r="1319" spans="1:7" ht="15.75">
      <c r="A1319" s="73" t="s">
        <v>270</v>
      </c>
      <c r="B1319" s="171" t="s">
        <v>1921</v>
      </c>
      <c r="C1319" s="233">
        <v>45845</v>
      </c>
      <c r="F1319" s="73" t="s">
        <v>2423</v>
      </c>
      <c r="G1319" t="s">
        <v>2418</v>
      </c>
    </row>
    <row r="1320" spans="1:7">
      <c r="A1320" s="238" t="s">
        <v>227</v>
      </c>
      <c r="B1320" s="238" t="s">
        <v>58</v>
      </c>
      <c r="C1320" s="22">
        <v>45845</v>
      </c>
      <c r="D1320" s="11">
        <v>846</v>
      </c>
      <c r="G1320" t="s">
        <v>2418</v>
      </c>
    </row>
    <row r="1321" spans="1:7">
      <c r="A1321" s="227" t="s">
        <v>175</v>
      </c>
      <c r="B1321" s="227" t="s">
        <v>58</v>
      </c>
      <c r="C1321" s="22">
        <v>45845</v>
      </c>
      <c r="D1321" s="86">
        <v>1644</v>
      </c>
      <c r="E1321" s="131"/>
      <c r="G1321" t="s">
        <v>2418</v>
      </c>
    </row>
    <row r="1322" spans="1:7">
      <c r="A1322" s="229" t="s">
        <v>129</v>
      </c>
      <c r="B1322" s="578" t="s">
        <v>1188</v>
      </c>
      <c r="C1322" s="22">
        <v>45845</v>
      </c>
      <c r="D1322" s="71"/>
      <c r="E1322" s="11"/>
      <c r="F1322" s="308" t="s">
        <v>2424</v>
      </c>
      <c r="G1322" t="s">
        <v>2418</v>
      </c>
    </row>
    <row r="1323" spans="1:7" ht="15.75">
      <c r="A1323" s="309" t="s">
        <v>270</v>
      </c>
      <c r="B1323" s="171" t="s">
        <v>1921</v>
      </c>
      <c r="C1323" s="233">
        <v>45846</v>
      </c>
      <c r="D1323" s="11">
        <v>465</v>
      </c>
      <c r="E1323" s="178"/>
      <c r="G1323" t="s">
        <v>2418</v>
      </c>
    </row>
    <row r="1324" spans="1:7">
      <c r="A1324" s="543" t="s">
        <v>227</v>
      </c>
      <c r="B1324" s="835" t="s">
        <v>58</v>
      </c>
      <c r="C1324" s="22">
        <v>45846</v>
      </c>
      <c r="D1324" s="11">
        <v>827</v>
      </c>
      <c r="F1324" s="11" t="s">
        <v>2425</v>
      </c>
      <c r="G1324" t="s">
        <v>2418</v>
      </c>
    </row>
    <row r="1325" spans="1:7">
      <c r="A1325" s="809" t="s">
        <v>175</v>
      </c>
      <c r="B1325" s="810" t="s">
        <v>58</v>
      </c>
      <c r="C1325" s="22">
        <v>45846</v>
      </c>
      <c r="D1325" s="11">
        <v>60</v>
      </c>
      <c r="F1325" s="11" t="s">
        <v>2378</v>
      </c>
      <c r="G1325" t="s">
        <v>2418</v>
      </c>
    </row>
    <row r="1326" spans="1:7" ht="15.75">
      <c r="A1326" s="309" t="s">
        <v>270</v>
      </c>
      <c r="B1326" s="171" t="s">
        <v>1921</v>
      </c>
      <c r="C1326" s="233">
        <v>45847</v>
      </c>
      <c r="D1326" s="11">
        <v>321</v>
      </c>
      <c r="G1326" t="s">
        <v>2418</v>
      </c>
    </row>
    <row r="1327" spans="1:7">
      <c r="A1327" s="810" t="s">
        <v>146</v>
      </c>
      <c r="B1327" s="836" t="s">
        <v>68</v>
      </c>
      <c r="C1327" s="22">
        <v>45847</v>
      </c>
      <c r="G1327" t="s">
        <v>2418</v>
      </c>
    </row>
    <row r="1328" spans="1:7" ht="15.75">
      <c r="A1328" s="174" t="s">
        <v>414</v>
      </c>
      <c r="B1328" s="171" t="s">
        <v>1921</v>
      </c>
      <c r="C1328" s="233">
        <v>45848</v>
      </c>
      <c r="D1328" s="11">
        <v>400</v>
      </c>
      <c r="E1328" s="131"/>
      <c r="G1328" t="s">
        <v>2418</v>
      </c>
    </row>
    <row r="1329" spans="1:7" ht="15.75">
      <c r="A1329" s="174" t="s">
        <v>270</v>
      </c>
      <c r="B1329" s="171" t="s">
        <v>1921</v>
      </c>
      <c r="C1329" s="233">
        <v>45848</v>
      </c>
      <c r="D1329" s="71"/>
      <c r="E1329" s="11"/>
      <c r="F1329" s="241" t="s">
        <v>2426</v>
      </c>
      <c r="G1329" t="s">
        <v>2418</v>
      </c>
    </row>
    <row r="1330" spans="1:7" ht="15.75">
      <c r="A1330" s="174" t="s">
        <v>270</v>
      </c>
      <c r="B1330" s="171" t="s">
        <v>1921</v>
      </c>
      <c r="C1330" s="233">
        <v>45849</v>
      </c>
      <c r="E1330" s="178">
        <v>786</v>
      </c>
      <c r="G1330" t="s">
        <v>2418</v>
      </c>
    </row>
    <row r="1331" spans="1:7">
      <c r="A1331" s="837" t="s">
        <v>133</v>
      </c>
      <c r="B1331" s="836" t="s">
        <v>1188</v>
      </c>
      <c r="C1331" s="22">
        <v>45849</v>
      </c>
      <c r="D1331" s="11">
        <v>198</v>
      </c>
      <c r="G1331" t="s">
        <v>2418</v>
      </c>
    </row>
    <row r="1332" spans="1:7" ht="15.75">
      <c r="A1332" s="174" t="s">
        <v>270</v>
      </c>
      <c r="B1332" s="171" t="s">
        <v>1921</v>
      </c>
      <c r="C1332" s="233">
        <v>45852</v>
      </c>
      <c r="F1332" s="11" t="s">
        <v>122</v>
      </c>
      <c r="G1332" t="s">
        <v>2418</v>
      </c>
    </row>
    <row r="1333" spans="1:7">
      <c r="A1333" s="837" t="s">
        <v>133</v>
      </c>
      <c r="B1333" s="836" t="s">
        <v>1188</v>
      </c>
      <c r="C1333" s="22">
        <v>45852</v>
      </c>
      <c r="D1333" s="11">
        <v>862</v>
      </c>
      <c r="G1333" t="s">
        <v>2418</v>
      </c>
    </row>
    <row r="1334" spans="1:7" ht="15.75">
      <c r="A1334" s="73" t="s">
        <v>414</v>
      </c>
      <c r="B1334" s="171" t="s">
        <v>1921</v>
      </c>
      <c r="C1334" s="233">
        <v>45853</v>
      </c>
      <c r="D1334" s="11">
        <v>203</v>
      </c>
      <c r="G1334" t="s">
        <v>2418</v>
      </c>
    </row>
    <row r="1335" spans="1:7" ht="15.75">
      <c r="A1335" s="73" t="s">
        <v>179</v>
      </c>
      <c r="B1335" s="171" t="s">
        <v>1921</v>
      </c>
      <c r="C1335" s="233">
        <v>45853</v>
      </c>
      <c r="F1335" s="257" t="s">
        <v>2427</v>
      </c>
      <c r="G1335" t="s">
        <v>2418</v>
      </c>
    </row>
    <row r="1336" spans="1:7">
      <c r="A1336" s="227" t="s">
        <v>229</v>
      </c>
      <c r="B1336" s="757" t="s">
        <v>58</v>
      </c>
      <c r="C1336" s="22">
        <v>45853</v>
      </c>
      <c r="D1336" s="86">
        <v>1210</v>
      </c>
      <c r="F1336" s="11" t="s">
        <v>2428</v>
      </c>
      <c r="G1336" t="s">
        <v>2418</v>
      </c>
    </row>
    <row r="1337" spans="1:7">
      <c r="A1337" s="606" t="s">
        <v>147</v>
      </c>
      <c r="B1337" s="578" t="s">
        <v>1188</v>
      </c>
      <c r="C1337" s="22">
        <v>45853</v>
      </c>
      <c r="D1337" s="11">
        <v>403</v>
      </c>
      <c r="G1337" t="s">
        <v>2418</v>
      </c>
    </row>
    <row r="1338" spans="1:7" ht="15.75">
      <c r="A1338" s="73" t="s">
        <v>414</v>
      </c>
      <c r="B1338" s="171" t="s">
        <v>1921</v>
      </c>
      <c r="C1338" s="233">
        <v>45854</v>
      </c>
      <c r="D1338" s="11">
        <v>170</v>
      </c>
      <c r="G1338" t="s">
        <v>2418</v>
      </c>
    </row>
    <row r="1339" spans="1:7" ht="15.75">
      <c r="A1339" s="73" t="s">
        <v>179</v>
      </c>
      <c r="B1339" s="171" t="s">
        <v>1921</v>
      </c>
      <c r="C1339" s="233">
        <v>45854</v>
      </c>
      <c r="D1339" s="11">
        <v>280</v>
      </c>
      <c r="G1339" t="s">
        <v>2418</v>
      </c>
    </row>
    <row r="1340" spans="1:7">
      <c r="A1340" s="228" t="s">
        <v>229</v>
      </c>
      <c r="B1340" s="228" t="s">
        <v>58</v>
      </c>
      <c r="C1340" s="22">
        <v>45854</v>
      </c>
      <c r="D1340" s="11">
        <v>397</v>
      </c>
      <c r="F1340" s="11" t="s">
        <v>2429</v>
      </c>
      <c r="G1340" t="s">
        <v>2418</v>
      </c>
    </row>
    <row r="1341" spans="1:7" ht="15.75">
      <c r="A1341" s="73" t="s">
        <v>245</v>
      </c>
      <c r="B1341" s="171" t="s">
        <v>1921</v>
      </c>
      <c r="C1341" s="233">
        <v>45854</v>
      </c>
      <c r="D1341" s="11">
        <v>90</v>
      </c>
      <c r="G1341" t="s">
        <v>2418</v>
      </c>
    </row>
    <row r="1342" spans="1:7">
      <c r="A1342" s="265" t="s">
        <v>223</v>
      </c>
      <c r="B1342" s="227" t="s">
        <v>58</v>
      </c>
      <c r="C1342" s="22">
        <v>45854</v>
      </c>
      <c r="D1342" s="11">
        <v>426</v>
      </c>
      <c r="F1342" s="11" t="s">
        <v>2026</v>
      </c>
      <c r="G1342" t="s">
        <v>2418</v>
      </c>
    </row>
    <row r="1343" spans="1:7">
      <c r="A1343" s="606" t="s">
        <v>147</v>
      </c>
      <c r="B1343" s="240" t="s">
        <v>1188</v>
      </c>
      <c r="C1343" s="22">
        <v>45854</v>
      </c>
      <c r="D1343" s="11">
        <v>39</v>
      </c>
      <c r="G1343" t="s">
        <v>2418</v>
      </c>
    </row>
    <row r="1344" spans="1:7" ht="15.75">
      <c r="A1344" s="73" t="s">
        <v>179</v>
      </c>
      <c r="B1344" s="171" t="s">
        <v>1921</v>
      </c>
      <c r="C1344" s="233">
        <v>45855</v>
      </c>
      <c r="D1344" s="86">
        <v>1972</v>
      </c>
      <c r="G1344" t="s">
        <v>2418</v>
      </c>
    </row>
    <row r="1345" spans="1:7">
      <c r="A1345" s="265" t="s">
        <v>223</v>
      </c>
      <c r="B1345" s="228" t="s">
        <v>58</v>
      </c>
      <c r="C1345" s="22">
        <v>45855</v>
      </c>
      <c r="D1345" s="11">
        <v>583</v>
      </c>
      <c r="F1345" s="11" t="s">
        <v>2029</v>
      </c>
      <c r="G1345" t="s">
        <v>2418</v>
      </c>
    </row>
    <row r="1346" spans="1:7" ht="15.75">
      <c r="A1346" s="174" t="s">
        <v>414</v>
      </c>
      <c r="B1346" s="171" t="s">
        <v>1921</v>
      </c>
      <c r="C1346" s="233">
        <v>45855</v>
      </c>
      <c r="D1346" s="11">
        <v>106</v>
      </c>
      <c r="G1346" t="s">
        <v>2418</v>
      </c>
    </row>
    <row r="1347" spans="1:7" ht="15.75">
      <c r="A1347" s="174" t="s">
        <v>457</v>
      </c>
      <c r="B1347" s="171" t="s">
        <v>1921</v>
      </c>
      <c r="C1347" s="233">
        <v>45856</v>
      </c>
      <c r="D1347" s="11">
        <v>47</v>
      </c>
      <c r="G1347" t="s">
        <v>2418</v>
      </c>
    </row>
    <row r="1348" spans="1:7" ht="15.75">
      <c r="A1348" s="73" t="s">
        <v>179</v>
      </c>
      <c r="B1348" s="171" t="s">
        <v>1921</v>
      </c>
      <c r="C1348" s="233">
        <v>45856</v>
      </c>
      <c r="F1348" s="11" t="s">
        <v>2430</v>
      </c>
      <c r="G1348" t="s">
        <v>2418</v>
      </c>
    </row>
    <row r="1349" spans="1:7" ht="15.75">
      <c r="A1349" s="36" t="s">
        <v>414</v>
      </c>
      <c r="B1349" s="171" t="s">
        <v>1921</v>
      </c>
      <c r="C1349" s="233">
        <v>45859</v>
      </c>
      <c r="F1349" s="234" t="s">
        <v>2431</v>
      </c>
      <c r="G1349" t="s">
        <v>2418</v>
      </c>
    </row>
    <row r="1350" spans="1:7" ht="15.75">
      <c r="A1350" s="325" t="s">
        <v>179</v>
      </c>
      <c r="B1350" s="800" t="s">
        <v>1921</v>
      </c>
      <c r="C1350" s="233">
        <v>45859</v>
      </c>
      <c r="D1350" s="11">
        <v>551</v>
      </c>
      <c r="G1350" t="s">
        <v>2418</v>
      </c>
    </row>
    <row r="1351" spans="1:7">
      <c r="A1351" s="309" t="s">
        <v>179</v>
      </c>
      <c r="B1351" s="172" t="s">
        <v>1347</v>
      </c>
      <c r="C1351" s="233">
        <v>45859</v>
      </c>
      <c r="D1351" s="11">
        <v>385</v>
      </c>
      <c r="G1351" t="s">
        <v>2418</v>
      </c>
    </row>
    <row r="1352" spans="1:7">
      <c r="A1352" s="310" t="s">
        <v>221</v>
      </c>
      <c r="B1352" s="311" t="s">
        <v>58</v>
      </c>
      <c r="C1352" s="22">
        <v>45859</v>
      </c>
      <c r="D1352" s="86">
        <v>1070</v>
      </c>
      <c r="F1352" s="11" t="s">
        <v>2025</v>
      </c>
      <c r="G1352" t="s">
        <v>2418</v>
      </c>
    </row>
    <row r="1353" spans="1:7">
      <c r="A1353" s="325" t="s">
        <v>223</v>
      </c>
      <c r="B1353" s="326" t="s">
        <v>58</v>
      </c>
      <c r="C1353" s="22">
        <v>45859</v>
      </c>
      <c r="D1353" s="86">
        <v>1843</v>
      </c>
      <c r="F1353" s="11" t="s">
        <v>2432</v>
      </c>
      <c r="G1353" t="s">
        <v>2418</v>
      </c>
    </row>
    <row r="1354" spans="1:7">
      <c r="A1354" s="606" t="s">
        <v>147</v>
      </c>
      <c r="B1354" s="578" t="s">
        <v>1188</v>
      </c>
      <c r="C1354" s="22">
        <v>45859</v>
      </c>
      <c r="F1354" s="234" t="s">
        <v>2218</v>
      </c>
      <c r="G1354" t="s">
        <v>2418</v>
      </c>
    </row>
    <row r="1355" spans="1:7" ht="15.75">
      <c r="A1355" s="73" t="s">
        <v>414</v>
      </c>
      <c r="B1355" s="171" t="s">
        <v>1921</v>
      </c>
      <c r="C1355" s="233">
        <v>45860</v>
      </c>
      <c r="F1355" s="234" t="s">
        <v>2433</v>
      </c>
      <c r="G1355" t="s">
        <v>2418</v>
      </c>
    </row>
    <row r="1356" spans="1:7">
      <c r="A1356" s="238" t="s">
        <v>221</v>
      </c>
      <c r="B1356" s="238" t="s">
        <v>58</v>
      </c>
      <c r="C1356" s="22">
        <v>45860</v>
      </c>
      <c r="D1356" s="86">
        <v>1224</v>
      </c>
      <c r="F1356" s="11" t="s">
        <v>2434</v>
      </c>
      <c r="G1356" t="s">
        <v>2418</v>
      </c>
    </row>
    <row r="1357" spans="1:7">
      <c r="A1357" s="228" t="s">
        <v>223</v>
      </c>
      <c r="B1357" s="228" t="s">
        <v>58</v>
      </c>
      <c r="C1357" s="22">
        <v>45860</v>
      </c>
      <c r="D1357" s="86">
        <v>1714</v>
      </c>
      <c r="F1357" s="11" t="s">
        <v>2035</v>
      </c>
      <c r="G1357" t="s">
        <v>2418</v>
      </c>
    </row>
    <row r="1358" spans="1:7">
      <c r="A1358" s="73" t="s">
        <v>179</v>
      </c>
      <c r="B1358" s="172" t="s">
        <v>1347</v>
      </c>
      <c r="C1358" s="233">
        <v>45860</v>
      </c>
      <c r="D1358" s="11">
        <v>300</v>
      </c>
      <c r="G1358" t="s">
        <v>2418</v>
      </c>
    </row>
    <row r="1359" spans="1:7">
      <c r="A1359" s="228" t="s">
        <v>179</v>
      </c>
      <c r="B1359" s="228" t="s">
        <v>70</v>
      </c>
      <c r="C1359" s="22">
        <v>45860</v>
      </c>
      <c r="D1359" s="86">
        <v>1107</v>
      </c>
      <c r="G1359" t="s">
        <v>2418</v>
      </c>
    </row>
    <row r="1360" spans="1:7" ht="15.75">
      <c r="A1360" s="73" t="s">
        <v>179</v>
      </c>
      <c r="B1360" s="171" t="s">
        <v>1921</v>
      </c>
      <c r="C1360" s="233">
        <v>45860</v>
      </c>
      <c r="D1360" s="11">
        <v>316</v>
      </c>
      <c r="G1360" t="s">
        <v>2418</v>
      </c>
    </row>
    <row r="1361" spans="1:7">
      <c r="A1361" s="246" t="s">
        <v>147</v>
      </c>
      <c r="B1361" s="757" t="s">
        <v>1188</v>
      </c>
      <c r="C1361" s="22">
        <v>45860</v>
      </c>
      <c r="D1361" s="11">
        <v>318</v>
      </c>
      <c r="G1361" t="s">
        <v>2418</v>
      </c>
    </row>
    <row r="1362" spans="1:7">
      <c r="A1362" s="290" t="s">
        <v>1951</v>
      </c>
      <c r="B1362" s="578" t="s">
        <v>1188</v>
      </c>
      <c r="C1362" s="22">
        <v>45860</v>
      </c>
      <c r="D1362" s="11">
        <v>605</v>
      </c>
      <c r="G1362" t="s">
        <v>2418</v>
      </c>
    </row>
    <row r="1363" spans="1:7" ht="15.75">
      <c r="A1363" s="73" t="s">
        <v>414</v>
      </c>
      <c r="B1363" s="171" t="s">
        <v>1921</v>
      </c>
      <c r="C1363" s="233">
        <v>45861</v>
      </c>
      <c r="D1363" s="11">
        <v>272</v>
      </c>
      <c r="F1363" s="11" t="s">
        <v>2435</v>
      </c>
      <c r="G1363" t="s">
        <v>2418</v>
      </c>
    </row>
    <row r="1364" spans="1:7" ht="15.75">
      <c r="A1364" s="73" t="s">
        <v>179</v>
      </c>
      <c r="B1364" s="171" t="s">
        <v>1921</v>
      </c>
      <c r="C1364" s="233">
        <v>45861</v>
      </c>
      <c r="D1364" s="11">
        <v>130</v>
      </c>
      <c r="F1364" s="11" t="s">
        <v>2084</v>
      </c>
      <c r="G1364" t="s">
        <v>2418</v>
      </c>
    </row>
    <row r="1365" spans="1:7">
      <c r="A1365" s="227" t="s">
        <v>221</v>
      </c>
      <c r="B1365" s="227" t="s">
        <v>58</v>
      </c>
      <c r="C1365" s="22">
        <v>45861</v>
      </c>
      <c r="D1365" s="11">
        <v>235</v>
      </c>
      <c r="F1365" s="11" t="s">
        <v>2436</v>
      </c>
      <c r="G1365" t="s">
        <v>2418</v>
      </c>
    </row>
    <row r="1366" spans="1:7">
      <c r="A1366" s="228" t="s">
        <v>223</v>
      </c>
      <c r="B1366" s="228" t="s">
        <v>58</v>
      </c>
      <c r="C1366" s="22">
        <v>45861</v>
      </c>
      <c r="D1366" s="11">
        <v>678</v>
      </c>
      <c r="F1366" s="11" t="s">
        <v>2437</v>
      </c>
      <c r="G1366" t="s">
        <v>2418</v>
      </c>
    </row>
    <row r="1367" spans="1:7">
      <c r="A1367" s="73" t="s">
        <v>175</v>
      </c>
      <c r="B1367" s="172" t="s">
        <v>1347</v>
      </c>
      <c r="C1367" s="233">
        <v>45861</v>
      </c>
      <c r="D1367" s="11">
        <v>579</v>
      </c>
      <c r="G1367" t="s">
        <v>2418</v>
      </c>
    </row>
    <row r="1368" spans="1:7">
      <c r="A1368" s="228" t="s">
        <v>225</v>
      </c>
      <c r="B1368" s="227" t="s">
        <v>58</v>
      </c>
      <c r="C1368" s="22">
        <v>45861</v>
      </c>
      <c r="D1368" s="11">
        <v>363</v>
      </c>
      <c r="F1368" s="11" t="s">
        <v>2438</v>
      </c>
      <c r="G1368" t="s">
        <v>2418</v>
      </c>
    </row>
    <row r="1369" spans="1:7">
      <c r="A1369" s="73" t="s">
        <v>169</v>
      </c>
      <c r="B1369" s="73" t="s">
        <v>58</v>
      </c>
      <c r="C1369" s="22">
        <v>45861</v>
      </c>
      <c r="D1369" s="11">
        <v>853</v>
      </c>
      <c r="F1369" s="11" t="s">
        <v>2072</v>
      </c>
      <c r="G1369" t="s">
        <v>2418</v>
      </c>
    </row>
    <row r="1370" spans="1:7">
      <c r="A1370" s="811" t="s">
        <v>133</v>
      </c>
      <c r="B1370" s="578" t="s">
        <v>1188</v>
      </c>
      <c r="C1370" s="22">
        <v>45861</v>
      </c>
      <c r="D1370" s="11">
        <v>461</v>
      </c>
      <c r="G1370" t="s">
        <v>2418</v>
      </c>
    </row>
    <row r="1371" spans="1:7" ht="15.75">
      <c r="A1371" s="73" t="s">
        <v>414</v>
      </c>
      <c r="B1371" s="171" t="s">
        <v>1921</v>
      </c>
      <c r="C1371" s="233">
        <v>45862</v>
      </c>
      <c r="D1371" s="11">
        <v>79</v>
      </c>
      <c r="F1371" s="11" t="s">
        <v>2439</v>
      </c>
      <c r="G1371" t="s">
        <v>2418</v>
      </c>
    </row>
    <row r="1372" spans="1:7" ht="15.75">
      <c r="A1372" s="73" t="s">
        <v>179</v>
      </c>
      <c r="B1372" s="171" t="s">
        <v>1921</v>
      </c>
      <c r="C1372" s="233">
        <v>45862</v>
      </c>
      <c r="D1372" s="11">
        <v>420</v>
      </c>
      <c r="G1372" t="s">
        <v>2418</v>
      </c>
    </row>
    <row r="1373" spans="1:7">
      <c r="A1373" s="227" t="s">
        <v>268</v>
      </c>
      <c r="B1373" s="227" t="s">
        <v>2440</v>
      </c>
      <c r="C1373" s="22">
        <v>45862</v>
      </c>
      <c r="F1373" s="11" t="s">
        <v>2441</v>
      </c>
      <c r="G1373" t="s">
        <v>2418</v>
      </c>
    </row>
    <row r="1374" spans="1:7">
      <c r="A1374" s="228" t="s">
        <v>225</v>
      </c>
      <c r="B1374" s="228" t="s">
        <v>58</v>
      </c>
      <c r="C1374" s="22">
        <v>45862</v>
      </c>
      <c r="D1374" s="86">
        <v>1077</v>
      </c>
      <c r="F1374" s="11" t="s">
        <v>2442</v>
      </c>
      <c r="G1374" t="s">
        <v>2418</v>
      </c>
    </row>
    <row r="1375" spans="1:7">
      <c r="A1375" s="73" t="s">
        <v>175</v>
      </c>
      <c r="B1375" s="172" t="s">
        <v>1347</v>
      </c>
      <c r="C1375" s="233">
        <v>45862</v>
      </c>
      <c r="D1375" s="11">
        <v>619</v>
      </c>
      <c r="F1375" s="11" t="s">
        <v>2443</v>
      </c>
      <c r="G1375" t="s">
        <v>2418</v>
      </c>
    </row>
    <row r="1376" spans="1:7">
      <c r="A1376" s="228" t="s">
        <v>179</v>
      </c>
      <c r="B1376" s="228" t="s">
        <v>70</v>
      </c>
      <c r="C1376" s="22">
        <v>45862</v>
      </c>
      <c r="F1376" s="11" t="s">
        <v>2444</v>
      </c>
      <c r="G1376" t="s">
        <v>2418</v>
      </c>
    </row>
    <row r="1377" spans="1:7">
      <c r="A1377" s="73" t="s">
        <v>169</v>
      </c>
      <c r="B1377" s="73" t="s">
        <v>58</v>
      </c>
      <c r="C1377" s="22">
        <v>45862</v>
      </c>
      <c r="D1377" s="86">
        <v>1279</v>
      </c>
      <c r="F1377" s="11" t="s">
        <v>2072</v>
      </c>
      <c r="G1377" t="s">
        <v>2418</v>
      </c>
    </row>
    <row r="1378" spans="1:7">
      <c r="A1378" s="56" t="s">
        <v>133</v>
      </c>
      <c r="B1378" s="241" t="s">
        <v>1188</v>
      </c>
      <c r="C1378" s="22">
        <v>45862</v>
      </c>
      <c r="D1378" s="11">
        <v>880</v>
      </c>
      <c r="G1378" t="s">
        <v>2418</v>
      </c>
    </row>
    <row r="1379" spans="1:7">
      <c r="A1379" s="247" t="s">
        <v>146</v>
      </c>
      <c r="B1379" s="267" t="s">
        <v>68</v>
      </c>
      <c r="C1379" s="22">
        <v>45862</v>
      </c>
      <c r="D1379" s="11">
        <v>868</v>
      </c>
      <c r="F1379" s="11" t="s">
        <v>2445</v>
      </c>
      <c r="G1379" t="s">
        <v>2418</v>
      </c>
    </row>
    <row r="1380" spans="1:7" ht="15.75">
      <c r="A1380" s="73" t="s">
        <v>414</v>
      </c>
      <c r="B1380" s="171" t="s">
        <v>1921</v>
      </c>
      <c r="C1380" s="233">
        <v>45863</v>
      </c>
      <c r="F1380" s="11" t="s">
        <v>122</v>
      </c>
      <c r="G1380" t="s">
        <v>2418</v>
      </c>
    </row>
    <row r="1381" spans="1:7" ht="15.75">
      <c r="A1381" s="73" t="s">
        <v>179</v>
      </c>
      <c r="B1381" s="171" t="s">
        <v>1921</v>
      </c>
      <c r="C1381" s="233">
        <v>45863</v>
      </c>
      <c r="F1381" s="73" t="s">
        <v>2446</v>
      </c>
      <c r="G1381" t="s">
        <v>2418</v>
      </c>
    </row>
    <row r="1382" spans="1:7">
      <c r="A1382" s="228" t="s">
        <v>223</v>
      </c>
      <c r="B1382" s="227" t="s">
        <v>58</v>
      </c>
      <c r="C1382" s="22">
        <v>45863</v>
      </c>
      <c r="F1382" s="227" t="s">
        <v>2447</v>
      </c>
      <c r="G1382" t="s">
        <v>2418</v>
      </c>
    </row>
    <row r="1383" spans="1:7">
      <c r="A1383" s="73" t="s">
        <v>221</v>
      </c>
      <c r="B1383" s="227" t="s">
        <v>58</v>
      </c>
      <c r="C1383" s="22">
        <v>45863</v>
      </c>
      <c r="F1383" s="230" t="s">
        <v>2447</v>
      </c>
      <c r="G1383" t="s">
        <v>2418</v>
      </c>
    </row>
    <row r="1384" spans="1:7">
      <c r="A1384" s="228" t="s">
        <v>229</v>
      </c>
      <c r="B1384" s="228" t="s">
        <v>58</v>
      </c>
      <c r="C1384" s="22">
        <v>45863</v>
      </c>
      <c r="F1384" s="276" t="s">
        <v>2447</v>
      </c>
      <c r="G1384" t="s">
        <v>2418</v>
      </c>
    </row>
    <row r="1385" spans="1:7" ht="15.75">
      <c r="A1385" s="73" t="s">
        <v>227</v>
      </c>
      <c r="B1385" s="171" t="s">
        <v>1921</v>
      </c>
      <c r="C1385" s="233">
        <v>45863</v>
      </c>
      <c r="F1385" s="234" t="s">
        <v>2448</v>
      </c>
      <c r="G1385" t="s">
        <v>2418</v>
      </c>
    </row>
    <row r="1386" spans="1:7">
      <c r="A1386" s="838" t="s">
        <v>133</v>
      </c>
      <c r="B1386" s="836" t="s">
        <v>1188</v>
      </c>
      <c r="C1386" s="22">
        <v>45863</v>
      </c>
      <c r="D1386" s="11">
        <v>585</v>
      </c>
      <c r="F1386" s="11" t="s">
        <v>2084</v>
      </c>
      <c r="G1386" t="s">
        <v>2418</v>
      </c>
    </row>
    <row r="1387" spans="1:7" ht="15.75">
      <c r="A1387" s="73" t="s">
        <v>179</v>
      </c>
      <c r="B1387" s="171" t="s">
        <v>1921</v>
      </c>
      <c r="C1387" s="233">
        <v>45866</v>
      </c>
      <c r="D1387" s="11">
        <v>420</v>
      </c>
      <c r="F1387" s="11" t="s">
        <v>2072</v>
      </c>
      <c r="G1387" t="s">
        <v>2418</v>
      </c>
    </row>
    <row r="1388" spans="1:7">
      <c r="A1388" s="228" t="s">
        <v>169</v>
      </c>
      <c r="B1388" s="227" t="s">
        <v>58</v>
      </c>
      <c r="C1388" s="22">
        <v>45866</v>
      </c>
      <c r="D1388" s="11">
        <v>817</v>
      </c>
      <c r="G1388" t="s">
        <v>2418</v>
      </c>
    </row>
    <row r="1389" spans="1:7">
      <c r="A1389" s="229" t="s">
        <v>225</v>
      </c>
      <c r="B1389" s="228" t="s">
        <v>58</v>
      </c>
      <c r="C1389" s="22">
        <v>45866</v>
      </c>
      <c r="D1389" s="86">
        <v>1430</v>
      </c>
      <c r="F1389" s="11" t="s">
        <v>2449</v>
      </c>
      <c r="G1389" t="s">
        <v>2418</v>
      </c>
    </row>
    <row r="1390" spans="1:7" ht="15.75">
      <c r="A1390" s="229" t="s">
        <v>268</v>
      </c>
      <c r="B1390" s="800" t="s">
        <v>1921</v>
      </c>
      <c r="C1390" s="233">
        <v>45866</v>
      </c>
      <c r="F1390" s="231" t="s">
        <v>2218</v>
      </c>
      <c r="G1390" t="s">
        <v>2418</v>
      </c>
    </row>
    <row r="1391" spans="1:7">
      <c r="A1391" s="73" t="s">
        <v>175</v>
      </c>
      <c r="B1391" s="172" t="s">
        <v>1347</v>
      </c>
      <c r="C1391" s="233">
        <v>45866</v>
      </c>
      <c r="D1391" s="86">
        <v>1181</v>
      </c>
      <c r="G1391" t="s">
        <v>2418</v>
      </c>
    </row>
    <row r="1392" spans="1:7">
      <c r="A1392" s="838" t="s">
        <v>133</v>
      </c>
      <c r="B1392" s="836" t="s">
        <v>1188</v>
      </c>
      <c r="C1392" s="22">
        <v>45866</v>
      </c>
      <c r="D1392" s="11">
        <v>345</v>
      </c>
      <c r="G1392" t="s">
        <v>2418</v>
      </c>
    </row>
    <row r="1393" spans="1:7">
      <c r="A1393" s="470" t="s">
        <v>175</v>
      </c>
      <c r="B1393" s="172" t="s">
        <v>1347</v>
      </c>
      <c r="C1393" s="233">
        <v>45867</v>
      </c>
      <c r="D1393" s="86">
        <v>1933</v>
      </c>
      <c r="G1393" t="s">
        <v>2418</v>
      </c>
    </row>
    <row r="1394" spans="1:7">
      <c r="A1394" s="310" t="s">
        <v>169</v>
      </c>
      <c r="B1394" s="311" t="s">
        <v>58</v>
      </c>
      <c r="C1394" s="22">
        <v>45867</v>
      </c>
      <c r="E1394" s="244">
        <v>5590</v>
      </c>
      <c r="F1394" s="11" t="s">
        <v>2450</v>
      </c>
      <c r="G1394" t="s">
        <v>2418</v>
      </c>
    </row>
    <row r="1395" spans="1:7">
      <c r="A1395" s="812" t="s">
        <v>225</v>
      </c>
      <c r="B1395" s="813" t="s">
        <v>58</v>
      </c>
      <c r="C1395" s="22">
        <v>45867</v>
      </c>
      <c r="D1395" s="86">
        <v>1004</v>
      </c>
      <c r="F1395" s="11" t="s">
        <v>2451</v>
      </c>
      <c r="G1395" t="s">
        <v>2418</v>
      </c>
    </row>
    <row r="1396" spans="1:7" ht="15.75">
      <c r="A1396" s="342" t="s">
        <v>268</v>
      </c>
      <c r="B1396" s="800" t="s">
        <v>1921</v>
      </c>
      <c r="C1396" s="233">
        <v>45867</v>
      </c>
      <c r="D1396" s="11">
        <v>581</v>
      </c>
      <c r="E1396" s="244">
        <v>1200</v>
      </c>
      <c r="F1396" s="11" t="s">
        <v>2452</v>
      </c>
      <c r="G1396" t="s">
        <v>2418</v>
      </c>
    </row>
    <row r="1397" spans="1:7">
      <c r="A1397" s="73" t="s">
        <v>175</v>
      </c>
      <c r="B1397" s="172" t="s">
        <v>1347</v>
      </c>
      <c r="C1397" s="233">
        <v>45868</v>
      </c>
      <c r="D1397" s="86">
        <v>1951</v>
      </c>
      <c r="G1397" t="s">
        <v>2418</v>
      </c>
    </row>
    <row r="1398" spans="1:7">
      <c r="A1398" s="227" t="s">
        <v>175</v>
      </c>
      <c r="B1398" s="227" t="s">
        <v>58</v>
      </c>
      <c r="C1398" s="22">
        <v>45868</v>
      </c>
      <c r="D1398" s="11">
        <v>902</v>
      </c>
      <c r="G1398" t="s">
        <v>2418</v>
      </c>
    </row>
    <row r="1399" spans="1:7">
      <c r="A1399" s="228" t="s">
        <v>169</v>
      </c>
      <c r="B1399" s="228" t="s">
        <v>58</v>
      </c>
      <c r="C1399" s="22">
        <v>45868</v>
      </c>
      <c r="D1399" s="86">
        <v>1385</v>
      </c>
      <c r="F1399" s="11" t="s">
        <v>2072</v>
      </c>
      <c r="G1399" t="s">
        <v>2418</v>
      </c>
    </row>
    <row r="1400" spans="1:7" ht="15.75">
      <c r="A1400" s="73" t="s">
        <v>223</v>
      </c>
      <c r="B1400" s="171" t="s">
        <v>1921</v>
      </c>
      <c r="C1400" s="233">
        <v>45868</v>
      </c>
      <c r="E1400" s="71">
        <v>847</v>
      </c>
      <c r="F1400" s="11" t="s">
        <v>2453</v>
      </c>
      <c r="G1400" t="s">
        <v>2418</v>
      </c>
    </row>
    <row r="1401" spans="1:7">
      <c r="A1401" s="228" t="s">
        <v>179</v>
      </c>
      <c r="B1401" s="238" t="s">
        <v>60</v>
      </c>
      <c r="C1401" s="22">
        <v>45868</v>
      </c>
      <c r="E1401" s="244">
        <v>6067</v>
      </c>
      <c r="G1401" t="s">
        <v>2418</v>
      </c>
    </row>
    <row r="1402" spans="1:7">
      <c r="A1402" s="606" t="s">
        <v>126</v>
      </c>
      <c r="B1402" s="240" t="s">
        <v>1188</v>
      </c>
      <c r="C1402" s="22">
        <v>45868</v>
      </c>
      <c r="D1402" s="11">
        <v>314</v>
      </c>
      <c r="G1402" t="s">
        <v>2418</v>
      </c>
    </row>
    <row r="1403" spans="1:7" ht="15.75">
      <c r="A1403" s="229" t="s">
        <v>312</v>
      </c>
      <c r="B1403" s="800" t="s">
        <v>1921</v>
      </c>
      <c r="C1403" s="233">
        <v>45869</v>
      </c>
      <c r="F1403" s="243" t="s">
        <v>2165</v>
      </c>
      <c r="G1403" t="s">
        <v>2418</v>
      </c>
    </row>
    <row r="1404" spans="1:7">
      <c r="A1404" s="73" t="s">
        <v>175</v>
      </c>
      <c r="B1404" s="172" t="s">
        <v>1347</v>
      </c>
      <c r="C1404" s="233">
        <v>45869</v>
      </c>
      <c r="D1404" s="11">
        <v>725</v>
      </c>
      <c r="G1404" t="s">
        <v>2418</v>
      </c>
    </row>
    <row r="1405" spans="1:7">
      <c r="A1405" s="228" t="s">
        <v>175</v>
      </c>
      <c r="B1405" s="228" t="s">
        <v>58</v>
      </c>
      <c r="C1405" s="22">
        <v>45869</v>
      </c>
      <c r="D1405" s="11">
        <v>862</v>
      </c>
      <c r="G1405" t="s">
        <v>2418</v>
      </c>
    </row>
    <row r="1406" spans="1:7">
      <c r="A1406" s="234" t="s">
        <v>179</v>
      </c>
      <c r="B1406" s="234" t="s">
        <v>60</v>
      </c>
      <c r="C1406" s="22">
        <v>45869</v>
      </c>
      <c r="E1406" s="244">
        <v>2691</v>
      </c>
      <c r="G1406" t="s">
        <v>2418</v>
      </c>
    </row>
    <row r="1407" spans="1:7">
      <c r="A1407" s="265" t="s">
        <v>158</v>
      </c>
      <c r="B1407" s="578" t="s">
        <v>1188</v>
      </c>
      <c r="C1407" s="22">
        <v>45869</v>
      </c>
      <c r="D1407" s="86">
        <v>2390</v>
      </c>
      <c r="G1407" t="s">
        <v>2418</v>
      </c>
    </row>
    <row r="1408" spans="1:7" ht="15.75">
      <c r="A1408" s="36" t="s">
        <v>312</v>
      </c>
      <c r="B1408" s="171" t="s">
        <v>1921</v>
      </c>
      <c r="C1408" s="233">
        <v>45870</v>
      </c>
      <c r="D1408" s="11">
        <v>318</v>
      </c>
      <c r="F1408" s="11" t="s">
        <v>2454</v>
      </c>
      <c r="G1408" t="s">
        <v>2455</v>
      </c>
    </row>
    <row r="1409" spans="1:7" ht="15.75">
      <c r="A1409" s="36" t="s">
        <v>310</v>
      </c>
      <c r="B1409" s="171" t="s">
        <v>1921</v>
      </c>
      <c r="C1409" s="233">
        <v>45870</v>
      </c>
      <c r="D1409" s="11">
        <v>183</v>
      </c>
      <c r="F1409" s="11" t="s">
        <v>2456</v>
      </c>
      <c r="G1409" t="s">
        <v>2455</v>
      </c>
    </row>
    <row r="1410" spans="1:7">
      <c r="A1410" s="839" t="s">
        <v>175</v>
      </c>
      <c r="B1410" s="238" t="s">
        <v>60</v>
      </c>
      <c r="C1410" s="22">
        <v>45870</v>
      </c>
      <c r="F1410" s="11" t="s">
        <v>2457</v>
      </c>
      <c r="G1410" t="s">
        <v>2455</v>
      </c>
    </row>
    <row r="1411" spans="1:7">
      <c r="A1411" s="66" t="s">
        <v>158</v>
      </c>
      <c r="B1411" s="88" t="s">
        <v>1188</v>
      </c>
      <c r="C1411" s="22">
        <v>45870</v>
      </c>
      <c r="D1411" s="86">
        <v>1377</v>
      </c>
      <c r="G1411" t="s">
        <v>2455</v>
      </c>
    </row>
    <row r="1412" spans="1:7">
      <c r="A1412" s="470" t="s">
        <v>175</v>
      </c>
      <c r="B1412" s="234" t="s">
        <v>60</v>
      </c>
      <c r="C1412" s="22">
        <v>45873</v>
      </c>
      <c r="E1412" s="244">
        <v>13125</v>
      </c>
      <c r="G1412" t="s">
        <v>2455</v>
      </c>
    </row>
    <row r="1413" spans="1:7">
      <c r="A1413" s="342" t="s">
        <v>257</v>
      </c>
      <c r="B1413" s="346" t="s">
        <v>58</v>
      </c>
      <c r="C1413" s="22">
        <v>45873</v>
      </c>
      <c r="D1413" s="11">
        <v>918</v>
      </c>
      <c r="G1413" t="s">
        <v>2455</v>
      </c>
    </row>
    <row r="1414" spans="1:7">
      <c r="A1414" s="234" t="s">
        <v>177</v>
      </c>
      <c r="B1414" s="234" t="s">
        <v>58</v>
      </c>
      <c r="C1414" s="22">
        <v>45874</v>
      </c>
      <c r="D1414" s="86">
        <v>2675</v>
      </c>
      <c r="G1414" t="s">
        <v>2455</v>
      </c>
    </row>
    <row r="1415" spans="1:7">
      <c r="A1415" s="257" t="s">
        <v>158</v>
      </c>
      <c r="B1415" s="257" t="s">
        <v>1188</v>
      </c>
      <c r="C1415" s="22">
        <v>45874</v>
      </c>
      <c r="D1415" s="11">
        <v>190</v>
      </c>
      <c r="F1415" s="11" t="s">
        <v>2072</v>
      </c>
      <c r="G1415" t="s">
        <v>2455</v>
      </c>
    </row>
    <row r="1416" spans="1:7" ht="15.75">
      <c r="A1416" s="66" t="s">
        <v>414</v>
      </c>
      <c r="B1416" s="171" t="s">
        <v>1921</v>
      </c>
      <c r="C1416" s="233">
        <v>45875</v>
      </c>
      <c r="F1416" s="11" t="s">
        <v>2072</v>
      </c>
      <c r="G1416" t="s">
        <v>2455</v>
      </c>
    </row>
    <row r="1417" spans="1:7">
      <c r="A1417" s="238" t="s">
        <v>177</v>
      </c>
      <c r="B1417" s="238" t="s">
        <v>58</v>
      </c>
      <c r="C1417" s="22">
        <v>45875</v>
      </c>
      <c r="D1417" s="86">
        <v>1964</v>
      </c>
      <c r="G1417" t="s">
        <v>2455</v>
      </c>
    </row>
    <row r="1418" spans="1:7">
      <c r="A1418" s="412" t="s">
        <v>158</v>
      </c>
      <c r="B1418" s="234" t="s">
        <v>1188</v>
      </c>
      <c r="C1418" s="22">
        <v>45875</v>
      </c>
      <c r="D1418" s="11">
        <v>840</v>
      </c>
      <c r="G1418" t="s">
        <v>2455</v>
      </c>
    </row>
    <row r="1419" spans="1:7">
      <c r="A1419" s="73" t="s">
        <v>126</v>
      </c>
      <c r="B1419" s="413" t="s">
        <v>1188</v>
      </c>
      <c r="C1419" s="22">
        <v>45875</v>
      </c>
      <c r="F1419" s="11" t="s">
        <v>2458</v>
      </c>
      <c r="G1419" t="s">
        <v>2455</v>
      </c>
    </row>
    <row r="1420" spans="1:7">
      <c r="A1420" s="303" t="s">
        <v>177</v>
      </c>
      <c r="B1420" s="326" t="s">
        <v>58</v>
      </c>
      <c r="C1420" s="233">
        <v>45876</v>
      </c>
      <c r="D1420" s="11">
        <v>377</v>
      </c>
      <c r="E1420" s="244"/>
      <c r="F1420" s="11" t="s">
        <v>2459</v>
      </c>
      <c r="G1420" t="s">
        <v>2455</v>
      </c>
    </row>
    <row r="1421" spans="1:7">
      <c r="A1421" s="303" t="s">
        <v>177</v>
      </c>
      <c r="B1421" s="234" t="s">
        <v>60</v>
      </c>
      <c r="C1421" s="233">
        <v>45876</v>
      </c>
      <c r="E1421" s="244">
        <v>5289</v>
      </c>
      <c r="F1421" s="11" t="s">
        <v>2460</v>
      </c>
      <c r="G1421" t="s">
        <v>2455</v>
      </c>
    </row>
    <row r="1422" spans="1:7">
      <c r="A1422" s="73" t="s">
        <v>261</v>
      </c>
      <c r="B1422" s="391" t="s">
        <v>58</v>
      </c>
      <c r="C1422" s="22">
        <v>45876</v>
      </c>
      <c r="D1422" s="11">
        <v>674</v>
      </c>
      <c r="G1422" t="s">
        <v>2455</v>
      </c>
    </row>
    <row r="1423" spans="1:7">
      <c r="A1423" s="413" t="s">
        <v>158</v>
      </c>
      <c r="B1423" s="413" t="s">
        <v>1188</v>
      </c>
      <c r="C1423" s="22">
        <v>45876</v>
      </c>
      <c r="D1423" s="11">
        <v>531</v>
      </c>
      <c r="G1423" t="s">
        <v>2455</v>
      </c>
    </row>
    <row r="1424" spans="1:7" ht="15.75">
      <c r="A1424" s="174" t="s">
        <v>414</v>
      </c>
      <c r="B1424" s="171" t="s">
        <v>1921</v>
      </c>
      <c r="C1424" s="233">
        <v>45877</v>
      </c>
      <c r="F1424" s="11" t="s">
        <v>2431</v>
      </c>
      <c r="G1424" t="s">
        <v>2455</v>
      </c>
    </row>
    <row r="1425" spans="1:7">
      <c r="A1425" s="238" t="s">
        <v>177</v>
      </c>
      <c r="B1425" s="238" t="s">
        <v>58</v>
      </c>
      <c r="C1425" s="22">
        <v>45877</v>
      </c>
      <c r="F1425" s="234" t="s">
        <v>122</v>
      </c>
      <c r="G1425" t="s">
        <v>2455</v>
      </c>
    </row>
    <row r="1426" spans="1:7">
      <c r="A1426" s="412" t="s">
        <v>158</v>
      </c>
      <c r="B1426" s="257" t="s">
        <v>1188</v>
      </c>
      <c r="C1426" s="22">
        <v>45877</v>
      </c>
      <c r="D1426" s="11">
        <v>718</v>
      </c>
      <c r="G1426" t="s">
        <v>2455</v>
      </c>
    </row>
    <row r="1427" spans="1:7" ht="15.75">
      <c r="A1427" s="66" t="s">
        <v>414</v>
      </c>
      <c r="B1427" s="171" t="s">
        <v>1921</v>
      </c>
      <c r="C1427" s="233">
        <v>45880</v>
      </c>
      <c r="D1427" s="11">
        <v>376</v>
      </c>
      <c r="F1427" s="11" t="s">
        <v>2038</v>
      </c>
      <c r="G1427" t="s">
        <v>2455</v>
      </c>
    </row>
    <row r="1428" spans="1:7">
      <c r="A1428" s="228" t="s">
        <v>257</v>
      </c>
      <c r="B1428" s="228" t="s">
        <v>58</v>
      </c>
      <c r="C1428" s="22">
        <v>45880</v>
      </c>
      <c r="D1428" s="86">
        <v>1175</v>
      </c>
      <c r="G1428" t="s">
        <v>2455</v>
      </c>
    </row>
    <row r="1429" spans="1:7" ht="15.75">
      <c r="A1429" s="73" t="s">
        <v>266</v>
      </c>
      <c r="B1429" s="171" t="s">
        <v>1921</v>
      </c>
      <c r="C1429" s="233">
        <v>45880</v>
      </c>
      <c r="D1429" s="11">
        <v>288</v>
      </c>
      <c r="G1429" t="s">
        <v>2455</v>
      </c>
    </row>
    <row r="1430" spans="1:7">
      <c r="A1430" s="413" t="s">
        <v>158</v>
      </c>
      <c r="B1430" s="548" t="s">
        <v>1188</v>
      </c>
      <c r="C1430" s="22">
        <v>45880</v>
      </c>
      <c r="D1430" s="11">
        <v>571</v>
      </c>
      <c r="G1430" t="s">
        <v>2455</v>
      </c>
    </row>
    <row r="1431" spans="1:7" ht="15.75">
      <c r="A1431" s="36" t="s">
        <v>414</v>
      </c>
      <c r="B1431" s="171" t="s">
        <v>1921</v>
      </c>
      <c r="C1431" s="233">
        <v>45881</v>
      </c>
      <c r="D1431" s="11">
        <v>35</v>
      </c>
      <c r="G1431" t="s">
        <v>2455</v>
      </c>
    </row>
    <row r="1432" spans="1:7">
      <c r="A1432" s="840" t="s">
        <v>257</v>
      </c>
      <c r="B1432" s="841" t="s">
        <v>58</v>
      </c>
      <c r="C1432" s="22">
        <v>45881</v>
      </c>
      <c r="D1432" s="86">
        <v>1154</v>
      </c>
      <c r="G1432" t="s">
        <v>2455</v>
      </c>
    </row>
    <row r="1433" spans="1:7" ht="15.75">
      <c r="A1433" s="26" t="s">
        <v>266</v>
      </c>
      <c r="B1433" s="171" t="s">
        <v>1921</v>
      </c>
      <c r="C1433" s="233">
        <v>45881</v>
      </c>
      <c r="D1433" s="11">
        <v>380</v>
      </c>
      <c r="G1433" t="s">
        <v>2455</v>
      </c>
    </row>
    <row r="1434" spans="1:7">
      <c r="A1434" s="37" t="s">
        <v>261</v>
      </c>
      <c r="B1434" s="99" t="s">
        <v>58</v>
      </c>
      <c r="C1434" s="22">
        <v>45881</v>
      </c>
      <c r="D1434" s="11">
        <v>111</v>
      </c>
      <c r="F1434" s="11" t="s">
        <v>2407</v>
      </c>
      <c r="G1434" t="s">
        <v>2455</v>
      </c>
    </row>
    <row r="1435" spans="1:7">
      <c r="A1435" s="174" t="s">
        <v>147</v>
      </c>
      <c r="B1435" s="234" t="s">
        <v>1188</v>
      </c>
      <c r="C1435" s="22">
        <v>45881</v>
      </c>
      <c r="D1435" s="11">
        <v>319</v>
      </c>
      <c r="G1435" t="s">
        <v>2455</v>
      </c>
    </row>
    <row r="1436" spans="1:7">
      <c r="A1436" s="414" t="s">
        <v>158</v>
      </c>
      <c r="B1436" s="234" t="s">
        <v>1188</v>
      </c>
      <c r="C1436" s="22">
        <v>45881</v>
      </c>
      <c r="D1436" s="86">
        <v>1293</v>
      </c>
      <c r="G1436" t="s">
        <v>2455</v>
      </c>
    </row>
    <row r="1437" spans="1:7">
      <c r="A1437" s="290" t="s">
        <v>162</v>
      </c>
      <c r="B1437" s="578" t="s">
        <v>58</v>
      </c>
      <c r="C1437" s="22">
        <v>45881</v>
      </c>
      <c r="D1437" s="11">
        <v>406</v>
      </c>
      <c r="G1437" t="s">
        <v>2455</v>
      </c>
    </row>
    <row r="1438" spans="1:7" ht="15.75">
      <c r="A1438" s="174" t="s">
        <v>414</v>
      </c>
      <c r="B1438" s="171" t="s">
        <v>1921</v>
      </c>
      <c r="C1438" s="233">
        <v>45882</v>
      </c>
      <c r="D1438" s="11">
        <v>48</v>
      </c>
      <c r="F1438" s="11" t="s">
        <v>2439</v>
      </c>
      <c r="G1438" t="s">
        <v>2455</v>
      </c>
    </row>
    <row r="1439" spans="1:7">
      <c r="A1439" s="810" t="s">
        <v>257</v>
      </c>
      <c r="B1439" s="548" t="s">
        <v>58</v>
      </c>
      <c r="C1439" s="22">
        <v>45882</v>
      </c>
      <c r="D1439" s="11">
        <v>428</v>
      </c>
      <c r="F1439" s="11" t="s">
        <v>2084</v>
      </c>
      <c r="G1439" t="s">
        <v>2455</v>
      </c>
    </row>
    <row r="1440" spans="1:7" ht="15.75">
      <c r="A1440" s="174" t="s">
        <v>266</v>
      </c>
      <c r="B1440" s="171" t="s">
        <v>1921</v>
      </c>
      <c r="C1440" s="233">
        <v>45882</v>
      </c>
      <c r="D1440" s="11">
        <v>229</v>
      </c>
      <c r="F1440" s="11" t="s">
        <v>2072</v>
      </c>
      <c r="G1440" t="s">
        <v>2455</v>
      </c>
    </row>
    <row r="1441" spans="1:7">
      <c r="A1441" s="311" t="s">
        <v>162</v>
      </c>
      <c r="B1441" s="227" t="s">
        <v>58</v>
      </c>
      <c r="C1441" s="22">
        <v>45882</v>
      </c>
      <c r="D1441" s="86">
        <v>1031</v>
      </c>
      <c r="F1441" s="11" t="s">
        <v>2461</v>
      </c>
      <c r="G1441" t="s">
        <v>2455</v>
      </c>
    </row>
    <row r="1442" spans="1:7">
      <c r="A1442" s="228" t="s">
        <v>261</v>
      </c>
      <c r="B1442" s="228" t="s">
        <v>58</v>
      </c>
      <c r="C1442" s="22">
        <v>45882</v>
      </c>
      <c r="D1442" s="11">
        <v>12</v>
      </c>
      <c r="F1442" s="228" t="s">
        <v>2378</v>
      </c>
      <c r="G1442" t="s">
        <v>2455</v>
      </c>
    </row>
    <row r="1443" spans="1:7">
      <c r="A1443" s="290" t="s">
        <v>158</v>
      </c>
      <c r="B1443" s="257" t="s">
        <v>1188</v>
      </c>
      <c r="C1443" s="22">
        <v>45882</v>
      </c>
      <c r="D1443" s="11">
        <v>540</v>
      </c>
      <c r="G1443" t="s">
        <v>2455</v>
      </c>
    </row>
    <row r="1444" spans="1:7" ht="15.75">
      <c r="A1444" s="36" t="s">
        <v>414</v>
      </c>
      <c r="B1444" s="171" t="s">
        <v>1921</v>
      </c>
      <c r="C1444" s="233">
        <v>45883</v>
      </c>
      <c r="D1444" s="11">
        <v>144</v>
      </c>
      <c r="G1444" t="s">
        <v>2455</v>
      </c>
    </row>
    <row r="1445" spans="1:7">
      <c r="A1445" s="840" t="s">
        <v>1952</v>
      </c>
      <c r="B1445" s="841" t="s">
        <v>58</v>
      </c>
      <c r="C1445" s="22">
        <v>45883</v>
      </c>
      <c r="F1445" s="11" t="s">
        <v>2305</v>
      </c>
      <c r="G1445" t="s">
        <v>2455</v>
      </c>
    </row>
    <row r="1446" spans="1:7" ht="15.75">
      <c r="A1446" s="26" t="s">
        <v>266</v>
      </c>
      <c r="B1446" s="171" t="s">
        <v>1921</v>
      </c>
      <c r="C1446" s="233">
        <v>45883</v>
      </c>
      <c r="D1446" s="11">
        <v>163</v>
      </c>
      <c r="G1446" t="s">
        <v>2455</v>
      </c>
    </row>
    <row r="1447" spans="1:7">
      <c r="A1447" s="413" t="s">
        <v>158</v>
      </c>
      <c r="B1447" s="548" t="s">
        <v>1188</v>
      </c>
      <c r="C1447" s="22">
        <v>45883</v>
      </c>
      <c r="D1447" s="11">
        <v>554</v>
      </c>
      <c r="G1447" t="s">
        <v>2455</v>
      </c>
    </row>
    <row r="1448" spans="1:7" ht="15.75">
      <c r="A1448" s="11" t="s">
        <v>148</v>
      </c>
      <c r="B1448" s="171" t="s">
        <v>1921</v>
      </c>
      <c r="C1448" s="233">
        <v>45883</v>
      </c>
      <c r="F1448" s="11" t="s">
        <v>2220</v>
      </c>
      <c r="G1448" t="s">
        <v>2455</v>
      </c>
    </row>
    <row r="1449" spans="1:7" ht="15.75">
      <c r="A1449" s="66" t="s">
        <v>414</v>
      </c>
      <c r="B1449" s="171" t="s">
        <v>1921</v>
      </c>
      <c r="C1449" s="233">
        <v>45884</v>
      </c>
      <c r="D1449" s="11">
        <v>64</v>
      </c>
      <c r="G1449" t="s">
        <v>2455</v>
      </c>
    </row>
    <row r="1450" spans="1:7">
      <c r="A1450" s="548" t="s">
        <v>257</v>
      </c>
      <c r="B1450" s="548" t="s">
        <v>60</v>
      </c>
      <c r="C1450" s="22">
        <v>45884</v>
      </c>
      <c r="E1450" s="244">
        <v>1243</v>
      </c>
      <c r="F1450" s="11" t="s">
        <v>2462</v>
      </c>
      <c r="G1450" t="s">
        <v>2455</v>
      </c>
    </row>
    <row r="1451" spans="1:7" ht="15.75">
      <c r="A1451" s="73" t="s">
        <v>266</v>
      </c>
      <c r="B1451" s="171" t="s">
        <v>1921</v>
      </c>
      <c r="C1451" s="233">
        <v>45884</v>
      </c>
      <c r="E1451" s="244">
        <v>1060</v>
      </c>
      <c r="F1451" s="11" t="s">
        <v>2463</v>
      </c>
      <c r="G1451" t="s">
        <v>2455</v>
      </c>
    </row>
    <row r="1452" spans="1:7">
      <c r="A1452" s="227" t="s">
        <v>261</v>
      </c>
      <c r="B1452" s="227" t="s">
        <v>60</v>
      </c>
      <c r="C1452" s="22">
        <v>45884</v>
      </c>
      <c r="E1452" s="244">
        <v>1297</v>
      </c>
      <c r="F1452" s="11" t="s">
        <v>2464</v>
      </c>
      <c r="G1452" t="s">
        <v>2455</v>
      </c>
    </row>
    <row r="1453" spans="1:7">
      <c r="A1453" s="412" t="s">
        <v>158</v>
      </c>
      <c r="B1453" s="257" t="s">
        <v>1188</v>
      </c>
      <c r="C1453" s="22">
        <v>45884</v>
      </c>
      <c r="D1453" s="11">
        <v>89</v>
      </c>
      <c r="G1453" t="s">
        <v>2455</v>
      </c>
    </row>
    <row r="1454" spans="1:7" ht="15.75">
      <c r="A1454" s="73" t="s">
        <v>148</v>
      </c>
      <c r="B1454" s="171" t="s">
        <v>1921</v>
      </c>
      <c r="C1454" s="233">
        <v>45884</v>
      </c>
      <c r="D1454" s="11">
        <v>391</v>
      </c>
      <c r="G1454" t="s">
        <v>2455</v>
      </c>
    </row>
    <row r="1455" spans="1:7" ht="15.75">
      <c r="A1455" s="66" t="s">
        <v>414</v>
      </c>
      <c r="B1455" s="171" t="s">
        <v>1921</v>
      </c>
      <c r="C1455" s="233">
        <v>45887</v>
      </c>
      <c r="D1455" s="11">
        <v>141</v>
      </c>
      <c r="G1455" t="s">
        <v>2455</v>
      </c>
    </row>
    <row r="1456" spans="1:7">
      <c r="A1456" s="840" t="s">
        <v>257</v>
      </c>
      <c r="B1456" s="841" t="s">
        <v>60</v>
      </c>
      <c r="C1456" s="22">
        <v>45887</v>
      </c>
      <c r="E1456" s="244">
        <v>2679</v>
      </c>
      <c r="F1456" s="11" t="s">
        <v>2465</v>
      </c>
      <c r="G1456" t="s">
        <v>2455</v>
      </c>
    </row>
    <row r="1457" spans="1:7" ht="15.75">
      <c r="A1457" s="26" t="s">
        <v>250</v>
      </c>
      <c r="B1457" s="171" t="s">
        <v>1921</v>
      </c>
      <c r="C1457" s="233">
        <v>45887</v>
      </c>
      <c r="D1457" s="11">
        <v>343</v>
      </c>
      <c r="G1457" t="s">
        <v>2455</v>
      </c>
    </row>
    <row r="1458" spans="1:7">
      <c r="A1458" s="37" t="s">
        <v>261</v>
      </c>
      <c r="B1458" s="99" t="s">
        <v>60</v>
      </c>
      <c r="C1458" s="22">
        <v>45887</v>
      </c>
      <c r="E1458" s="244">
        <v>2145</v>
      </c>
      <c r="F1458" s="11" t="s">
        <v>2466</v>
      </c>
      <c r="G1458" t="s">
        <v>2455</v>
      </c>
    </row>
    <row r="1459" spans="1:7">
      <c r="A1459" s="442" t="s">
        <v>263</v>
      </c>
      <c r="B1459" s="245" t="s">
        <v>58</v>
      </c>
      <c r="C1459" s="22">
        <v>45887</v>
      </c>
      <c r="D1459" s="86">
        <v>1109</v>
      </c>
      <c r="F1459" s="11" t="s">
        <v>2467</v>
      </c>
      <c r="G1459" t="s">
        <v>2455</v>
      </c>
    </row>
    <row r="1460" spans="1:7">
      <c r="A1460" s="412" t="s">
        <v>158</v>
      </c>
      <c r="B1460" s="257" t="s">
        <v>1188</v>
      </c>
      <c r="C1460" s="22">
        <v>45887</v>
      </c>
      <c r="D1460" s="11">
        <v>377</v>
      </c>
      <c r="G1460" t="s">
        <v>2455</v>
      </c>
    </row>
    <row r="1461" spans="1:7" ht="15.75">
      <c r="A1461" s="73" t="s">
        <v>148</v>
      </c>
      <c r="B1461" s="171" t="s">
        <v>1921</v>
      </c>
      <c r="C1461" s="233">
        <v>45887</v>
      </c>
      <c r="D1461" s="11">
        <v>396</v>
      </c>
      <c r="G1461" t="s">
        <v>2455</v>
      </c>
    </row>
    <row r="1462" spans="1:7" ht="15.75">
      <c r="A1462" s="66" t="s">
        <v>408</v>
      </c>
      <c r="B1462" s="171" t="s">
        <v>1921</v>
      </c>
      <c r="C1462" s="233">
        <v>45888</v>
      </c>
      <c r="D1462" s="11">
        <v>205</v>
      </c>
      <c r="G1462" t="s">
        <v>2455</v>
      </c>
    </row>
    <row r="1463" spans="1:7">
      <c r="A1463" s="548" t="s">
        <v>1953</v>
      </c>
      <c r="B1463" s="548" t="s">
        <v>58</v>
      </c>
      <c r="C1463" s="22">
        <v>45888</v>
      </c>
      <c r="D1463" s="86">
        <v>1456</v>
      </c>
      <c r="G1463" t="s">
        <v>2455</v>
      </c>
    </row>
    <row r="1464" spans="1:7" ht="15.75">
      <c r="A1464" s="73" t="s">
        <v>250</v>
      </c>
      <c r="B1464" s="171" t="s">
        <v>1921</v>
      </c>
      <c r="C1464" s="233">
        <v>45888</v>
      </c>
      <c r="D1464" s="11">
        <v>416</v>
      </c>
      <c r="G1464" t="s">
        <v>2455</v>
      </c>
    </row>
    <row r="1465" spans="1:7">
      <c r="A1465" s="391" t="s">
        <v>217</v>
      </c>
      <c r="B1465" s="238" t="s">
        <v>58</v>
      </c>
      <c r="C1465" s="22">
        <v>45888</v>
      </c>
      <c r="D1465" s="86">
        <v>1460</v>
      </c>
      <c r="F1465" s="11" t="s">
        <v>2468</v>
      </c>
      <c r="G1465" t="s">
        <v>2455</v>
      </c>
    </row>
    <row r="1466" spans="1:7">
      <c r="A1466" s="412" t="s">
        <v>158</v>
      </c>
      <c r="B1466" s="257" t="s">
        <v>1188</v>
      </c>
      <c r="C1466" s="22">
        <v>45888</v>
      </c>
      <c r="D1466" s="11">
        <v>408</v>
      </c>
      <c r="F1466" s="48"/>
      <c r="G1466" t="s">
        <v>2455</v>
      </c>
    </row>
    <row r="1467" spans="1:7" ht="15.75">
      <c r="A1467" s="66" t="s">
        <v>146</v>
      </c>
      <c r="B1467" s="171" t="s">
        <v>1921</v>
      </c>
      <c r="C1467" s="233">
        <v>45888</v>
      </c>
      <c r="F1467" s="73" t="s">
        <v>2469</v>
      </c>
      <c r="G1467" t="s">
        <v>2455</v>
      </c>
    </row>
    <row r="1468" spans="1:7">
      <c r="A1468" s="810" t="s">
        <v>126</v>
      </c>
      <c r="B1468" s="548" t="s">
        <v>1188</v>
      </c>
      <c r="C1468" s="22">
        <v>45888</v>
      </c>
      <c r="D1468" s="11">
        <v>430</v>
      </c>
      <c r="F1468" s="99"/>
      <c r="G1468" t="s">
        <v>2455</v>
      </c>
    </row>
    <row r="1469" spans="1:7" ht="15.75">
      <c r="A1469" s="792" t="s">
        <v>414</v>
      </c>
      <c r="B1469" s="800" t="s">
        <v>1921</v>
      </c>
      <c r="C1469" s="233">
        <v>45889</v>
      </c>
      <c r="D1469" s="11">
        <v>181</v>
      </c>
      <c r="G1469" t="s">
        <v>2455</v>
      </c>
    </row>
    <row r="1470" spans="1:7">
      <c r="A1470" s="36" t="s">
        <v>410</v>
      </c>
      <c r="B1470" s="172" t="s">
        <v>1347</v>
      </c>
      <c r="C1470" s="233">
        <v>45889</v>
      </c>
      <c r="F1470" s="243" t="s">
        <v>2431</v>
      </c>
      <c r="G1470" t="s">
        <v>2455</v>
      </c>
    </row>
    <row r="1471" spans="1:7">
      <c r="A1471" s="840" t="s">
        <v>1953</v>
      </c>
      <c r="B1471" s="841" t="s">
        <v>58</v>
      </c>
      <c r="C1471" s="22">
        <v>45889</v>
      </c>
      <c r="D1471" s="86">
        <v>1420</v>
      </c>
      <c r="G1471" t="s">
        <v>2455</v>
      </c>
    </row>
    <row r="1472" spans="1:7" ht="15.75">
      <c r="A1472" s="26" t="s">
        <v>250</v>
      </c>
      <c r="B1472" s="171" t="s">
        <v>1921</v>
      </c>
      <c r="C1472" s="233">
        <v>45889</v>
      </c>
      <c r="D1472" s="11">
        <v>216</v>
      </c>
      <c r="G1472" t="s">
        <v>2455</v>
      </c>
    </row>
    <row r="1473" spans="1:7">
      <c r="A1473" s="442" t="s">
        <v>217</v>
      </c>
      <c r="B1473" s="245" t="s">
        <v>58</v>
      </c>
      <c r="C1473" s="22">
        <v>45889</v>
      </c>
      <c r="D1473" s="86">
        <v>1428</v>
      </c>
      <c r="F1473" s="11" t="s">
        <v>2378</v>
      </c>
      <c r="G1473" t="s">
        <v>2455</v>
      </c>
    </row>
    <row r="1474" spans="1:7">
      <c r="A1474" s="412" t="s">
        <v>158</v>
      </c>
      <c r="B1474" s="257" t="s">
        <v>1188</v>
      </c>
      <c r="C1474" s="22">
        <v>45889</v>
      </c>
      <c r="D1474" s="11">
        <v>607</v>
      </c>
      <c r="F1474" s="11" t="s">
        <v>2470</v>
      </c>
      <c r="G1474" t="s">
        <v>2455</v>
      </c>
    </row>
    <row r="1475" spans="1:7" ht="15.75">
      <c r="A1475" s="66" t="s">
        <v>146</v>
      </c>
      <c r="B1475" s="171" t="s">
        <v>1921</v>
      </c>
      <c r="C1475" s="233">
        <v>45889</v>
      </c>
      <c r="D1475" s="11">
        <v>499</v>
      </c>
      <c r="G1475" t="s">
        <v>2455</v>
      </c>
    </row>
    <row r="1476" spans="1:7" ht="15.75">
      <c r="A1476" s="792" t="s">
        <v>414</v>
      </c>
      <c r="B1476" s="800" t="s">
        <v>1921</v>
      </c>
      <c r="C1476" s="233">
        <v>45890</v>
      </c>
      <c r="D1476" s="11">
        <v>82</v>
      </c>
      <c r="G1476" t="s">
        <v>2455</v>
      </c>
    </row>
    <row r="1477" spans="1:7">
      <c r="A1477" s="36" t="s">
        <v>410</v>
      </c>
      <c r="B1477" s="172" t="s">
        <v>1347</v>
      </c>
      <c r="C1477" s="233">
        <v>45890</v>
      </c>
      <c r="F1477" s="11" t="s">
        <v>2220</v>
      </c>
      <c r="G1477" t="s">
        <v>2455</v>
      </c>
    </row>
    <row r="1478" spans="1:7">
      <c r="A1478" s="840" t="s">
        <v>1953</v>
      </c>
      <c r="B1478" s="841" t="s">
        <v>58</v>
      </c>
      <c r="C1478" s="22">
        <v>45890</v>
      </c>
      <c r="D1478" s="86">
        <v>1170</v>
      </c>
      <c r="G1478" t="s">
        <v>2455</v>
      </c>
    </row>
    <row r="1479" spans="1:7" ht="15.75">
      <c r="A1479" s="26" t="s">
        <v>250</v>
      </c>
      <c r="B1479" s="171" t="s">
        <v>1921</v>
      </c>
      <c r="C1479" s="233">
        <v>45890</v>
      </c>
      <c r="F1479" s="11" t="s">
        <v>2220</v>
      </c>
      <c r="G1479" t="s">
        <v>2455</v>
      </c>
    </row>
    <row r="1480" spans="1:7">
      <c r="A1480" s="442" t="s">
        <v>217</v>
      </c>
      <c r="B1480" s="245" t="s">
        <v>58</v>
      </c>
      <c r="C1480" s="22">
        <v>45890</v>
      </c>
      <c r="D1480" s="86">
        <v>1654</v>
      </c>
      <c r="G1480" t="s">
        <v>2455</v>
      </c>
    </row>
    <row r="1481" spans="1:7">
      <c r="A1481" s="26" t="s">
        <v>263</v>
      </c>
      <c r="B1481" s="157" t="s">
        <v>60</v>
      </c>
      <c r="C1481" s="22">
        <v>45890</v>
      </c>
      <c r="E1481" s="244">
        <v>1109</v>
      </c>
      <c r="F1481" s="11" t="s">
        <v>2471</v>
      </c>
      <c r="G1481" t="s">
        <v>2455</v>
      </c>
    </row>
    <row r="1482" spans="1:7">
      <c r="A1482" s="412" t="s">
        <v>158</v>
      </c>
      <c r="B1482" s="257" t="s">
        <v>1188</v>
      </c>
      <c r="C1482" s="22">
        <v>45890</v>
      </c>
      <c r="D1482" s="86">
        <v>1022</v>
      </c>
      <c r="G1482" t="s">
        <v>2455</v>
      </c>
    </row>
    <row r="1483" spans="1:7" ht="15.75">
      <c r="A1483" s="66" t="s">
        <v>146</v>
      </c>
      <c r="B1483" s="171" t="s">
        <v>1921</v>
      </c>
      <c r="C1483" s="233">
        <v>45890</v>
      </c>
      <c r="D1483" s="11">
        <v>231</v>
      </c>
      <c r="G1483" t="s">
        <v>2455</v>
      </c>
    </row>
    <row r="1484" spans="1:7" ht="15.75">
      <c r="A1484" s="792" t="s">
        <v>414</v>
      </c>
      <c r="B1484" s="800" t="s">
        <v>1921</v>
      </c>
      <c r="C1484" s="233">
        <v>45891</v>
      </c>
      <c r="D1484" s="11">
        <v>96</v>
      </c>
      <c r="G1484" t="s">
        <v>2455</v>
      </c>
    </row>
    <row r="1485" spans="1:7">
      <c r="A1485" s="36" t="s">
        <v>536</v>
      </c>
      <c r="B1485" s="172" t="s">
        <v>1347</v>
      </c>
      <c r="C1485" s="233">
        <v>45891</v>
      </c>
      <c r="D1485" s="11">
        <v>878</v>
      </c>
      <c r="F1485" s="11" t="s">
        <v>2472</v>
      </c>
      <c r="G1485" t="s">
        <v>2455</v>
      </c>
    </row>
    <row r="1486" spans="1:7">
      <c r="A1486" s="840" t="s">
        <v>1953</v>
      </c>
      <c r="B1486" s="841" t="s">
        <v>58</v>
      </c>
      <c r="C1486" s="22">
        <v>45891</v>
      </c>
      <c r="D1486" s="86">
        <v>1081</v>
      </c>
      <c r="G1486" t="s">
        <v>2455</v>
      </c>
    </row>
    <row r="1487" spans="1:7" ht="15.75">
      <c r="A1487" s="26" t="s">
        <v>250</v>
      </c>
      <c r="B1487" s="171" t="s">
        <v>1921</v>
      </c>
      <c r="C1487" s="233">
        <v>45891</v>
      </c>
      <c r="E1487" s="244">
        <v>2001</v>
      </c>
      <c r="F1487" s="11" t="s">
        <v>2473</v>
      </c>
      <c r="G1487" t="s">
        <v>2455</v>
      </c>
    </row>
    <row r="1488" spans="1:7">
      <c r="A1488" s="413" t="s">
        <v>158</v>
      </c>
      <c r="B1488" s="548" t="s">
        <v>1188</v>
      </c>
      <c r="C1488" s="22">
        <v>45891</v>
      </c>
      <c r="E1488" s="244">
        <v>6090</v>
      </c>
      <c r="F1488" s="11" t="s">
        <v>2474</v>
      </c>
      <c r="G1488" t="s">
        <v>2455</v>
      </c>
    </row>
    <row r="1489" spans="1:7" ht="15.75">
      <c r="A1489" s="66" t="s">
        <v>146</v>
      </c>
      <c r="B1489" s="171" t="s">
        <v>1921</v>
      </c>
      <c r="C1489" s="233">
        <v>45891</v>
      </c>
      <c r="D1489" s="11">
        <v>316</v>
      </c>
      <c r="E1489" s="244"/>
      <c r="G1489" t="s">
        <v>2455</v>
      </c>
    </row>
    <row r="1490" spans="1:7" ht="15.75">
      <c r="A1490" s="792" t="s">
        <v>414</v>
      </c>
      <c r="B1490" s="800" t="s">
        <v>1921</v>
      </c>
      <c r="C1490" s="233">
        <v>45894</v>
      </c>
      <c r="D1490" s="11">
        <v>20</v>
      </c>
      <c r="F1490" s="234"/>
      <c r="G1490" t="s">
        <v>2455</v>
      </c>
    </row>
    <row r="1491" spans="1:7">
      <c r="A1491" s="36" t="s">
        <v>536</v>
      </c>
      <c r="B1491" s="172" t="s">
        <v>1347</v>
      </c>
      <c r="C1491" s="233">
        <v>45894</v>
      </c>
      <c r="D1491" s="11">
        <v>715</v>
      </c>
      <c r="G1491" t="s">
        <v>2455</v>
      </c>
    </row>
    <row r="1492" spans="1:7">
      <c r="A1492" s="840" t="s">
        <v>1953</v>
      </c>
      <c r="B1492" s="841" t="s">
        <v>58</v>
      </c>
      <c r="C1492" s="22">
        <v>45894</v>
      </c>
      <c r="D1492" s="11">
        <v>809</v>
      </c>
      <c r="G1492" t="s">
        <v>2455</v>
      </c>
    </row>
    <row r="1493" spans="1:7" ht="15.75">
      <c r="A1493" s="26" t="s">
        <v>248</v>
      </c>
      <c r="B1493" s="171" t="s">
        <v>1921</v>
      </c>
      <c r="C1493" s="233">
        <v>45894</v>
      </c>
      <c r="F1493" s="234" t="s">
        <v>2475</v>
      </c>
      <c r="G1493" t="s">
        <v>2455</v>
      </c>
    </row>
    <row r="1494" spans="1:7">
      <c r="A1494" s="442" t="s">
        <v>219</v>
      </c>
      <c r="B1494" s="245" t="s">
        <v>58</v>
      </c>
      <c r="C1494" s="22">
        <v>45894</v>
      </c>
      <c r="D1494" s="11">
        <v>735</v>
      </c>
      <c r="F1494" s="11" t="s">
        <v>2476</v>
      </c>
      <c r="G1494" t="s">
        <v>2455</v>
      </c>
    </row>
    <row r="1495" spans="1:7">
      <c r="A1495" s="412" t="s">
        <v>158</v>
      </c>
      <c r="B1495" s="257" t="s">
        <v>1188</v>
      </c>
      <c r="C1495" s="22">
        <v>45894</v>
      </c>
      <c r="D1495" s="11">
        <v>639</v>
      </c>
      <c r="G1495" t="s">
        <v>2455</v>
      </c>
    </row>
    <row r="1496" spans="1:7" ht="15.75">
      <c r="A1496" s="66" t="s">
        <v>146</v>
      </c>
      <c r="B1496" s="171" t="s">
        <v>1921</v>
      </c>
      <c r="C1496" s="233">
        <v>45894</v>
      </c>
      <c r="D1496" s="11">
        <v>503</v>
      </c>
      <c r="G1496" t="s">
        <v>2455</v>
      </c>
    </row>
    <row r="1497" spans="1:7" ht="15.75">
      <c r="A1497" s="792" t="s">
        <v>414</v>
      </c>
      <c r="B1497" s="800" t="s">
        <v>1921</v>
      </c>
      <c r="C1497" s="233">
        <v>45895</v>
      </c>
      <c r="F1497" s="11" t="s">
        <v>2220</v>
      </c>
      <c r="G1497" t="s">
        <v>2455</v>
      </c>
    </row>
    <row r="1498" spans="1:7">
      <c r="A1498" s="36" t="s">
        <v>410</v>
      </c>
      <c r="B1498" s="172" t="s">
        <v>1347</v>
      </c>
      <c r="C1498" s="233">
        <v>45895</v>
      </c>
      <c r="D1498" s="86">
        <v>1009</v>
      </c>
      <c r="F1498" s="11" t="s">
        <v>2477</v>
      </c>
      <c r="G1498" t="s">
        <v>2455</v>
      </c>
    </row>
    <row r="1499" spans="1:7">
      <c r="A1499" s="840" t="s">
        <v>1953</v>
      </c>
      <c r="B1499" s="841" t="s">
        <v>58</v>
      </c>
      <c r="C1499" s="22">
        <v>45895</v>
      </c>
      <c r="D1499" s="11">
        <v>533</v>
      </c>
      <c r="G1499" t="s">
        <v>2455</v>
      </c>
    </row>
    <row r="1500" spans="1:7" ht="15.75">
      <c r="A1500" s="26" t="s">
        <v>248</v>
      </c>
      <c r="B1500" s="171" t="s">
        <v>1921</v>
      </c>
      <c r="C1500" s="233">
        <v>45895</v>
      </c>
      <c r="D1500" s="11">
        <v>260</v>
      </c>
      <c r="G1500" t="s">
        <v>2455</v>
      </c>
    </row>
    <row r="1501" spans="1:7" ht="15.75">
      <c r="A1501" s="26" t="s">
        <v>247</v>
      </c>
      <c r="B1501" s="171" t="s">
        <v>1921</v>
      </c>
      <c r="C1501" s="233">
        <v>45895</v>
      </c>
      <c r="D1501" s="11">
        <v>390</v>
      </c>
      <c r="G1501" t="s">
        <v>2455</v>
      </c>
    </row>
    <row r="1502" spans="1:7">
      <c r="A1502" s="37" t="s">
        <v>233</v>
      </c>
      <c r="B1502" s="99" t="s">
        <v>58</v>
      </c>
      <c r="C1502" s="22">
        <v>45895</v>
      </c>
      <c r="D1502" s="11">
        <v>558</v>
      </c>
      <c r="F1502" s="257" t="s">
        <v>2023</v>
      </c>
      <c r="G1502" t="s">
        <v>2455</v>
      </c>
    </row>
    <row r="1503" spans="1:7">
      <c r="A1503" s="544" t="s">
        <v>231</v>
      </c>
      <c r="B1503" s="48" t="s">
        <v>58</v>
      </c>
      <c r="C1503" s="22">
        <v>45895</v>
      </c>
      <c r="D1503" s="86">
        <v>1224</v>
      </c>
      <c r="F1503" s="11" t="s">
        <v>2478</v>
      </c>
      <c r="G1503" t="s">
        <v>2455</v>
      </c>
    </row>
    <row r="1504" spans="1:7" ht="15.75">
      <c r="A1504" s="66" t="s">
        <v>146</v>
      </c>
      <c r="B1504" s="171" t="s">
        <v>1921</v>
      </c>
      <c r="C1504" s="233">
        <v>45895</v>
      </c>
      <c r="D1504" s="11">
        <v>295</v>
      </c>
      <c r="G1504" t="s">
        <v>2455</v>
      </c>
    </row>
    <row r="1505" spans="1:7">
      <c r="A1505" s="478" t="s">
        <v>133</v>
      </c>
      <c r="B1505" s="267" t="s">
        <v>1188</v>
      </c>
      <c r="C1505" s="22">
        <v>45895</v>
      </c>
      <c r="F1505" s="11" t="s">
        <v>2165</v>
      </c>
      <c r="G1505" t="s">
        <v>2455</v>
      </c>
    </row>
    <row r="1506" spans="1:7">
      <c r="A1506" s="340" t="s">
        <v>232</v>
      </c>
      <c r="B1506" s="172" t="s">
        <v>1347</v>
      </c>
      <c r="C1506" s="233">
        <v>45896</v>
      </c>
      <c r="D1506" s="86">
        <v>1017</v>
      </c>
      <c r="F1506" s="11" t="s">
        <v>2479</v>
      </c>
      <c r="G1506" t="s">
        <v>2455</v>
      </c>
    </row>
    <row r="1507" spans="1:7" ht="15.75">
      <c r="A1507" s="37" t="s">
        <v>248</v>
      </c>
      <c r="B1507" s="825" t="s">
        <v>1921</v>
      </c>
      <c r="C1507" s="233">
        <v>45896</v>
      </c>
      <c r="F1507" s="11" t="s">
        <v>2220</v>
      </c>
      <c r="G1507" t="s">
        <v>2455</v>
      </c>
    </row>
    <row r="1508" spans="1:7" ht="15.75">
      <c r="A1508" s="26" t="s">
        <v>254</v>
      </c>
      <c r="B1508" s="171" t="s">
        <v>1921</v>
      </c>
      <c r="C1508" s="233">
        <v>45896</v>
      </c>
      <c r="D1508" s="11">
        <v>130</v>
      </c>
      <c r="E1508" s="71">
        <v>130</v>
      </c>
      <c r="F1508" s="11" t="s">
        <v>2480</v>
      </c>
      <c r="G1508" t="s">
        <v>2455</v>
      </c>
    </row>
    <row r="1509" spans="1:7">
      <c r="A1509" s="37" t="s">
        <v>233</v>
      </c>
      <c r="B1509" s="99" t="s">
        <v>58</v>
      </c>
      <c r="C1509" s="22">
        <v>45896</v>
      </c>
      <c r="D1509" s="86">
        <v>1248</v>
      </c>
      <c r="F1509" s="11" t="s">
        <v>2481</v>
      </c>
      <c r="G1509" t="s">
        <v>2455</v>
      </c>
    </row>
    <row r="1510" spans="1:7">
      <c r="A1510" s="544" t="s">
        <v>231</v>
      </c>
      <c r="B1510" s="48" t="s">
        <v>58</v>
      </c>
      <c r="C1510" s="22">
        <v>45896</v>
      </c>
      <c r="D1510" s="11">
        <v>967</v>
      </c>
      <c r="F1510" s="11" t="s">
        <v>2482</v>
      </c>
      <c r="G1510" t="s">
        <v>2455</v>
      </c>
    </row>
    <row r="1511" spans="1:7" ht="15.75">
      <c r="A1511" s="66" t="s">
        <v>148</v>
      </c>
      <c r="B1511" s="171" t="s">
        <v>1921</v>
      </c>
      <c r="C1511" s="233">
        <v>45896</v>
      </c>
      <c r="D1511" s="11">
        <v>400</v>
      </c>
      <c r="G1511" t="s">
        <v>2455</v>
      </c>
    </row>
    <row r="1512" spans="1:7">
      <c r="A1512" s="478" t="s">
        <v>147</v>
      </c>
      <c r="B1512" s="267" t="s">
        <v>1188</v>
      </c>
      <c r="C1512" s="22">
        <v>45896</v>
      </c>
      <c r="D1512" s="11">
        <v>358</v>
      </c>
      <c r="F1512" s="11" t="s">
        <v>2483</v>
      </c>
      <c r="G1512" t="s">
        <v>2455</v>
      </c>
    </row>
    <row r="1513" spans="1:7">
      <c r="A1513" s="814" t="s">
        <v>133</v>
      </c>
      <c r="B1513" s="229" t="s">
        <v>1188</v>
      </c>
      <c r="C1513" s="233">
        <v>45896</v>
      </c>
      <c r="D1513" s="86">
        <v>1241</v>
      </c>
      <c r="G1513" t="s">
        <v>2455</v>
      </c>
    </row>
    <row r="1514" spans="1:7" ht="15.75">
      <c r="A1514" s="36" t="s">
        <v>414</v>
      </c>
      <c r="B1514" s="171" t="s">
        <v>1921</v>
      </c>
      <c r="C1514" s="233">
        <v>45897</v>
      </c>
      <c r="D1514" s="11">
        <v>250</v>
      </c>
      <c r="G1514" t="s">
        <v>2455</v>
      </c>
    </row>
    <row r="1515" spans="1:7" ht="15.75">
      <c r="A1515" s="26" t="s">
        <v>248</v>
      </c>
      <c r="B1515" s="171" t="s">
        <v>1921</v>
      </c>
      <c r="C1515" s="233">
        <v>45897</v>
      </c>
      <c r="D1515" s="11">
        <v>315</v>
      </c>
      <c r="E1515" s="71">
        <v>575</v>
      </c>
      <c r="F1515" s="11" t="s">
        <v>2484</v>
      </c>
      <c r="G1515" t="s">
        <v>2455</v>
      </c>
    </row>
    <row r="1516" spans="1:7">
      <c r="A1516" s="839" t="s">
        <v>219</v>
      </c>
      <c r="B1516" s="99" t="s">
        <v>58</v>
      </c>
      <c r="C1516" s="22">
        <v>45897</v>
      </c>
      <c r="D1516" s="86">
        <v>1453</v>
      </c>
      <c r="F1516" s="11" t="s">
        <v>2485</v>
      </c>
      <c r="G1516" t="s">
        <v>2455</v>
      </c>
    </row>
    <row r="1517" spans="1:7">
      <c r="A1517" s="26" t="s">
        <v>233</v>
      </c>
      <c r="B1517" s="11" t="s">
        <v>58</v>
      </c>
      <c r="C1517" s="22">
        <v>45897</v>
      </c>
      <c r="D1517" s="86">
        <v>1260</v>
      </c>
      <c r="F1517" s="11" t="s">
        <v>2486</v>
      </c>
      <c r="G1517" t="s">
        <v>2455</v>
      </c>
    </row>
    <row r="1518" spans="1:7">
      <c r="A1518" s="412" t="s">
        <v>158</v>
      </c>
      <c r="B1518" s="257" t="s">
        <v>1188</v>
      </c>
      <c r="C1518" s="22">
        <v>45897</v>
      </c>
      <c r="F1518" s="11" t="s">
        <v>2084</v>
      </c>
      <c r="G1518" t="s">
        <v>2455</v>
      </c>
    </row>
    <row r="1519" spans="1:7" ht="15.75">
      <c r="A1519" s="66" t="s">
        <v>148</v>
      </c>
      <c r="B1519" s="171" t="s">
        <v>1921</v>
      </c>
      <c r="C1519" s="233">
        <v>45897</v>
      </c>
      <c r="D1519" s="11">
        <v>320</v>
      </c>
      <c r="G1519" t="s">
        <v>2455</v>
      </c>
    </row>
    <row r="1520" spans="1:7">
      <c r="A1520" s="478" t="s">
        <v>147</v>
      </c>
      <c r="B1520" s="268" t="s">
        <v>1188</v>
      </c>
      <c r="C1520" s="22">
        <v>45897</v>
      </c>
      <c r="F1520" s="234" t="s">
        <v>2220</v>
      </c>
      <c r="G1520" t="s">
        <v>2455</v>
      </c>
    </row>
    <row r="1521" spans="1:7">
      <c r="A1521" s="811" t="s">
        <v>133</v>
      </c>
      <c r="B1521" s="267" t="s">
        <v>1188</v>
      </c>
      <c r="C1521" s="22">
        <v>45897</v>
      </c>
      <c r="F1521" s="234" t="s">
        <v>2220</v>
      </c>
      <c r="G1521" t="s">
        <v>2455</v>
      </c>
    </row>
    <row r="1522" spans="1:7" ht="15.75">
      <c r="A1522" s="606" t="s">
        <v>414</v>
      </c>
      <c r="B1522" s="800" t="s">
        <v>1921</v>
      </c>
      <c r="C1522" s="233">
        <v>45898</v>
      </c>
      <c r="D1522" s="11">
        <v>177</v>
      </c>
      <c r="F1522" s="11" t="s">
        <v>2487</v>
      </c>
      <c r="G1522" t="s">
        <v>2455</v>
      </c>
    </row>
    <row r="1523" spans="1:7">
      <c r="A1523" s="66" t="s">
        <v>536</v>
      </c>
      <c r="B1523" s="172" t="s">
        <v>1347</v>
      </c>
      <c r="C1523" s="233">
        <v>45898</v>
      </c>
      <c r="D1523" s="86">
        <v>1131</v>
      </c>
      <c r="G1523" t="s">
        <v>2455</v>
      </c>
    </row>
    <row r="1524" spans="1:7">
      <c r="A1524" s="861" t="s">
        <v>133</v>
      </c>
      <c r="B1524" s="548" t="s">
        <v>1188</v>
      </c>
      <c r="C1524" s="22">
        <v>45898</v>
      </c>
      <c r="F1524" s="73" t="s">
        <v>2072</v>
      </c>
      <c r="G1524" t="s">
        <v>2455</v>
      </c>
    </row>
    <row r="1525" spans="1:7" ht="15.75">
      <c r="A1525" s="66" t="s">
        <v>146</v>
      </c>
      <c r="B1525" s="171" t="s">
        <v>1921</v>
      </c>
      <c r="C1525" s="233">
        <v>45898</v>
      </c>
      <c r="D1525" s="11">
        <v>6</v>
      </c>
      <c r="F1525" s="11" t="s">
        <v>2488</v>
      </c>
      <c r="G1525" t="s">
        <v>2455</v>
      </c>
    </row>
    <row r="1526" spans="1:7">
      <c r="A1526" s="548" t="s">
        <v>158</v>
      </c>
      <c r="B1526" s="548" t="s">
        <v>1188</v>
      </c>
      <c r="C1526" s="22">
        <v>45898</v>
      </c>
      <c r="E1526" s="244">
        <v>8378</v>
      </c>
      <c r="F1526" s="11" t="s">
        <v>2489</v>
      </c>
      <c r="G1526" t="s">
        <v>2455</v>
      </c>
    </row>
    <row r="1527" spans="1:7" ht="15.75">
      <c r="A1527" s="73" t="s">
        <v>1443</v>
      </c>
      <c r="B1527" s="171" t="s">
        <v>1921</v>
      </c>
      <c r="C1527" s="233">
        <v>45898</v>
      </c>
      <c r="E1527" s="244">
        <v>390</v>
      </c>
      <c r="F1527" s="11" t="s">
        <v>2490</v>
      </c>
      <c r="G1527" t="s">
        <v>2491</v>
      </c>
    </row>
    <row r="1528" spans="1:7">
      <c r="A1528" s="228"/>
      <c r="B1528" s="413"/>
      <c r="C1528" s="22">
        <v>45901</v>
      </c>
      <c r="E1528" s="244"/>
      <c r="G1528" t="s">
        <v>2491</v>
      </c>
    </row>
    <row r="1529" spans="1:7" ht="15.75">
      <c r="A1529" s="66" t="s">
        <v>414</v>
      </c>
      <c r="B1529" s="171" t="s">
        <v>1921</v>
      </c>
      <c r="C1529" s="233">
        <v>45902</v>
      </c>
      <c r="E1529" s="244"/>
      <c r="F1529" s="11" t="s">
        <v>2492</v>
      </c>
      <c r="G1529" t="s">
        <v>2491</v>
      </c>
    </row>
    <row r="1530" spans="1:7">
      <c r="A1530" s="442" t="s">
        <v>233</v>
      </c>
      <c r="B1530" s="245" t="s">
        <v>58</v>
      </c>
      <c r="C1530" s="22">
        <v>45902</v>
      </c>
      <c r="D1530" s="11">
        <v>977</v>
      </c>
      <c r="F1530" s="11" t="s">
        <v>2493</v>
      </c>
      <c r="G1530" t="s">
        <v>2491</v>
      </c>
    </row>
    <row r="1531" spans="1:7" ht="15.75">
      <c r="A1531" s="174" t="s">
        <v>146</v>
      </c>
      <c r="B1531" s="171" t="s">
        <v>1921</v>
      </c>
      <c r="C1531" s="233">
        <v>45902</v>
      </c>
      <c r="D1531" s="11">
        <v>15</v>
      </c>
      <c r="F1531" s="11" t="s">
        <v>2494</v>
      </c>
      <c r="G1531" t="s">
        <v>2491</v>
      </c>
    </row>
    <row r="1532" spans="1:7">
      <c r="A1532" s="810" t="s">
        <v>133</v>
      </c>
      <c r="B1532" s="548" t="s">
        <v>1188</v>
      </c>
      <c r="C1532" s="22">
        <v>45902</v>
      </c>
      <c r="E1532" s="244">
        <v>7962</v>
      </c>
      <c r="F1532" s="48" t="s">
        <v>2495</v>
      </c>
      <c r="G1532" t="s">
        <v>2491</v>
      </c>
    </row>
    <row r="1533" spans="1:7" ht="15.75">
      <c r="A1533" s="66" t="s">
        <v>414</v>
      </c>
      <c r="B1533" s="171" t="s">
        <v>1921</v>
      </c>
      <c r="C1533" s="233">
        <v>45903</v>
      </c>
      <c r="F1533" s="239" t="s">
        <v>122</v>
      </c>
      <c r="G1533" t="s">
        <v>2491</v>
      </c>
    </row>
    <row r="1534" spans="1:7" ht="15.75">
      <c r="A1534" s="66" t="s">
        <v>396</v>
      </c>
      <c r="B1534" s="171" t="s">
        <v>1921</v>
      </c>
      <c r="C1534" s="233">
        <v>45903</v>
      </c>
      <c r="F1534" s="239" t="s">
        <v>2496</v>
      </c>
      <c r="G1534" t="s">
        <v>2491</v>
      </c>
    </row>
    <row r="1535" spans="1:7">
      <c r="A1535" s="842" t="s">
        <v>1443</v>
      </c>
      <c r="B1535" s="238" t="s">
        <v>58</v>
      </c>
      <c r="C1535" s="22">
        <v>45903</v>
      </c>
      <c r="D1535" s="86">
        <v>1491</v>
      </c>
      <c r="F1535" s="11" t="s">
        <v>2497</v>
      </c>
      <c r="G1535" t="s">
        <v>2491</v>
      </c>
    </row>
    <row r="1536" spans="1:7">
      <c r="A1536" s="548" t="s">
        <v>219</v>
      </c>
      <c r="B1536" s="548" t="s">
        <v>58</v>
      </c>
      <c r="C1536" s="22">
        <v>45903</v>
      </c>
      <c r="D1536" s="86">
        <v>2472</v>
      </c>
      <c r="E1536" s="71">
        <v>730</v>
      </c>
      <c r="F1536" s="11" t="s">
        <v>2498</v>
      </c>
      <c r="G1536" t="s">
        <v>2491</v>
      </c>
    </row>
    <row r="1537" spans="1:7">
      <c r="A1537" s="73" t="s">
        <v>232</v>
      </c>
      <c r="B1537" s="172" t="s">
        <v>1347</v>
      </c>
      <c r="C1537" s="233">
        <v>45903</v>
      </c>
      <c r="D1537" s="86">
        <v>2819</v>
      </c>
      <c r="F1537" s="11" t="s">
        <v>2499</v>
      </c>
      <c r="G1537" t="s">
        <v>2491</v>
      </c>
    </row>
    <row r="1538" spans="1:7" ht="15.75">
      <c r="A1538" s="824" t="s">
        <v>221</v>
      </c>
      <c r="B1538" s="825" t="s">
        <v>1921</v>
      </c>
      <c r="C1538" s="233">
        <v>45903</v>
      </c>
      <c r="D1538" s="11">
        <v>130</v>
      </c>
      <c r="F1538" s="11" t="s">
        <v>2500</v>
      </c>
      <c r="G1538" t="s">
        <v>2491</v>
      </c>
    </row>
    <row r="1539" spans="1:7" ht="15.75">
      <c r="A1539" s="66" t="s">
        <v>146</v>
      </c>
      <c r="B1539" s="171" t="s">
        <v>1921</v>
      </c>
      <c r="C1539" s="233">
        <v>45903</v>
      </c>
      <c r="D1539" s="11">
        <v>65</v>
      </c>
      <c r="F1539" s="73" t="s">
        <v>2501</v>
      </c>
      <c r="G1539" t="s">
        <v>2491</v>
      </c>
    </row>
    <row r="1540" spans="1:7">
      <c r="A1540" s="838" t="s">
        <v>133</v>
      </c>
      <c r="B1540" s="267" t="s">
        <v>1188</v>
      </c>
      <c r="C1540" s="22">
        <v>45903</v>
      </c>
      <c r="F1540" s="73" t="s">
        <v>2424</v>
      </c>
      <c r="G1540" t="s">
        <v>2491</v>
      </c>
    </row>
    <row r="1541" spans="1:7" ht="15.75">
      <c r="A1541" s="66" t="s">
        <v>414</v>
      </c>
      <c r="B1541" s="171" t="s">
        <v>1921</v>
      </c>
      <c r="C1541" s="233">
        <v>45904</v>
      </c>
      <c r="F1541" s="73" t="s">
        <v>2044</v>
      </c>
      <c r="G1541" t="s">
        <v>2491</v>
      </c>
    </row>
    <row r="1542" spans="1:7" ht="15.75">
      <c r="A1542" s="174" t="s">
        <v>1954</v>
      </c>
      <c r="B1542" s="171" t="s">
        <v>1921</v>
      </c>
      <c r="C1542" s="233">
        <v>45904</v>
      </c>
      <c r="F1542" s="11" t="s">
        <v>2502</v>
      </c>
      <c r="G1542" t="s">
        <v>2491</v>
      </c>
    </row>
    <row r="1543" spans="1:7">
      <c r="A1543" s="227" t="s">
        <v>1443</v>
      </c>
      <c r="B1543" s="99" t="s">
        <v>58</v>
      </c>
      <c r="C1543" s="22">
        <v>45904</v>
      </c>
      <c r="D1543" s="86">
        <v>1549</v>
      </c>
      <c r="F1543" s="11" t="s">
        <v>2503</v>
      </c>
      <c r="G1543" t="s">
        <v>2491</v>
      </c>
    </row>
    <row r="1544" spans="1:7">
      <c r="A1544" s="544" t="s">
        <v>1346</v>
      </c>
      <c r="B1544" s="48" t="s">
        <v>58</v>
      </c>
      <c r="C1544" s="22">
        <v>45904</v>
      </c>
      <c r="D1544" s="11">
        <v>903</v>
      </c>
      <c r="F1544" s="11" t="s">
        <v>2504</v>
      </c>
      <c r="G1544" t="s">
        <v>2491</v>
      </c>
    </row>
    <row r="1545" spans="1:7" ht="15.75">
      <c r="A1545" s="50" t="s">
        <v>221</v>
      </c>
      <c r="B1545" s="171" t="s">
        <v>1921</v>
      </c>
      <c r="C1545" s="233">
        <v>45904</v>
      </c>
      <c r="E1545" s="71">
        <v>800</v>
      </c>
      <c r="G1545" t="s">
        <v>2491</v>
      </c>
    </row>
    <row r="1546" spans="1:7" ht="15.75">
      <c r="A1546" s="174" t="s">
        <v>147</v>
      </c>
      <c r="B1546" s="171" t="s">
        <v>1921</v>
      </c>
      <c r="C1546" s="233">
        <v>45904</v>
      </c>
      <c r="D1546" s="11">
        <v>99</v>
      </c>
      <c r="F1546" s="11" t="s">
        <v>2505</v>
      </c>
      <c r="G1546" t="s">
        <v>2491</v>
      </c>
    </row>
    <row r="1547" spans="1:7" ht="15.75">
      <c r="A1547" s="66" t="s">
        <v>146</v>
      </c>
      <c r="B1547" s="171" t="s">
        <v>1921</v>
      </c>
      <c r="C1547" s="233">
        <v>45904</v>
      </c>
      <c r="D1547" s="11">
        <v>6</v>
      </c>
      <c r="F1547" s="11" t="s">
        <v>2506</v>
      </c>
      <c r="G1547" t="s">
        <v>2491</v>
      </c>
    </row>
    <row r="1548" spans="1:7" ht="15.75">
      <c r="A1548" s="174" t="s">
        <v>418</v>
      </c>
      <c r="B1548" s="171" t="s">
        <v>1921</v>
      </c>
      <c r="C1548" s="233">
        <v>45905</v>
      </c>
      <c r="D1548" s="11">
        <v>125</v>
      </c>
      <c r="G1548" t="s">
        <v>2491</v>
      </c>
    </row>
    <row r="1549" spans="1:7" ht="15.75">
      <c r="A1549" s="174" t="s">
        <v>160</v>
      </c>
      <c r="B1549" s="171" t="s">
        <v>1921</v>
      </c>
      <c r="C1549" s="233">
        <v>45905</v>
      </c>
      <c r="D1549" s="11">
        <v>285</v>
      </c>
      <c r="G1549" t="s">
        <v>2491</v>
      </c>
    </row>
    <row r="1550" spans="1:7">
      <c r="A1550" s="810" t="s">
        <v>217</v>
      </c>
      <c r="B1550" s="413" t="s">
        <v>58</v>
      </c>
      <c r="C1550" s="22">
        <v>45905</v>
      </c>
      <c r="D1550" s="11">
        <v>128</v>
      </c>
      <c r="E1550" s="71">
        <v>2000</v>
      </c>
      <c r="F1550" s="11" t="s">
        <v>2507</v>
      </c>
      <c r="G1550" t="s">
        <v>2491</v>
      </c>
    </row>
    <row r="1551" spans="1:7" ht="15.75">
      <c r="A1551" s="290" t="s">
        <v>232</v>
      </c>
      <c r="B1551" s="800" t="s">
        <v>1921</v>
      </c>
      <c r="C1551" s="233">
        <v>45905</v>
      </c>
      <c r="E1551" s="244">
        <v>2062</v>
      </c>
      <c r="G1551" t="s">
        <v>2491</v>
      </c>
    </row>
    <row r="1552" spans="1:7">
      <c r="A1552" s="340" t="s">
        <v>1346</v>
      </c>
      <c r="B1552" s="172" t="s">
        <v>1347</v>
      </c>
      <c r="C1552" s="233">
        <v>45908</v>
      </c>
      <c r="D1552" s="11">
        <v>254</v>
      </c>
      <c r="F1552" s="11" t="s">
        <v>2508</v>
      </c>
      <c r="G1552" t="s">
        <v>2491</v>
      </c>
    </row>
    <row r="1553" spans="1:7">
      <c r="A1553" s="848" t="s">
        <v>1953</v>
      </c>
      <c r="B1553" s="843" t="s">
        <v>58</v>
      </c>
      <c r="C1553" s="22">
        <v>45908</v>
      </c>
      <c r="D1553" s="86">
        <v>2498</v>
      </c>
      <c r="G1553" t="s">
        <v>2491</v>
      </c>
    </row>
    <row r="1554" spans="1:7">
      <c r="A1554" s="79" t="s">
        <v>1443</v>
      </c>
      <c r="B1554" s="815" t="s">
        <v>58</v>
      </c>
      <c r="C1554" s="22">
        <v>45908</v>
      </c>
      <c r="D1554" s="11">
        <v>918</v>
      </c>
      <c r="F1554" s="11" t="s">
        <v>2509</v>
      </c>
      <c r="G1554" t="s">
        <v>2491</v>
      </c>
    </row>
    <row r="1555" spans="1:7">
      <c r="A1555" s="340" t="s">
        <v>1346</v>
      </c>
      <c r="B1555" s="172" t="s">
        <v>1347</v>
      </c>
      <c r="C1555" s="233">
        <v>45909</v>
      </c>
      <c r="D1555" s="86">
        <v>1686</v>
      </c>
      <c r="F1555" s="11" t="s">
        <v>2510</v>
      </c>
      <c r="G1555" t="s">
        <v>2491</v>
      </c>
    </row>
    <row r="1556" spans="1:7">
      <c r="A1556" s="848" t="s">
        <v>1953</v>
      </c>
      <c r="B1556" s="843" t="s">
        <v>58</v>
      </c>
      <c r="C1556" s="22">
        <v>45909</v>
      </c>
      <c r="D1556" s="86">
        <v>1192</v>
      </c>
      <c r="F1556" s="11" t="s">
        <v>2511</v>
      </c>
      <c r="G1556" t="s">
        <v>2491</v>
      </c>
    </row>
    <row r="1557" spans="1:7">
      <c r="A1557" s="79" t="s">
        <v>272</v>
      </c>
      <c r="B1557" s="815" t="s">
        <v>58</v>
      </c>
      <c r="C1557" s="22">
        <v>45909</v>
      </c>
      <c r="D1557" s="11">
        <v>329</v>
      </c>
      <c r="G1557" t="s">
        <v>2491</v>
      </c>
    </row>
    <row r="1558" spans="1:7" ht="15.75">
      <c r="A1558" s="792" t="s">
        <v>418</v>
      </c>
      <c r="B1558" s="800" t="s">
        <v>1921</v>
      </c>
      <c r="C1558" s="233">
        <v>45910</v>
      </c>
      <c r="D1558" s="11">
        <v>299</v>
      </c>
      <c r="G1558" t="s">
        <v>2491</v>
      </c>
    </row>
    <row r="1559" spans="1:7">
      <c r="A1559" s="340" t="s">
        <v>1346</v>
      </c>
      <c r="B1559" s="172" t="s">
        <v>1347</v>
      </c>
      <c r="C1559" s="233">
        <v>45910</v>
      </c>
      <c r="D1559" s="11">
        <v>611</v>
      </c>
      <c r="F1559" s="11" t="s">
        <v>2512</v>
      </c>
      <c r="G1559" t="s">
        <v>2491</v>
      </c>
    </row>
    <row r="1560" spans="1:7">
      <c r="A1560" s="848" t="s">
        <v>1953</v>
      </c>
      <c r="B1560" s="862" t="s">
        <v>58</v>
      </c>
      <c r="C1560" s="22">
        <v>45910</v>
      </c>
      <c r="D1560" s="86">
        <v>1925</v>
      </c>
      <c r="G1560" t="s">
        <v>2491</v>
      </c>
    </row>
    <row r="1561" spans="1:7" ht="15.75">
      <c r="A1561" s="26" t="s">
        <v>272</v>
      </c>
      <c r="B1561" s="171" t="s">
        <v>1921</v>
      </c>
      <c r="C1561" s="233">
        <v>45910</v>
      </c>
      <c r="D1561" s="11">
        <v>333</v>
      </c>
      <c r="G1561" t="s">
        <v>2491</v>
      </c>
    </row>
    <row r="1562" spans="1:7">
      <c r="A1562" s="839" t="s">
        <v>1387</v>
      </c>
      <c r="B1562" s="843" t="s">
        <v>58</v>
      </c>
      <c r="C1562" s="22">
        <v>45910</v>
      </c>
      <c r="D1562" s="11">
        <v>740</v>
      </c>
      <c r="F1562" s="11" t="s">
        <v>2513</v>
      </c>
      <c r="G1562" t="s">
        <v>2491</v>
      </c>
    </row>
    <row r="1563" spans="1:7">
      <c r="A1563" s="478" t="s">
        <v>1163</v>
      </c>
      <c r="B1563" s="616" t="s">
        <v>1164</v>
      </c>
      <c r="C1563" s="22">
        <v>45910</v>
      </c>
      <c r="D1563" s="11">
        <v>307</v>
      </c>
      <c r="G1563" t="s">
        <v>2491</v>
      </c>
    </row>
    <row r="1564" spans="1:7" ht="15.75">
      <c r="A1564" s="88" t="s">
        <v>160</v>
      </c>
      <c r="B1564" s="171" t="s">
        <v>1921</v>
      </c>
      <c r="C1564" s="233">
        <v>45910</v>
      </c>
      <c r="F1564" s="11" t="s">
        <v>2220</v>
      </c>
      <c r="G1564" t="s">
        <v>2491</v>
      </c>
    </row>
    <row r="1565" spans="1:7" ht="15.75">
      <c r="A1565" s="792" t="s">
        <v>418</v>
      </c>
      <c r="B1565" s="800" t="s">
        <v>1921</v>
      </c>
      <c r="C1565" s="233">
        <v>45911</v>
      </c>
      <c r="D1565" s="11">
        <v>302</v>
      </c>
      <c r="G1565" t="s">
        <v>2491</v>
      </c>
    </row>
    <row r="1566" spans="1:7">
      <c r="A1566" s="36" t="s">
        <v>410</v>
      </c>
      <c r="B1566" s="172" t="s">
        <v>1347</v>
      </c>
      <c r="C1566" s="233">
        <v>45911</v>
      </c>
      <c r="D1566" s="11">
        <v>279</v>
      </c>
      <c r="F1566" s="11" t="s">
        <v>2514</v>
      </c>
      <c r="G1566" t="s">
        <v>2491</v>
      </c>
    </row>
    <row r="1567" spans="1:7">
      <c r="A1567" s="36" t="s">
        <v>536</v>
      </c>
      <c r="B1567" s="172" t="s">
        <v>1347</v>
      </c>
      <c r="C1567" s="233">
        <v>45911</v>
      </c>
      <c r="D1567" s="11">
        <v>443</v>
      </c>
      <c r="F1567" s="11" t="s">
        <v>2515</v>
      </c>
      <c r="G1567" t="s">
        <v>2491</v>
      </c>
    </row>
    <row r="1568" spans="1:7" ht="15.75">
      <c r="A1568" s="37" t="s">
        <v>272</v>
      </c>
      <c r="B1568" s="825" t="s">
        <v>1921</v>
      </c>
      <c r="C1568" s="233">
        <v>45911</v>
      </c>
      <c r="E1568" s="71">
        <v>662</v>
      </c>
      <c r="F1568" s="11" t="s">
        <v>2105</v>
      </c>
      <c r="G1568" t="s">
        <v>2491</v>
      </c>
    </row>
    <row r="1569" spans="1:7" ht="15.75">
      <c r="A1569" s="26" t="s">
        <v>273</v>
      </c>
      <c r="B1569" s="171" t="s">
        <v>1921</v>
      </c>
      <c r="C1569" s="233">
        <v>45911</v>
      </c>
      <c r="D1569" s="11">
        <v>267</v>
      </c>
      <c r="F1569" s="26"/>
      <c r="G1569" t="s">
        <v>2491</v>
      </c>
    </row>
    <row r="1570" spans="1:7">
      <c r="A1570" s="247" t="s">
        <v>1163</v>
      </c>
      <c r="B1570" s="810" t="s">
        <v>1164</v>
      </c>
      <c r="C1570" s="22">
        <v>45911</v>
      </c>
      <c r="D1570" s="11">
        <v>920</v>
      </c>
      <c r="F1570" s="26"/>
      <c r="G1570" t="s">
        <v>2491</v>
      </c>
    </row>
    <row r="1571" spans="1:7" ht="15.75">
      <c r="A1571" s="88" t="s">
        <v>160</v>
      </c>
      <c r="B1571" s="171" t="s">
        <v>1921</v>
      </c>
      <c r="C1571" s="233">
        <v>45911</v>
      </c>
      <c r="D1571" s="11">
        <v>82</v>
      </c>
      <c r="F1571" s="26" t="s">
        <v>2383</v>
      </c>
      <c r="G1571" t="s">
        <v>2491</v>
      </c>
    </row>
    <row r="1572" spans="1:7" ht="15.75">
      <c r="A1572" s="36" t="s">
        <v>418</v>
      </c>
      <c r="B1572" s="171" t="s">
        <v>1921</v>
      </c>
      <c r="C1572" s="233">
        <v>45912</v>
      </c>
      <c r="D1572" s="11">
        <v>209</v>
      </c>
      <c r="F1572" s="26" t="s">
        <v>2038</v>
      </c>
      <c r="G1572" t="s">
        <v>2491</v>
      </c>
    </row>
    <row r="1573" spans="1:7" ht="15.75">
      <c r="A1573" s="26" t="s">
        <v>272</v>
      </c>
      <c r="B1573" s="171" t="s">
        <v>1921</v>
      </c>
      <c r="C1573" s="233">
        <v>45912</v>
      </c>
      <c r="F1573" s="542" t="s">
        <v>122</v>
      </c>
      <c r="G1573" t="s">
        <v>2491</v>
      </c>
    </row>
    <row r="1574" spans="1:7">
      <c r="A1574" s="247" t="s">
        <v>1163</v>
      </c>
      <c r="B1574" s="810" t="s">
        <v>1164</v>
      </c>
      <c r="C1574" s="22">
        <v>45912</v>
      </c>
      <c r="D1574" s="11">
        <v>610</v>
      </c>
      <c r="F1574" s="26"/>
      <c r="G1574" t="s">
        <v>2491</v>
      </c>
    </row>
    <row r="1575" spans="1:7" ht="15.75">
      <c r="A1575" s="88" t="s">
        <v>160</v>
      </c>
      <c r="B1575" s="171" t="s">
        <v>1921</v>
      </c>
      <c r="C1575" s="233">
        <v>45912</v>
      </c>
      <c r="F1575" s="542" t="s">
        <v>122</v>
      </c>
      <c r="G1575" t="s">
        <v>2491</v>
      </c>
    </row>
    <row r="1576" spans="1:7" ht="15.75">
      <c r="A1576" s="36" t="s">
        <v>418</v>
      </c>
      <c r="B1576" s="171" t="s">
        <v>1921</v>
      </c>
      <c r="C1576" s="233">
        <v>45915</v>
      </c>
      <c r="D1576" s="11">
        <v>42</v>
      </c>
      <c r="F1576" s="26"/>
      <c r="G1576" t="s">
        <v>2491</v>
      </c>
    </row>
    <row r="1577" spans="1:7">
      <c r="A1577" s="442" t="s">
        <v>1387</v>
      </c>
      <c r="B1577" s="844" t="s">
        <v>58</v>
      </c>
      <c r="C1577" s="22">
        <v>45915</v>
      </c>
      <c r="D1577" s="86">
        <v>1238</v>
      </c>
      <c r="F1577" s="26"/>
      <c r="G1577" t="s">
        <v>2491</v>
      </c>
    </row>
    <row r="1578" spans="1:7" ht="15.75">
      <c r="A1578" s="26" t="s">
        <v>273</v>
      </c>
      <c r="B1578" s="171" t="s">
        <v>1921</v>
      </c>
      <c r="C1578" s="233">
        <v>45915</v>
      </c>
      <c r="D1578" s="11">
        <v>711</v>
      </c>
      <c r="F1578" s="26"/>
      <c r="G1578" t="s">
        <v>2491</v>
      </c>
    </row>
    <row r="1579" spans="1:7">
      <c r="A1579" s="247" t="s">
        <v>1163</v>
      </c>
      <c r="B1579" s="810" t="s">
        <v>1164</v>
      </c>
      <c r="C1579" s="22">
        <v>45915</v>
      </c>
      <c r="D1579" s="11">
        <v>829</v>
      </c>
      <c r="F1579" s="26" t="s">
        <v>2378</v>
      </c>
      <c r="G1579" t="s">
        <v>2491</v>
      </c>
    </row>
    <row r="1580" spans="1:7" ht="15.75">
      <c r="A1580" s="11" t="s">
        <v>146</v>
      </c>
      <c r="B1580" s="171" t="s">
        <v>1921</v>
      </c>
      <c r="C1580" s="233">
        <v>45915</v>
      </c>
      <c r="F1580" s="544" t="s">
        <v>2411</v>
      </c>
      <c r="G1580" t="s">
        <v>2491</v>
      </c>
    </row>
    <row r="1581" spans="1:7" ht="15.75">
      <c r="A1581" s="36" t="s">
        <v>418</v>
      </c>
      <c r="B1581" s="171" t="s">
        <v>1921</v>
      </c>
      <c r="C1581" s="233">
        <v>45916</v>
      </c>
      <c r="D1581" s="11">
        <v>219</v>
      </c>
      <c r="F1581" s="545" t="s">
        <v>2516</v>
      </c>
      <c r="G1581" t="s">
        <v>2491</v>
      </c>
    </row>
    <row r="1582" spans="1:7">
      <c r="A1582" s="442" t="s">
        <v>1387</v>
      </c>
      <c r="B1582" s="844" t="s">
        <v>58</v>
      </c>
      <c r="C1582" s="22">
        <v>45916</v>
      </c>
      <c r="D1582" s="86">
        <v>1531</v>
      </c>
      <c r="F1582" s="545"/>
      <c r="G1582" t="s">
        <v>2491</v>
      </c>
    </row>
    <row r="1583" spans="1:7" ht="15.75">
      <c r="A1583" s="26" t="s">
        <v>273</v>
      </c>
      <c r="B1583" s="171" t="s">
        <v>1921</v>
      </c>
      <c r="C1583" s="233">
        <v>45916</v>
      </c>
      <c r="E1583" s="244"/>
      <c r="F1583" s="545" t="s">
        <v>2517</v>
      </c>
      <c r="G1583" t="s">
        <v>2491</v>
      </c>
    </row>
    <row r="1584" spans="1:7">
      <c r="A1584" s="37" t="s">
        <v>1351</v>
      </c>
      <c r="B1584" s="845" t="s">
        <v>58</v>
      </c>
      <c r="C1584" s="22">
        <v>45916</v>
      </c>
      <c r="D1584" s="86">
        <v>1808</v>
      </c>
      <c r="F1584" s="545"/>
      <c r="G1584" t="s">
        <v>2491</v>
      </c>
    </row>
    <row r="1585" spans="1:7">
      <c r="A1585" s="606" t="s">
        <v>1163</v>
      </c>
      <c r="B1585" s="290" t="s">
        <v>1164</v>
      </c>
      <c r="C1585" s="22">
        <v>45916</v>
      </c>
      <c r="F1585" s="545" t="s">
        <v>2072</v>
      </c>
      <c r="G1585" t="s">
        <v>2491</v>
      </c>
    </row>
    <row r="1586" spans="1:7" ht="15.75">
      <c r="A1586" s="88" t="s">
        <v>147</v>
      </c>
      <c r="B1586" s="171" t="s">
        <v>1921</v>
      </c>
      <c r="C1586" s="233">
        <v>45916</v>
      </c>
      <c r="F1586" s="546" t="s">
        <v>2518</v>
      </c>
      <c r="G1586" t="s">
        <v>2491</v>
      </c>
    </row>
    <row r="1587" spans="1:7" ht="15.75">
      <c r="A1587" s="11" t="s">
        <v>146</v>
      </c>
      <c r="B1587" s="171" t="s">
        <v>1921</v>
      </c>
      <c r="C1587" s="233">
        <v>45916</v>
      </c>
      <c r="F1587" s="544" t="s">
        <v>2518</v>
      </c>
      <c r="G1587" t="s">
        <v>2491</v>
      </c>
    </row>
    <row r="1588" spans="1:7">
      <c r="A1588" s="838" t="s">
        <v>150</v>
      </c>
      <c r="B1588" s="1163" t="s">
        <v>56</v>
      </c>
      <c r="C1588" s="22">
        <v>45916</v>
      </c>
      <c r="D1588" s="11">
        <v>251</v>
      </c>
      <c r="F1588" s="545"/>
      <c r="G1588" t="s">
        <v>2491</v>
      </c>
    </row>
    <row r="1589" spans="1:7" ht="15.75">
      <c r="A1589" s="66" t="s">
        <v>1955</v>
      </c>
      <c r="B1589" s="171" t="s">
        <v>1921</v>
      </c>
      <c r="C1589" s="233">
        <v>45917</v>
      </c>
      <c r="D1589" s="11">
        <v>75</v>
      </c>
      <c r="F1589" s="545"/>
      <c r="G1589" t="s">
        <v>2491</v>
      </c>
    </row>
    <row r="1590" spans="1:7">
      <c r="A1590" s="228" t="s">
        <v>1387</v>
      </c>
      <c r="B1590" s="550" t="s">
        <v>58</v>
      </c>
      <c r="C1590" s="22">
        <v>45917</v>
      </c>
      <c r="D1590" s="86">
        <v>1250</v>
      </c>
      <c r="F1590" s="545" t="s">
        <v>2519</v>
      </c>
      <c r="G1590" t="s">
        <v>2491</v>
      </c>
    </row>
    <row r="1591" spans="1:7">
      <c r="A1591" s="73" t="s">
        <v>1346</v>
      </c>
      <c r="B1591" s="172" t="s">
        <v>1347</v>
      </c>
      <c r="C1591" s="233">
        <v>45917</v>
      </c>
      <c r="D1591" s="11">
        <v>250</v>
      </c>
      <c r="F1591" s="545" t="s">
        <v>2520</v>
      </c>
      <c r="G1591" t="s">
        <v>2491</v>
      </c>
    </row>
    <row r="1592" spans="1:7">
      <c r="A1592" s="227" t="s">
        <v>1351</v>
      </c>
      <c r="B1592" s="549" t="s">
        <v>58</v>
      </c>
      <c r="C1592" s="22">
        <v>45917</v>
      </c>
      <c r="F1592" s="545" t="s">
        <v>2521</v>
      </c>
      <c r="G1592" t="s">
        <v>2491</v>
      </c>
    </row>
    <row r="1593" spans="1:7">
      <c r="A1593" s="66" t="s">
        <v>1163</v>
      </c>
      <c r="B1593" s="73" t="s">
        <v>1164</v>
      </c>
      <c r="C1593" s="22">
        <v>45917</v>
      </c>
      <c r="D1593" s="11">
        <v>863</v>
      </c>
      <c r="F1593" s="545"/>
      <c r="G1593" t="s">
        <v>2491</v>
      </c>
    </row>
    <row r="1594" spans="1:7">
      <c r="A1594" s="838" t="s">
        <v>150</v>
      </c>
      <c r="B1594" s="1163" t="s">
        <v>56</v>
      </c>
      <c r="C1594" s="22">
        <v>45917</v>
      </c>
      <c r="D1594" s="11">
        <v>253</v>
      </c>
      <c r="F1594" s="545"/>
      <c r="G1594" t="s">
        <v>2491</v>
      </c>
    </row>
    <row r="1595" spans="1:7" ht="15.75">
      <c r="A1595" s="66" t="s">
        <v>147</v>
      </c>
      <c r="B1595" s="171" t="s">
        <v>1921</v>
      </c>
      <c r="C1595" s="233">
        <v>45917</v>
      </c>
      <c r="F1595" s="234" t="s">
        <v>2411</v>
      </c>
      <c r="G1595" t="s">
        <v>2491</v>
      </c>
    </row>
    <row r="1596" spans="1:7" ht="15.75">
      <c r="A1596" s="174" t="s">
        <v>133</v>
      </c>
      <c r="B1596" s="171" t="s">
        <v>1921</v>
      </c>
      <c r="C1596" s="233">
        <v>45917</v>
      </c>
      <c r="D1596" s="11">
        <v>139</v>
      </c>
      <c r="F1596" s="545"/>
      <c r="G1596" t="s">
        <v>2491</v>
      </c>
    </row>
    <row r="1597" spans="1:7" ht="15.75">
      <c r="A1597" s="36" t="s">
        <v>451</v>
      </c>
      <c r="B1597" s="171" t="s">
        <v>1921</v>
      </c>
      <c r="C1597" s="233">
        <v>45918</v>
      </c>
      <c r="D1597" s="11">
        <v>97</v>
      </c>
      <c r="F1597" s="545" t="s">
        <v>2522</v>
      </c>
      <c r="G1597" t="s">
        <v>2491</v>
      </c>
    </row>
    <row r="1598" spans="1:7" ht="15.75">
      <c r="A1598" s="36" t="s">
        <v>418</v>
      </c>
      <c r="B1598" s="171" t="s">
        <v>1921</v>
      </c>
      <c r="C1598" s="233">
        <v>45918</v>
      </c>
      <c r="F1598" s="545" t="s">
        <v>2523</v>
      </c>
      <c r="G1598" t="s">
        <v>2491</v>
      </c>
    </row>
    <row r="1599" spans="1:7">
      <c r="A1599" s="37" t="s">
        <v>1387</v>
      </c>
      <c r="B1599" s="845" t="s">
        <v>58</v>
      </c>
      <c r="C1599" s="22">
        <v>45918</v>
      </c>
      <c r="D1599" s="11">
        <v>361</v>
      </c>
      <c r="F1599" s="545" t="s">
        <v>2524</v>
      </c>
      <c r="G1599" t="s">
        <v>2491</v>
      </c>
    </row>
    <row r="1600" spans="1:7">
      <c r="A1600" s="26" t="s">
        <v>1351</v>
      </c>
      <c r="B1600" s="498" t="s">
        <v>58</v>
      </c>
      <c r="C1600" s="22">
        <v>45918</v>
      </c>
      <c r="D1600" s="86">
        <v>1204</v>
      </c>
      <c r="F1600" s="545" t="s">
        <v>2525</v>
      </c>
      <c r="G1600" t="s">
        <v>2491</v>
      </c>
    </row>
    <row r="1601" spans="1:7">
      <c r="A1601" s="26" t="s">
        <v>1353</v>
      </c>
      <c r="B1601" s="498" t="s">
        <v>58</v>
      </c>
      <c r="C1601" s="22">
        <v>45918</v>
      </c>
      <c r="D1601" s="86">
        <v>562</v>
      </c>
      <c r="F1601" s="545"/>
      <c r="G1601" t="s">
        <v>2491</v>
      </c>
    </row>
    <row r="1602" spans="1:7">
      <c r="A1602" s="26" t="s">
        <v>1379</v>
      </c>
      <c r="B1602" s="498" t="s">
        <v>58</v>
      </c>
      <c r="C1602" s="22">
        <v>45918</v>
      </c>
      <c r="D1602" s="86">
        <v>754</v>
      </c>
      <c r="F1602" s="545" t="s">
        <v>2526</v>
      </c>
      <c r="G1602" t="s">
        <v>2491</v>
      </c>
    </row>
    <row r="1603" spans="1:7">
      <c r="A1603" s="66" t="s">
        <v>1163</v>
      </c>
      <c r="B1603" s="174" t="s">
        <v>1164</v>
      </c>
      <c r="C1603" s="22">
        <v>45918</v>
      </c>
      <c r="D1603" s="11">
        <v>499</v>
      </c>
      <c r="F1603" s="545"/>
      <c r="G1603" t="s">
        <v>2491</v>
      </c>
    </row>
    <row r="1604" spans="1:7">
      <c r="A1604" s="811" t="s">
        <v>150</v>
      </c>
      <c r="B1604" s="1163" t="s">
        <v>56</v>
      </c>
      <c r="C1604" s="22">
        <v>45918</v>
      </c>
      <c r="D1604" s="86">
        <v>1076</v>
      </c>
      <c r="F1604" s="545"/>
      <c r="G1604" t="s">
        <v>2491</v>
      </c>
    </row>
    <row r="1605" spans="1:7" ht="15.75">
      <c r="A1605" s="88" t="s">
        <v>147</v>
      </c>
      <c r="B1605" s="171" t="s">
        <v>1921</v>
      </c>
      <c r="C1605" s="233">
        <v>45918</v>
      </c>
      <c r="F1605" s="73" t="s">
        <v>2411</v>
      </c>
      <c r="G1605" t="s">
        <v>2491</v>
      </c>
    </row>
    <row r="1606" spans="1:7" ht="15.75">
      <c r="A1606" s="36" t="s">
        <v>418</v>
      </c>
      <c r="B1606" s="171" t="s">
        <v>1921</v>
      </c>
      <c r="C1606" s="233">
        <v>45919</v>
      </c>
      <c r="D1606" s="11">
        <v>70</v>
      </c>
      <c r="F1606" s="545"/>
      <c r="G1606" t="s">
        <v>2491</v>
      </c>
    </row>
    <row r="1607" spans="1:7" ht="15.75">
      <c r="A1607" s="542" t="s">
        <v>273</v>
      </c>
      <c r="B1607" s="171" t="s">
        <v>1921</v>
      </c>
      <c r="C1607" s="233">
        <v>45919</v>
      </c>
      <c r="E1607" s="244">
        <v>1210</v>
      </c>
      <c r="F1607" s="545" t="s">
        <v>2527</v>
      </c>
      <c r="G1607" t="s">
        <v>2491</v>
      </c>
    </row>
    <row r="1608" spans="1:7">
      <c r="A1608" s="246" t="s">
        <v>1163</v>
      </c>
      <c r="B1608" s="311" t="s">
        <v>1164</v>
      </c>
      <c r="C1608" s="22">
        <v>45919</v>
      </c>
      <c r="D1608" s="11">
        <v>475</v>
      </c>
      <c r="F1608" s="545"/>
      <c r="G1608" t="s">
        <v>2491</v>
      </c>
    </row>
    <row r="1609" spans="1:7">
      <c r="A1609" s="56" t="s">
        <v>150</v>
      </c>
      <c r="B1609" s="1163" t="s">
        <v>56</v>
      </c>
      <c r="C1609" s="22">
        <v>45919</v>
      </c>
      <c r="F1609" s="257" t="s">
        <v>2220</v>
      </c>
      <c r="G1609" t="s">
        <v>2491</v>
      </c>
    </row>
    <row r="1610" spans="1:7">
      <c r="A1610" s="497" t="s">
        <v>1953</v>
      </c>
      <c r="B1610" s="611" t="s">
        <v>58</v>
      </c>
      <c r="C1610" s="22">
        <v>45919</v>
      </c>
      <c r="F1610" s="73" t="s">
        <v>2528</v>
      </c>
      <c r="G1610" t="s">
        <v>2491</v>
      </c>
    </row>
    <row r="1611" spans="1:7" ht="15.75">
      <c r="A1611" s="66" t="s">
        <v>449</v>
      </c>
      <c r="B1611" s="171" t="s">
        <v>1921</v>
      </c>
      <c r="C1611" s="233">
        <v>45922</v>
      </c>
      <c r="D1611" s="11">
        <v>153</v>
      </c>
      <c r="F1611" s="556"/>
      <c r="G1611" t="s">
        <v>2491</v>
      </c>
    </row>
    <row r="1612" spans="1:7">
      <c r="A1612" s="268" t="s">
        <v>1956</v>
      </c>
      <c r="B1612" s="227" t="s">
        <v>1531</v>
      </c>
      <c r="C1612" s="22">
        <v>45922</v>
      </c>
      <c r="D1612" s="11">
        <v>329</v>
      </c>
      <c r="F1612" s="545"/>
      <c r="G1612" t="s">
        <v>2491</v>
      </c>
    </row>
    <row r="1613" spans="1:7">
      <c r="A1613" s="227" t="s">
        <v>1353</v>
      </c>
      <c r="B1613" s="549" t="s">
        <v>58</v>
      </c>
      <c r="C1613" s="22">
        <v>45922</v>
      </c>
      <c r="D1613" s="11">
        <v>978</v>
      </c>
      <c r="F1613" s="545" t="s">
        <v>2529</v>
      </c>
      <c r="G1613" t="s">
        <v>2491</v>
      </c>
    </row>
    <row r="1614" spans="1:7">
      <c r="A1614" s="228" t="s">
        <v>1379</v>
      </c>
      <c r="B1614" s="550" t="s">
        <v>58</v>
      </c>
      <c r="C1614" s="22">
        <v>45922</v>
      </c>
      <c r="D1614" s="11">
        <v>1285</v>
      </c>
      <c r="F1614" s="545" t="s">
        <v>2530</v>
      </c>
      <c r="G1614" t="s">
        <v>2491</v>
      </c>
    </row>
    <row r="1615" spans="1:7" ht="15.75">
      <c r="A1615" s="73" t="s">
        <v>1477</v>
      </c>
      <c r="B1615" s="171" t="s">
        <v>1921</v>
      </c>
      <c r="C1615" s="233">
        <v>45922</v>
      </c>
      <c r="D1615" s="11">
        <v>335</v>
      </c>
      <c r="F1615" s="545" t="s">
        <v>2378</v>
      </c>
      <c r="G1615" t="s">
        <v>2491</v>
      </c>
    </row>
    <row r="1616" spans="1:7">
      <c r="A1616" s="246" t="s">
        <v>1163</v>
      </c>
      <c r="B1616" s="227" t="s">
        <v>1164</v>
      </c>
      <c r="C1616" s="22">
        <v>45922</v>
      </c>
      <c r="D1616" s="11">
        <v>839</v>
      </c>
      <c r="F1616" s="545"/>
      <c r="G1616" t="s">
        <v>2491</v>
      </c>
    </row>
    <row r="1617" spans="1:7">
      <c r="A1617" s="838" t="s">
        <v>150</v>
      </c>
      <c r="B1617" s="1163" t="s">
        <v>56</v>
      </c>
      <c r="C1617" s="22">
        <v>45922</v>
      </c>
      <c r="F1617" s="234" t="s">
        <v>2531</v>
      </c>
      <c r="G1617" t="s">
        <v>2491</v>
      </c>
    </row>
    <row r="1618" spans="1:7" ht="15.75">
      <c r="A1618" s="66" t="s">
        <v>133</v>
      </c>
      <c r="B1618" s="171" t="s">
        <v>1921</v>
      </c>
      <c r="C1618" s="233">
        <v>45922</v>
      </c>
      <c r="D1618" s="11">
        <v>60</v>
      </c>
      <c r="E1618" s="71">
        <v>1005</v>
      </c>
      <c r="F1618" s="545" t="s">
        <v>2532</v>
      </c>
      <c r="G1618" t="s">
        <v>2491</v>
      </c>
    </row>
    <row r="1619" spans="1:7">
      <c r="A1619" s="548" t="s">
        <v>1957</v>
      </c>
      <c r="B1619" s="548" t="s">
        <v>2533</v>
      </c>
      <c r="C1619" s="22">
        <v>45922</v>
      </c>
      <c r="D1619" s="11">
        <v>415</v>
      </c>
      <c r="F1619" s="26"/>
      <c r="G1619" t="s">
        <v>2491</v>
      </c>
    </row>
    <row r="1620" spans="1:7" ht="15.75">
      <c r="A1620" s="36" t="s">
        <v>418</v>
      </c>
      <c r="B1620" s="171" t="s">
        <v>1921</v>
      </c>
      <c r="C1620" s="233">
        <v>45923</v>
      </c>
      <c r="D1620" s="11">
        <v>224</v>
      </c>
      <c r="F1620" s="26" t="s">
        <v>2487</v>
      </c>
      <c r="G1620" t="s">
        <v>2491</v>
      </c>
    </row>
    <row r="1621" spans="1:7">
      <c r="A1621" s="846" t="s">
        <v>1956</v>
      </c>
      <c r="B1621" s="227" t="s">
        <v>1531</v>
      </c>
      <c r="C1621" s="22">
        <v>45923</v>
      </c>
      <c r="D1621" s="11">
        <v>427</v>
      </c>
      <c r="F1621" s="26"/>
      <c r="G1621" t="s">
        <v>2491</v>
      </c>
    </row>
    <row r="1622" spans="1:7">
      <c r="A1622" s="26" t="s">
        <v>1353</v>
      </c>
      <c r="B1622" s="553" t="s">
        <v>58</v>
      </c>
      <c r="C1622" s="22">
        <v>45923</v>
      </c>
      <c r="D1622" s="11">
        <v>675</v>
      </c>
      <c r="F1622" s="26"/>
      <c r="G1622" t="s">
        <v>2491</v>
      </c>
    </row>
    <row r="1623" spans="1:7">
      <c r="A1623" s="79" t="s">
        <v>1362</v>
      </c>
      <c r="B1623" s="816" t="s">
        <v>58</v>
      </c>
      <c r="C1623" s="22">
        <v>45923</v>
      </c>
      <c r="D1623" s="86">
        <v>1231</v>
      </c>
      <c r="F1623" s="26" t="s">
        <v>2534</v>
      </c>
      <c r="G1623" t="s">
        <v>2491</v>
      </c>
    </row>
    <row r="1624" spans="1:7" ht="15.75">
      <c r="A1624" s="663" t="s">
        <v>1477</v>
      </c>
      <c r="B1624" s="171" t="s">
        <v>1921</v>
      </c>
      <c r="C1624" s="233">
        <v>45923</v>
      </c>
      <c r="E1624" s="71">
        <v>335</v>
      </c>
      <c r="F1624" s="26" t="s">
        <v>2535</v>
      </c>
      <c r="G1624" t="s">
        <v>2491</v>
      </c>
    </row>
    <row r="1625" spans="1:7">
      <c r="A1625" s="246" t="s">
        <v>1163</v>
      </c>
      <c r="B1625" s="311" t="s">
        <v>1164</v>
      </c>
      <c r="C1625" s="22">
        <v>45923</v>
      </c>
      <c r="F1625" s="234" t="s">
        <v>2536</v>
      </c>
      <c r="G1625" t="s">
        <v>2491</v>
      </c>
    </row>
    <row r="1626" spans="1:7">
      <c r="A1626" s="811" t="s">
        <v>150</v>
      </c>
      <c r="B1626" s="1163" t="s">
        <v>56</v>
      </c>
      <c r="C1626" s="22">
        <v>45923</v>
      </c>
      <c r="D1626" s="11">
        <v>120</v>
      </c>
      <c r="F1626" s="26"/>
      <c r="G1626" t="s">
        <v>2491</v>
      </c>
    </row>
    <row r="1627" spans="1:7" ht="15.75">
      <c r="A1627" s="88" t="s">
        <v>147</v>
      </c>
      <c r="B1627" s="171" t="s">
        <v>1921</v>
      </c>
      <c r="C1627" s="233">
        <v>45923</v>
      </c>
      <c r="F1627" s="73" t="s">
        <v>2411</v>
      </c>
      <c r="G1627" t="s">
        <v>2491</v>
      </c>
    </row>
    <row r="1628" spans="1:7">
      <c r="A1628" s="851" t="s">
        <v>1957</v>
      </c>
      <c r="B1628" s="809" t="s">
        <v>70</v>
      </c>
      <c r="C1628" s="22">
        <v>45923</v>
      </c>
      <c r="D1628" s="11">
        <v>291</v>
      </c>
      <c r="F1628" s="26"/>
      <c r="G1628" t="s">
        <v>2491</v>
      </c>
    </row>
    <row r="1629" spans="1:7" ht="15.75">
      <c r="A1629" s="36" t="s">
        <v>449</v>
      </c>
      <c r="B1629" s="171" t="s">
        <v>1921</v>
      </c>
      <c r="C1629" s="233">
        <v>45924</v>
      </c>
      <c r="D1629" s="11">
        <v>260</v>
      </c>
      <c r="F1629" s="26"/>
      <c r="G1629" t="s">
        <v>2491</v>
      </c>
    </row>
    <row r="1630" spans="1:7">
      <c r="A1630" s="846" t="s">
        <v>1956</v>
      </c>
      <c r="B1630" s="227" t="s">
        <v>1531</v>
      </c>
      <c r="C1630" s="22">
        <v>45924</v>
      </c>
      <c r="D1630" s="11">
        <v>537</v>
      </c>
      <c r="F1630" s="26"/>
      <c r="G1630" t="s">
        <v>2491</v>
      </c>
    </row>
    <row r="1631" spans="1:7">
      <c r="A1631" s="79" t="s">
        <v>1368</v>
      </c>
      <c r="B1631" s="554" t="s">
        <v>58</v>
      </c>
      <c r="C1631" s="256">
        <v>45924</v>
      </c>
      <c r="D1631" s="86">
        <v>1205</v>
      </c>
      <c r="F1631" s="26" t="s">
        <v>2537</v>
      </c>
      <c r="G1631" t="s">
        <v>2491</v>
      </c>
    </row>
    <row r="1632" spans="1:7">
      <c r="A1632" s="79" t="s">
        <v>1362</v>
      </c>
      <c r="B1632" s="325" t="s">
        <v>58</v>
      </c>
      <c r="C1632" s="22">
        <v>45924</v>
      </c>
      <c r="D1632" s="555">
        <v>1538</v>
      </c>
      <c r="F1632" s="26" t="s">
        <v>2538</v>
      </c>
      <c r="G1632" t="s">
        <v>2491</v>
      </c>
    </row>
    <row r="1633" spans="1:7" ht="15.75">
      <c r="A1633" s="663" t="s">
        <v>1311</v>
      </c>
      <c r="B1633" s="171" t="s">
        <v>1921</v>
      </c>
      <c r="C1633" s="233">
        <v>45924</v>
      </c>
      <c r="D1633" s="92">
        <v>240</v>
      </c>
      <c r="F1633" s="26"/>
      <c r="G1633" t="s">
        <v>2491</v>
      </c>
    </row>
    <row r="1634" spans="1:7">
      <c r="A1634" s="1109" t="s">
        <v>1387</v>
      </c>
      <c r="B1634" s="341" t="s">
        <v>58</v>
      </c>
      <c r="C1634" s="22">
        <v>45924</v>
      </c>
      <c r="D1634" s="92"/>
      <c r="F1634" s="257" t="s">
        <v>2539</v>
      </c>
      <c r="G1634" t="s">
        <v>2491</v>
      </c>
    </row>
    <row r="1635" spans="1:7">
      <c r="A1635" s="26" t="s">
        <v>1353</v>
      </c>
      <c r="B1635" s="553" t="s">
        <v>58</v>
      </c>
      <c r="C1635" s="22">
        <v>45924</v>
      </c>
      <c r="D1635" s="92">
        <v>170</v>
      </c>
      <c r="F1635" s="73" t="s">
        <v>2540</v>
      </c>
      <c r="G1635" t="s">
        <v>2491</v>
      </c>
    </row>
    <row r="1636" spans="1:7">
      <c r="A1636" s="246" t="s">
        <v>1163</v>
      </c>
      <c r="B1636" s="311" t="s">
        <v>1164</v>
      </c>
      <c r="C1636" s="263">
        <v>45924</v>
      </c>
      <c r="D1636" s="11">
        <v>616</v>
      </c>
      <c r="F1636" s="37"/>
      <c r="G1636" t="s">
        <v>2491</v>
      </c>
    </row>
    <row r="1637" spans="1:7">
      <c r="A1637" s="811" t="s">
        <v>150</v>
      </c>
      <c r="B1637" s="1163" t="s">
        <v>56</v>
      </c>
      <c r="C1637" s="22">
        <v>45924</v>
      </c>
      <c r="D1637" s="11">
        <v>190</v>
      </c>
      <c r="F1637" s="26"/>
      <c r="G1637" t="s">
        <v>2491</v>
      </c>
    </row>
    <row r="1638" spans="1:7" ht="15.75">
      <c r="A1638" s="88" t="s">
        <v>148</v>
      </c>
      <c r="B1638" s="171" t="s">
        <v>1921</v>
      </c>
      <c r="C1638" s="233">
        <v>45924</v>
      </c>
      <c r="D1638" s="11">
        <v>362</v>
      </c>
      <c r="F1638" s="4"/>
      <c r="G1638" t="s">
        <v>2491</v>
      </c>
    </row>
    <row r="1639" spans="1:7">
      <c r="A1639" s="851" t="s">
        <v>1957</v>
      </c>
      <c r="B1639" s="809" t="s">
        <v>70</v>
      </c>
      <c r="C1639" s="22">
        <v>45924</v>
      </c>
      <c r="F1639" s="234" t="s">
        <v>2541</v>
      </c>
      <c r="G1639" t="s">
        <v>2491</v>
      </c>
    </row>
    <row r="1640" spans="1:7">
      <c r="A1640" s="257" t="s">
        <v>126</v>
      </c>
      <c r="B1640" s="1163" t="s">
        <v>56</v>
      </c>
      <c r="C1640" s="22">
        <v>45924</v>
      </c>
      <c r="D1640" s="11">
        <v>406</v>
      </c>
      <c r="F1640" s="4"/>
      <c r="G1640" t="s">
        <v>2491</v>
      </c>
    </row>
    <row r="1641" spans="1:7" ht="15.75">
      <c r="A1641" s="73" t="s">
        <v>1387</v>
      </c>
      <c r="B1641" s="171" t="s">
        <v>1921</v>
      </c>
      <c r="C1641" s="233">
        <v>45924</v>
      </c>
      <c r="E1641" s="244">
        <v>1837</v>
      </c>
      <c r="F1641" s="26" t="s">
        <v>2542</v>
      </c>
      <c r="G1641" t="s">
        <v>2491</v>
      </c>
    </row>
    <row r="1642" spans="1:7" ht="15.75">
      <c r="A1642" s="73" t="s">
        <v>1351</v>
      </c>
      <c r="B1642" s="171" t="s">
        <v>1921</v>
      </c>
      <c r="C1642" s="233">
        <v>45924</v>
      </c>
      <c r="E1642" s="71">
        <v>731</v>
      </c>
      <c r="F1642" s="26" t="s">
        <v>2542</v>
      </c>
      <c r="G1642" t="s">
        <v>2491</v>
      </c>
    </row>
    <row r="1643" spans="1:7" ht="15.75">
      <c r="A1643" s="73" t="s">
        <v>1353</v>
      </c>
      <c r="B1643" s="171" t="s">
        <v>1921</v>
      </c>
      <c r="C1643" s="233">
        <v>45924</v>
      </c>
      <c r="E1643" s="71">
        <v>178</v>
      </c>
      <c r="F1643" s="26" t="s">
        <v>2542</v>
      </c>
      <c r="G1643" t="s">
        <v>2491</v>
      </c>
    </row>
    <row r="1644" spans="1:7" ht="15.75">
      <c r="A1644" s="73" t="s">
        <v>1959</v>
      </c>
      <c r="B1644" s="171" t="s">
        <v>1921</v>
      </c>
      <c r="C1644" s="233">
        <v>45924</v>
      </c>
      <c r="E1644" s="244">
        <v>2600</v>
      </c>
      <c r="F1644" s="26" t="s">
        <v>2542</v>
      </c>
      <c r="G1644" t="s">
        <v>2491</v>
      </c>
    </row>
    <row r="1645" spans="1:7" ht="15.75">
      <c r="A1645" s="36" t="s">
        <v>537</v>
      </c>
      <c r="B1645" s="171" t="s">
        <v>1921</v>
      </c>
      <c r="C1645" s="233">
        <v>45925</v>
      </c>
      <c r="D1645" s="11">
        <v>175</v>
      </c>
      <c r="F1645" s="4"/>
      <c r="G1645" t="s">
        <v>2491</v>
      </c>
    </row>
    <row r="1646" spans="1:7">
      <c r="A1646" s="846" t="s">
        <v>1956</v>
      </c>
      <c r="B1646" s="227" t="s">
        <v>1531</v>
      </c>
      <c r="C1646" s="22">
        <v>45925</v>
      </c>
      <c r="D1646" s="11">
        <v>646</v>
      </c>
      <c r="F1646" s="26" t="s">
        <v>2174</v>
      </c>
      <c r="G1646" t="s">
        <v>2491</v>
      </c>
    </row>
    <row r="1647" spans="1:7">
      <c r="A1647" s="26" t="s">
        <v>1368</v>
      </c>
      <c r="B1647" s="553" t="s">
        <v>58</v>
      </c>
      <c r="C1647" s="22">
        <v>45925</v>
      </c>
      <c r="D1647" s="86">
        <v>1000</v>
      </c>
      <c r="F1647" s="4"/>
      <c r="G1647" t="s">
        <v>2491</v>
      </c>
    </row>
    <row r="1648" spans="1:7">
      <c r="A1648" s="79" t="s">
        <v>1362</v>
      </c>
      <c r="B1648" s="816" t="s">
        <v>58</v>
      </c>
      <c r="C1648" s="22">
        <v>45925</v>
      </c>
      <c r="D1648" s="86">
        <v>1377</v>
      </c>
      <c r="F1648" s="26" t="s">
        <v>2543</v>
      </c>
      <c r="G1648" t="s">
        <v>2491</v>
      </c>
    </row>
    <row r="1649" spans="1:7" ht="15.75">
      <c r="A1649" s="663" t="s">
        <v>1311</v>
      </c>
      <c r="B1649" s="171" t="s">
        <v>1921</v>
      </c>
      <c r="C1649" s="233">
        <v>45925</v>
      </c>
      <c r="D1649" s="11">
        <v>504</v>
      </c>
      <c r="F1649" s="4"/>
      <c r="G1649" t="s">
        <v>2491</v>
      </c>
    </row>
    <row r="1650" spans="1:7">
      <c r="A1650" s="847" t="s">
        <v>1958</v>
      </c>
      <c r="B1650" s="1125" t="s">
        <v>80</v>
      </c>
      <c r="C1650" s="22">
        <v>45925</v>
      </c>
      <c r="F1650" s="234" t="s">
        <v>2544</v>
      </c>
      <c r="G1650" t="s">
        <v>2491</v>
      </c>
    </row>
    <row r="1651" spans="1:7">
      <c r="A1651" s="66" t="s">
        <v>1163</v>
      </c>
      <c r="B1651" s="174" t="s">
        <v>1164</v>
      </c>
      <c r="C1651" s="22">
        <v>45925</v>
      </c>
      <c r="D1651" s="11">
        <v>969</v>
      </c>
      <c r="G1651" t="s">
        <v>2491</v>
      </c>
    </row>
    <row r="1652" spans="1:7">
      <c r="A1652" s="811" t="s">
        <v>150</v>
      </c>
      <c r="B1652" s="1163" t="s">
        <v>56</v>
      </c>
      <c r="C1652" s="22">
        <v>45925</v>
      </c>
      <c r="F1652" s="73" t="s">
        <v>122</v>
      </c>
      <c r="G1652" t="s">
        <v>2491</v>
      </c>
    </row>
    <row r="1653" spans="1:7" ht="15.75">
      <c r="A1653" s="88" t="s">
        <v>148</v>
      </c>
      <c r="B1653" s="171" t="s">
        <v>1921</v>
      </c>
      <c r="C1653" s="233">
        <v>45925</v>
      </c>
      <c r="D1653" s="11">
        <v>399</v>
      </c>
      <c r="G1653" t="s">
        <v>2491</v>
      </c>
    </row>
    <row r="1654" spans="1:7">
      <c r="A1654" s="851" t="s">
        <v>1957</v>
      </c>
      <c r="B1654" s="809" t="s">
        <v>70</v>
      </c>
      <c r="C1654" s="22">
        <v>45925</v>
      </c>
      <c r="F1654" s="234" t="s">
        <v>2545</v>
      </c>
      <c r="G1654" t="s">
        <v>2491</v>
      </c>
    </row>
    <row r="1655" spans="1:7">
      <c r="A1655" s="241" t="s">
        <v>1956</v>
      </c>
      <c r="B1655" s="73" t="s">
        <v>1531</v>
      </c>
      <c r="C1655" s="22">
        <v>45926</v>
      </c>
      <c r="D1655" s="86">
        <v>793</v>
      </c>
      <c r="F1655" s="11" t="s">
        <v>2027</v>
      </c>
      <c r="G1655" t="s">
        <v>2491</v>
      </c>
    </row>
    <row r="1656" spans="1:7">
      <c r="A1656" s="227" t="s">
        <v>1958</v>
      </c>
      <c r="B1656" s="1125" t="s">
        <v>80</v>
      </c>
      <c r="C1656" s="22">
        <v>45926</v>
      </c>
      <c r="D1656" s="86">
        <v>3471</v>
      </c>
      <c r="G1656" t="s">
        <v>2491</v>
      </c>
    </row>
    <row r="1657" spans="1:7">
      <c r="A1657" s="227" t="s">
        <v>1958</v>
      </c>
      <c r="B1657" s="549" t="s">
        <v>1164</v>
      </c>
      <c r="C1657" s="22">
        <v>45926</v>
      </c>
      <c r="D1657" s="11">
        <v>300</v>
      </c>
      <c r="G1657" t="s">
        <v>2491</v>
      </c>
    </row>
    <row r="1658" spans="1:7">
      <c r="A1658" s="227" t="s">
        <v>1958</v>
      </c>
      <c r="B1658" s="549" t="s">
        <v>2546</v>
      </c>
      <c r="C1658" s="22">
        <v>45926</v>
      </c>
      <c r="D1658" s="11">
        <v>364</v>
      </c>
      <c r="G1658" t="s">
        <v>2491</v>
      </c>
    </row>
    <row r="1659" spans="1:7">
      <c r="A1659" s="66" t="s">
        <v>1163</v>
      </c>
      <c r="B1659" s="73" t="s">
        <v>1164</v>
      </c>
      <c r="C1659" s="22">
        <v>45926</v>
      </c>
      <c r="D1659" s="11">
        <v>552</v>
      </c>
      <c r="G1659" t="s">
        <v>2491</v>
      </c>
    </row>
    <row r="1660" spans="1:7">
      <c r="A1660" s="838" t="s">
        <v>1212</v>
      </c>
      <c r="B1660" s="1163" t="s">
        <v>56</v>
      </c>
      <c r="C1660" s="22">
        <v>45926</v>
      </c>
      <c r="D1660" s="11">
        <v>551</v>
      </c>
      <c r="G1660" t="s">
        <v>2491</v>
      </c>
    </row>
    <row r="1661" spans="1:7" ht="15.75">
      <c r="A1661" s="66" t="s">
        <v>148</v>
      </c>
      <c r="B1661" s="171" t="s">
        <v>1921</v>
      </c>
      <c r="C1661" s="233">
        <v>45926</v>
      </c>
      <c r="F1661" s="229" t="s">
        <v>2547</v>
      </c>
      <c r="G1661" t="s">
        <v>2491</v>
      </c>
    </row>
    <row r="1662" spans="1:7" ht="15.75">
      <c r="A1662" s="73" t="s">
        <v>1957</v>
      </c>
      <c r="B1662" s="171" t="s">
        <v>1921</v>
      </c>
      <c r="C1662" s="233">
        <v>45926</v>
      </c>
      <c r="D1662" s="11">
        <v>755</v>
      </c>
      <c r="G1662" t="s">
        <v>2491</v>
      </c>
    </row>
    <row r="1663" spans="1:7" ht="15.75">
      <c r="A1663" s="66" t="s">
        <v>537</v>
      </c>
      <c r="B1663" s="171" t="s">
        <v>1921</v>
      </c>
      <c r="C1663" s="233">
        <v>45929</v>
      </c>
      <c r="D1663" s="11">
        <v>229</v>
      </c>
      <c r="G1663" t="s">
        <v>2491</v>
      </c>
    </row>
    <row r="1664" spans="1:7" ht="15.75">
      <c r="A1664" s="73" t="s">
        <v>1311</v>
      </c>
      <c r="B1664" s="171" t="s">
        <v>1921</v>
      </c>
      <c r="C1664" s="233">
        <v>45929</v>
      </c>
      <c r="D1664" s="11">
        <v>80</v>
      </c>
      <c r="E1664" s="71">
        <v>851</v>
      </c>
      <c r="F1664" s="11" t="s">
        <v>2548</v>
      </c>
      <c r="G1664" t="s">
        <v>2491</v>
      </c>
    </row>
    <row r="1665" spans="1:7">
      <c r="A1665" s="227" t="s">
        <v>1958</v>
      </c>
      <c r="B1665" s="1125" t="s">
        <v>80</v>
      </c>
      <c r="C1665" s="22">
        <v>45929</v>
      </c>
      <c r="D1665" s="86">
        <v>1491</v>
      </c>
      <c r="G1665" t="s">
        <v>2491</v>
      </c>
    </row>
    <row r="1666" spans="1:7">
      <c r="A1666" s="227" t="s">
        <v>1958</v>
      </c>
      <c r="B1666" s="549" t="s">
        <v>2546</v>
      </c>
      <c r="C1666" s="22">
        <v>45929</v>
      </c>
      <c r="D1666" s="11">
        <v>760</v>
      </c>
      <c r="G1666" t="s">
        <v>2491</v>
      </c>
    </row>
    <row r="1667" spans="1:7">
      <c r="A1667" s="228" t="s">
        <v>1362</v>
      </c>
      <c r="B1667" s="548" t="s">
        <v>58</v>
      </c>
      <c r="C1667" s="22">
        <v>45929</v>
      </c>
      <c r="D1667" s="11">
        <v>600</v>
      </c>
      <c r="F1667" s="11" t="s">
        <v>2549</v>
      </c>
      <c r="G1667" t="s">
        <v>2491</v>
      </c>
    </row>
    <row r="1668" spans="1:7">
      <c r="A1668" s="234" t="s">
        <v>1368</v>
      </c>
      <c r="B1668" s="234" t="s">
        <v>58</v>
      </c>
      <c r="C1668" s="22">
        <v>45929</v>
      </c>
      <c r="D1668" s="86">
        <v>1002</v>
      </c>
      <c r="F1668" s="11" t="s">
        <v>2550</v>
      </c>
      <c r="G1668" t="s">
        <v>2491</v>
      </c>
    </row>
    <row r="1669" spans="1:7">
      <c r="A1669" s="66" t="s">
        <v>1163</v>
      </c>
      <c r="B1669" s="73" t="s">
        <v>1164</v>
      </c>
      <c r="C1669" s="22">
        <v>45929</v>
      </c>
      <c r="D1669" s="86">
        <v>1375</v>
      </c>
      <c r="G1669" t="s">
        <v>2491</v>
      </c>
    </row>
    <row r="1670" spans="1:7">
      <c r="A1670" s="838" t="s">
        <v>147</v>
      </c>
      <c r="B1670" s="1163" t="s">
        <v>56</v>
      </c>
      <c r="C1670" s="22">
        <v>45929</v>
      </c>
      <c r="F1670" s="73" t="s">
        <v>2411</v>
      </c>
      <c r="G1670" t="s">
        <v>2491</v>
      </c>
    </row>
    <row r="1671" spans="1:7" ht="15.75">
      <c r="A1671" s="73" t="s">
        <v>1957</v>
      </c>
      <c r="B1671" s="171" t="s">
        <v>1921</v>
      </c>
      <c r="C1671" s="233">
        <v>45929</v>
      </c>
      <c r="D1671" s="86">
        <v>1418</v>
      </c>
      <c r="G1671" t="s">
        <v>2491</v>
      </c>
    </row>
    <row r="1672" spans="1:7">
      <c r="A1672" s="99" t="s">
        <v>150</v>
      </c>
      <c r="B1672" s="1163" t="s">
        <v>56</v>
      </c>
      <c r="C1672" s="22">
        <v>45929</v>
      </c>
      <c r="D1672" s="11">
        <v>479</v>
      </c>
      <c r="G1672" t="s">
        <v>2491</v>
      </c>
    </row>
    <row r="1673" spans="1:7">
      <c r="A1673" s="11" t="s">
        <v>1212</v>
      </c>
      <c r="B1673" s="1163" t="s">
        <v>56</v>
      </c>
      <c r="C1673" s="22">
        <v>45929</v>
      </c>
      <c r="D1673" s="11">
        <v>454</v>
      </c>
      <c r="G1673" t="s">
        <v>2491</v>
      </c>
    </row>
    <row r="1674" spans="1:7">
      <c r="A1674" s="257" t="s">
        <v>1368</v>
      </c>
      <c r="B1674" s="257" t="s">
        <v>58</v>
      </c>
      <c r="C1674" s="22">
        <v>45930</v>
      </c>
      <c r="D1674" s="11">
        <v>268</v>
      </c>
      <c r="E1674" s="71">
        <v>413</v>
      </c>
      <c r="F1674" s="11" t="s">
        <v>2551</v>
      </c>
      <c r="G1674" t="s">
        <v>2491</v>
      </c>
    </row>
    <row r="1675" spans="1:7" ht="15.75">
      <c r="A1675" s="36" t="s">
        <v>451</v>
      </c>
      <c r="B1675" s="171" t="s">
        <v>1921</v>
      </c>
      <c r="C1675" s="233">
        <v>45930</v>
      </c>
      <c r="D1675" s="11">
        <v>134</v>
      </c>
      <c r="G1675" t="s">
        <v>2491</v>
      </c>
    </row>
    <row r="1676" spans="1:7">
      <c r="A1676" s="252" t="s">
        <v>1620</v>
      </c>
      <c r="B1676" s="835" t="s">
        <v>54</v>
      </c>
      <c r="C1676" s="22">
        <v>45930</v>
      </c>
      <c r="D1676" s="86">
        <v>1253</v>
      </c>
      <c r="G1676" t="s">
        <v>2491</v>
      </c>
    </row>
    <row r="1677" spans="1:7">
      <c r="A1677" s="1110" t="s">
        <v>1357</v>
      </c>
      <c r="B1677" s="309" t="s">
        <v>58</v>
      </c>
      <c r="C1677" s="22">
        <v>45930</v>
      </c>
      <c r="D1677" s="86">
        <v>1850</v>
      </c>
      <c r="F1677" s="11" t="s">
        <v>2552</v>
      </c>
      <c r="G1677" t="s">
        <v>2491</v>
      </c>
    </row>
    <row r="1678" spans="1:7">
      <c r="A1678" s="254" t="s">
        <v>1958</v>
      </c>
      <c r="B1678" s="1125" t="s">
        <v>80</v>
      </c>
      <c r="C1678" s="22">
        <v>45930</v>
      </c>
      <c r="D1678" s="86">
        <v>1559</v>
      </c>
      <c r="F1678" s="11" t="s">
        <v>2553</v>
      </c>
      <c r="G1678" t="s">
        <v>2491</v>
      </c>
    </row>
    <row r="1679" spans="1:7">
      <c r="A1679" s="315" t="s">
        <v>1958</v>
      </c>
      <c r="B1679" s="325" t="s">
        <v>2546</v>
      </c>
      <c r="C1679" s="22">
        <v>45930</v>
      </c>
      <c r="D1679" s="11">
        <v>455</v>
      </c>
      <c r="G1679" t="s">
        <v>2491</v>
      </c>
    </row>
    <row r="1680" spans="1:7" ht="15.75">
      <c r="A1680" s="26" t="s">
        <v>1379</v>
      </c>
      <c r="B1680" s="171" t="s">
        <v>1921</v>
      </c>
      <c r="C1680" s="233">
        <v>45930</v>
      </c>
      <c r="E1680" s="71">
        <v>536</v>
      </c>
      <c r="G1680" t="s">
        <v>2491</v>
      </c>
    </row>
    <row r="1681" spans="1:7" ht="15.75">
      <c r="A1681" s="26" t="s">
        <v>1362</v>
      </c>
      <c r="B1681" s="171" t="s">
        <v>1921</v>
      </c>
      <c r="C1681" s="233">
        <v>45930</v>
      </c>
      <c r="E1681" s="71">
        <v>886</v>
      </c>
      <c r="G1681" t="s">
        <v>2491</v>
      </c>
    </row>
    <row r="1682" spans="1:7">
      <c r="A1682" s="247" t="s">
        <v>1163</v>
      </c>
      <c r="B1682" s="228" t="s">
        <v>1164</v>
      </c>
      <c r="C1682" s="22">
        <v>45930</v>
      </c>
      <c r="D1682" s="86">
        <v>1016</v>
      </c>
      <c r="G1682" t="s">
        <v>2491</v>
      </c>
    </row>
    <row r="1683" spans="1:7" ht="15.75">
      <c r="A1683" s="26" t="s">
        <v>1357</v>
      </c>
      <c r="B1683" s="171" t="s">
        <v>1921</v>
      </c>
      <c r="C1683" s="233">
        <v>45930</v>
      </c>
      <c r="D1683" s="86"/>
      <c r="E1683" s="71">
        <v>191</v>
      </c>
      <c r="G1683" t="s">
        <v>2491</v>
      </c>
    </row>
    <row r="1684" spans="1:7" ht="15.75">
      <c r="A1684" s="73" t="s">
        <v>1957</v>
      </c>
      <c r="B1684" s="171" t="s">
        <v>1921</v>
      </c>
      <c r="C1684" s="233">
        <v>45930</v>
      </c>
      <c r="D1684" s="11">
        <v>701</v>
      </c>
      <c r="F1684" s="11" t="s">
        <v>2383</v>
      </c>
      <c r="G1684" t="s">
        <v>2491</v>
      </c>
    </row>
    <row r="1685" spans="1:7">
      <c r="A1685" s="227" t="s">
        <v>1212</v>
      </c>
      <c r="B1685" s="1163" t="s">
        <v>56</v>
      </c>
      <c r="C1685" s="22">
        <v>45930</v>
      </c>
      <c r="D1685" s="11">
        <v>251</v>
      </c>
      <c r="G1685" t="s">
        <v>2491</v>
      </c>
    </row>
    <row r="1686" spans="1:7">
      <c r="A1686" s="413" t="s">
        <v>126</v>
      </c>
      <c r="B1686" s="1163" t="s">
        <v>56</v>
      </c>
      <c r="C1686" s="22">
        <v>45930</v>
      </c>
      <c r="D1686" s="11">
        <v>665</v>
      </c>
      <c r="G1686" t="s">
        <v>2491</v>
      </c>
    </row>
    <row r="1687" spans="1:7" ht="15.75">
      <c r="A1687" s="36" t="s">
        <v>418</v>
      </c>
      <c r="B1687" s="171" t="s">
        <v>1921</v>
      </c>
      <c r="C1687" s="233">
        <v>45931</v>
      </c>
      <c r="D1687" s="11">
        <v>201</v>
      </c>
      <c r="G1687" t="s">
        <v>2554</v>
      </c>
    </row>
    <row r="1688" spans="1:7">
      <c r="A1688" s="252" t="s">
        <v>1620</v>
      </c>
      <c r="B1688" s="835" t="s">
        <v>54</v>
      </c>
      <c r="C1688" s="22">
        <v>45931</v>
      </c>
      <c r="D1688" s="86">
        <v>1351</v>
      </c>
      <c r="G1688" t="s">
        <v>2554</v>
      </c>
    </row>
    <row r="1689" spans="1:7">
      <c r="A1689" s="241" t="s">
        <v>1357</v>
      </c>
      <c r="B1689" s="73" t="s">
        <v>58</v>
      </c>
      <c r="C1689" s="22">
        <v>45931</v>
      </c>
      <c r="D1689" s="86">
        <v>1276</v>
      </c>
      <c r="G1689" t="s">
        <v>2554</v>
      </c>
    </row>
    <row r="1690" spans="1:7">
      <c r="A1690" s="268" t="s">
        <v>1958</v>
      </c>
      <c r="B1690" s="1125" t="s">
        <v>80</v>
      </c>
      <c r="C1690" s="22">
        <v>45931</v>
      </c>
      <c r="D1690" s="86">
        <v>1329</v>
      </c>
      <c r="F1690" s="11" t="s">
        <v>2555</v>
      </c>
      <c r="G1690" t="s">
        <v>2554</v>
      </c>
    </row>
    <row r="1691" spans="1:7">
      <c r="A1691" s="268" t="s">
        <v>1958</v>
      </c>
      <c r="B1691" s="227" t="s">
        <v>2546</v>
      </c>
      <c r="C1691" s="22">
        <v>45931</v>
      </c>
      <c r="D1691" s="11">
        <v>539</v>
      </c>
      <c r="G1691" t="s">
        <v>2554</v>
      </c>
    </row>
    <row r="1692" spans="1:7">
      <c r="A1692" s="228" t="s">
        <v>1403</v>
      </c>
      <c r="B1692" s="548" t="s">
        <v>58</v>
      </c>
      <c r="C1692" s="22">
        <v>45931</v>
      </c>
      <c r="D1692" s="86">
        <v>1118</v>
      </c>
      <c r="G1692" t="s">
        <v>2554</v>
      </c>
    </row>
    <row r="1693" spans="1:7">
      <c r="A1693" s="66" t="s">
        <v>1163</v>
      </c>
      <c r="B1693" s="73" t="s">
        <v>1164</v>
      </c>
      <c r="C1693" s="22">
        <v>45931</v>
      </c>
      <c r="D1693" s="11">
        <v>312</v>
      </c>
      <c r="G1693" t="s">
        <v>2554</v>
      </c>
    </row>
    <row r="1694" spans="1:7">
      <c r="A1694" s="414" t="s">
        <v>126</v>
      </c>
      <c r="B1694" s="1163" t="s">
        <v>56</v>
      </c>
      <c r="C1694" s="22">
        <v>45931</v>
      </c>
      <c r="D1694" s="11">
        <v>753</v>
      </c>
      <c r="G1694" t="s">
        <v>2554</v>
      </c>
    </row>
    <row r="1695" spans="1:7">
      <c r="A1695" s="228" t="s">
        <v>1212</v>
      </c>
      <c r="B1695" s="1163" t="s">
        <v>56</v>
      </c>
      <c r="C1695" s="22">
        <v>45931</v>
      </c>
      <c r="D1695" s="11">
        <v>224</v>
      </c>
      <c r="G1695" t="s">
        <v>2554</v>
      </c>
    </row>
    <row r="1696" spans="1:7" ht="15.75">
      <c r="A1696" s="66" t="s">
        <v>451</v>
      </c>
      <c r="B1696" s="171" t="s">
        <v>1921</v>
      </c>
      <c r="C1696" s="233">
        <v>45932</v>
      </c>
      <c r="D1696" s="11">
        <v>450</v>
      </c>
      <c r="G1696" t="s">
        <v>2554</v>
      </c>
    </row>
    <row r="1697" spans="1:7">
      <c r="A1697" s="246" t="s">
        <v>1620</v>
      </c>
      <c r="B1697" s="835" t="s">
        <v>54</v>
      </c>
      <c r="C1697" s="22">
        <v>45932</v>
      </c>
      <c r="D1697" s="11">
        <v>443</v>
      </c>
      <c r="F1697" s="11" t="s">
        <v>2556</v>
      </c>
      <c r="G1697" t="s">
        <v>2554</v>
      </c>
    </row>
    <row r="1698" spans="1:7">
      <c r="A1698" s="241" t="s">
        <v>1399</v>
      </c>
      <c r="B1698" s="73" t="s">
        <v>58</v>
      </c>
      <c r="C1698" s="22">
        <v>45932</v>
      </c>
      <c r="D1698" s="86">
        <v>1393</v>
      </c>
      <c r="F1698" s="11" t="s">
        <v>2493</v>
      </c>
      <c r="G1698" t="s">
        <v>2554</v>
      </c>
    </row>
    <row r="1699" spans="1:7">
      <c r="A1699" s="268" t="s">
        <v>1958</v>
      </c>
      <c r="B1699" s="1125" t="s">
        <v>80</v>
      </c>
      <c r="C1699" s="22">
        <v>45932</v>
      </c>
      <c r="D1699" s="86">
        <v>1410</v>
      </c>
      <c r="F1699" s="11" t="s">
        <v>2557</v>
      </c>
      <c r="G1699" t="s">
        <v>2554</v>
      </c>
    </row>
    <row r="1700" spans="1:7">
      <c r="A1700" s="268" t="s">
        <v>1958</v>
      </c>
      <c r="B1700" s="227" t="s">
        <v>2546</v>
      </c>
      <c r="C1700" s="22">
        <v>45932</v>
      </c>
      <c r="D1700" s="11">
        <v>747</v>
      </c>
      <c r="F1700" s="11" t="s">
        <v>2558</v>
      </c>
      <c r="G1700" t="s">
        <v>2554</v>
      </c>
    </row>
    <row r="1701" spans="1:7">
      <c r="A1701" s="228" t="s">
        <v>1403</v>
      </c>
      <c r="B1701" s="548" t="s">
        <v>58</v>
      </c>
      <c r="C1701" s="22">
        <v>45932</v>
      </c>
      <c r="D1701" s="86">
        <v>1472</v>
      </c>
      <c r="F1701" s="11" t="s">
        <v>2512</v>
      </c>
      <c r="G1701" t="s">
        <v>2554</v>
      </c>
    </row>
    <row r="1702" spans="1:7">
      <c r="A1702" s="241" t="s">
        <v>1357</v>
      </c>
      <c r="B1702" s="73" t="s">
        <v>58</v>
      </c>
      <c r="C1702" s="22">
        <v>45932</v>
      </c>
      <c r="D1702" s="86">
        <v>1479</v>
      </c>
      <c r="F1702" s="11" t="s">
        <v>2559</v>
      </c>
      <c r="G1702" t="s">
        <v>2554</v>
      </c>
    </row>
    <row r="1703" spans="1:7">
      <c r="A1703" s="606" t="s">
        <v>1163</v>
      </c>
      <c r="B1703" s="229" t="s">
        <v>1164</v>
      </c>
      <c r="C1703" s="22">
        <v>45932</v>
      </c>
      <c r="D1703" s="86">
        <v>1304</v>
      </c>
      <c r="G1703" t="s">
        <v>2554</v>
      </c>
    </row>
    <row r="1704" spans="1:7" ht="15.75">
      <c r="A1704" s="73" t="s">
        <v>1957</v>
      </c>
      <c r="B1704" s="171" t="s">
        <v>1921</v>
      </c>
      <c r="C1704" s="233">
        <v>45932</v>
      </c>
      <c r="D1704" s="11">
        <v>614</v>
      </c>
      <c r="G1704" t="s">
        <v>2554</v>
      </c>
    </row>
    <row r="1705" spans="1:7">
      <c r="A1705" s="391" t="s">
        <v>126</v>
      </c>
      <c r="B1705" s="1163" t="s">
        <v>56</v>
      </c>
      <c r="C1705" s="22">
        <v>45932</v>
      </c>
      <c r="D1705" s="11">
        <v>305</v>
      </c>
      <c r="G1705" t="s">
        <v>2554</v>
      </c>
    </row>
    <row r="1706" spans="1:7">
      <c r="A1706" s="228" t="s">
        <v>1212</v>
      </c>
      <c r="B1706" s="1163" t="s">
        <v>56</v>
      </c>
      <c r="C1706" s="22">
        <v>45932</v>
      </c>
      <c r="D1706" s="11">
        <v>789</v>
      </c>
      <c r="F1706" s="11" t="s">
        <v>2560</v>
      </c>
      <c r="G1706" t="s">
        <v>2554</v>
      </c>
    </row>
    <row r="1707" spans="1:7">
      <c r="A1707" s="229" t="s">
        <v>150</v>
      </c>
      <c r="B1707" s="1163" t="s">
        <v>56</v>
      </c>
      <c r="C1707" s="22">
        <v>45932</v>
      </c>
      <c r="D1707" s="11">
        <v>170</v>
      </c>
      <c r="G1707" t="s">
        <v>2554</v>
      </c>
    </row>
    <row r="1708" spans="1:7" ht="15.75">
      <c r="A1708" s="66" t="s">
        <v>451</v>
      </c>
      <c r="B1708" s="171" t="s">
        <v>1921</v>
      </c>
      <c r="C1708" s="233">
        <v>45933</v>
      </c>
      <c r="D1708" s="11">
        <v>352</v>
      </c>
      <c r="G1708" t="s">
        <v>2554</v>
      </c>
    </row>
    <row r="1709" spans="1:7" ht="15.75">
      <c r="A1709" s="66" t="s">
        <v>418</v>
      </c>
      <c r="B1709" s="171" t="s">
        <v>1921</v>
      </c>
      <c r="C1709" s="233">
        <v>45933</v>
      </c>
      <c r="D1709" s="11">
        <v>352</v>
      </c>
      <c r="G1709" t="s">
        <v>2554</v>
      </c>
    </row>
    <row r="1710" spans="1:7">
      <c r="A1710" s="246" t="s">
        <v>1620</v>
      </c>
      <c r="B1710" s="835" t="s">
        <v>54</v>
      </c>
      <c r="C1710" s="22">
        <v>45933</v>
      </c>
      <c r="F1710" s="11" t="s">
        <v>2031</v>
      </c>
      <c r="G1710" t="s">
        <v>2554</v>
      </c>
    </row>
    <row r="1711" spans="1:7">
      <c r="A1711" s="241" t="s">
        <v>1958</v>
      </c>
      <c r="B1711" s="1125" t="s">
        <v>80</v>
      </c>
      <c r="C1711" s="22">
        <v>45933</v>
      </c>
      <c r="D1711" s="86">
        <v>2420</v>
      </c>
      <c r="F1711" s="11" t="s">
        <v>2561</v>
      </c>
      <c r="G1711" t="s">
        <v>2554</v>
      </c>
    </row>
    <row r="1712" spans="1:7">
      <c r="A1712" s="267" t="s">
        <v>1958</v>
      </c>
      <c r="B1712" s="228" t="s">
        <v>2546</v>
      </c>
      <c r="C1712" s="22">
        <v>45933</v>
      </c>
      <c r="D1712" s="11">
        <v>533</v>
      </c>
      <c r="F1712" s="11" t="s">
        <v>2562</v>
      </c>
      <c r="G1712" t="s">
        <v>2554</v>
      </c>
    </row>
    <row r="1713" spans="1:7">
      <c r="A1713" s="606" t="s">
        <v>1163</v>
      </c>
      <c r="B1713" s="229" t="s">
        <v>1164</v>
      </c>
      <c r="C1713" s="22">
        <v>45933</v>
      </c>
      <c r="D1713" s="11">
        <v>617</v>
      </c>
      <c r="G1713" t="s">
        <v>2554</v>
      </c>
    </row>
    <row r="1714" spans="1:7" ht="15.75">
      <c r="A1714" s="73" t="s">
        <v>1957</v>
      </c>
      <c r="B1714" s="171" t="s">
        <v>1921</v>
      </c>
      <c r="C1714" s="233">
        <v>45933</v>
      </c>
      <c r="D1714" s="11">
        <v>486</v>
      </c>
      <c r="G1714" t="s">
        <v>2554</v>
      </c>
    </row>
    <row r="1715" spans="1:7">
      <c r="A1715" s="228" t="s">
        <v>1212</v>
      </c>
      <c r="B1715" s="1163" t="s">
        <v>56</v>
      </c>
      <c r="C1715" s="22">
        <v>45933</v>
      </c>
      <c r="F1715" s="11" t="s">
        <v>2563</v>
      </c>
      <c r="G1715" t="s">
        <v>2554</v>
      </c>
    </row>
    <row r="1716" spans="1:7">
      <c r="A1716" s="229" t="s">
        <v>150</v>
      </c>
      <c r="B1716" s="1163" t="s">
        <v>56</v>
      </c>
      <c r="C1716" s="22">
        <v>45933</v>
      </c>
      <c r="F1716" s="11" t="s">
        <v>2563</v>
      </c>
      <c r="G1716" t="s">
        <v>2554</v>
      </c>
    </row>
    <row r="1717" spans="1:7" ht="15.75">
      <c r="A1717" s="66" t="s">
        <v>418</v>
      </c>
      <c r="B1717" s="171" t="s">
        <v>1921</v>
      </c>
      <c r="C1717" s="233">
        <v>45936</v>
      </c>
      <c r="D1717" s="11">
        <v>65</v>
      </c>
      <c r="G1717" t="s">
        <v>2554</v>
      </c>
    </row>
    <row r="1718" spans="1:7" ht="15.75">
      <c r="A1718" s="66" t="s">
        <v>451</v>
      </c>
      <c r="B1718" s="171" t="s">
        <v>1921</v>
      </c>
      <c r="C1718" s="233">
        <v>45936</v>
      </c>
      <c r="D1718" s="11">
        <v>175</v>
      </c>
      <c r="G1718" t="s">
        <v>2554</v>
      </c>
    </row>
    <row r="1719" spans="1:7">
      <c r="A1719" s="444" t="s">
        <v>1620</v>
      </c>
      <c r="B1719" s="835" t="s">
        <v>54</v>
      </c>
      <c r="C1719" s="22">
        <v>45936</v>
      </c>
      <c r="D1719" s="11">
        <v>192</v>
      </c>
      <c r="F1719" s="11" t="s">
        <v>2564</v>
      </c>
      <c r="G1719" t="s">
        <v>2554</v>
      </c>
    </row>
    <row r="1720" spans="1:7">
      <c r="A1720" s="257" t="s">
        <v>1399</v>
      </c>
      <c r="B1720" s="257" t="s">
        <v>58</v>
      </c>
      <c r="C1720" s="22">
        <v>45936</v>
      </c>
      <c r="D1720" s="86">
        <v>1545</v>
      </c>
      <c r="G1720" t="s">
        <v>2554</v>
      </c>
    </row>
    <row r="1721" spans="1:7">
      <c r="A1721" s="241" t="s">
        <v>1958</v>
      </c>
      <c r="B1721" s="1125" t="s">
        <v>80</v>
      </c>
      <c r="C1721" s="22">
        <v>45936</v>
      </c>
      <c r="F1721" s="257" t="s">
        <v>2565</v>
      </c>
      <c r="G1721" t="s">
        <v>2554</v>
      </c>
    </row>
    <row r="1722" spans="1:7">
      <c r="A1722" s="267" t="s">
        <v>1958</v>
      </c>
      <c r="B1722" s="228" t="s">
        <v>2546</v>
      </c>
      <c r="C1722" s="22">
        <v>45936</v>
      </c>
      <c r="F1722" s="257" t="s">
        <v>2558</v>
      </c>
      <c r="G1722" t="s">
        <v>2554</v>
      </c>
    </row>
    <row r="1723" spans="1:7">
      <c r="A1723" s="73" t="s">
        <v>1403</v>
      </c>
      <c r="B1723" s="73" t="s">
        <v>58</v>
      </c>
      <c r="C1723" s="22">
        <v>45936</v>
      </c>
      <c r="D1723" s="86">
        <v>1174</v>
      </c>
      <c r="G1723" t="s">
        <v>2554</v>
      </c>
    </row>
    <row r="1724" spans="1:7">
      <c r="A1724" s="66" t="s">
        <v>1163</v>
      </c>
      <c r="B1724" s="73" t="s">
        <v>1164</v>
      </c>
      <c r="C1724" s="22">
        <v>45936</v>
      </c>
      <c r="D1724" s="11">
        <v>768</v>
      </c>
      <c r="G1724" t="s">
        <v>2554</v>
      </c>
    </row>
    <row r="1725" spans="1:7">
      <c r="A1725" s="228" t="s">
        <v>1957</v>
      </c>
      <c r="B1725" s="228" t="s">
        <v>70</v>
      </c>
      <c r="C1725" s="22">
        <v>45936</v>
      </c>
      <c r="D1725" s="11">
        <v>225</v>
      </c>
      <c r="G1725" t="s">
        <v>2554</v>
      </c>
    </row>
    <row r="1726" spans="1:7">
      <c r="A1726" s="412" t="s">
        <v>126</v>
      </c>
      <c r="B1726" s="1163" t="s">
        <v>56</v>
      </c>
      <c r="C1726" s="22">
        <v>45936</v>
      </c>
      <c r="F1726" s="257" t="s">
        <v>2220</v>
      </c>
      <c r="G1726" t="s">
        <v>2554</v>
      </c>
    </row>
    <row r="1727" spans="1:7">
      <c r="A1727" s="257" t="s">
        <v>1212</v>
      </c>
      <c r="B1727" s="1163" t="s">
        <v>56</v>
      </c>
      <c r="C1727" s="22">
        <v>45936</v>
      </c>
      <c r="D1727" s="86">
        <v>1088</v>
      </c>
      <c r="F1727" s="11" t="s">
        <v>2558</v>
      </c>
      <c r="G1727" t="s">
        <v>2554</v>
      </c>
    </row>
    <row r="1728" spans="1:7" ht="15.75">
      <c r="A1728" s="66" t="s">
        <v>451</v>
      </c>
      <c r="B1728" s="171" t="s">
        <v>1921</v>
      </c>
      <c r="C1728" s="233">
        <v>45937</v>
      </c>
      <c r="D1728" s="11">
        <v>270</v>
      </c>
      <c r="G1728" t="s">
        <v>2554</v>
      </c>
    </row>
    <row r="1729" spans="1:7" ht="15.75">
      <c r="A1729" s="66" t="s">
        <v>418</v>
      </c>
      <c r="B1729" s="171" t="s">
        <v>1921</v>
      </c>
      <c r="C1729" s="233">
        <v>45937</v>
      </c>
      <c r="D1729" s="11">
        <v>55</v>
      </c>
      <c r="G1729" t="s">
        <v>2554</v>
      </c>
    </row>
    <row r="1730" spans="1:7">
      <c r="A1730" s="548" t="s">
        <v>1399</v>
      </c>
      <c r="B1730" s="548" t="s">
        <v>58</v>
      </c>
      <c r="C1730" s="22">
        <v>45937</v>
      </c>
      <c r="D1730" s="11">
        <v>995</v>
      </c>
      <c r="F1730" s="11" t="s">
        <v>2566</v>
      </c>
      <c r="G1730" t="s">
        <v>2554</v>
      </c>
    </row>
    <row r="1731" spans="1:7">
      <c r="A1731" s="241" t="s">
        <v>1958</v>
      </c>
      <c r="B1731" s="1125" t="s">
        <v>80</v>
      </c>
      <c r="C1731" s="22">
        <v>45937</v>
      </c>
      <c r="D1731" s="11">
        <v>216</v>
      </c>
      <c r="F1731" s="11" t="s">
        <v>2406</v>
      </c>
      <c r="G1731" t="s">
        <v>2554</v>
      </c>
    </row>
    <row r="1732" spans="1:7">
      <c r="A1732" s="267" t="s">
        <v>1958</v>
      </c>
      <c r="B1732" s="228" t="s">
        <v>2546</v>
      </c>
      <c r="C1732" s="22">
        <v>45937</v>
      </c>
      <c r="F1732" s="11" t="s">
        <v>2558</v>
      </c>
      <c r="G1732" t="s">
        <v>2554</v>
      </c>
    </row>
    <row r="1733" spans="1:7">
      <c r="A1733" s="73" t="s">
        <v>1403</v>
      </c>
      <c r="B1733" s="73" t="s">
        <v>58</v>
      </c>
      <c r="C1733" s="233">
        <v>45937</v>
      </c>
      <c r="D1733" s="86">
        <v>1597</v>
      </c>
      <c r="F1733" s="11" t="s">
        <v>2567</v>
      </c>
      <c r="G1733" t="s">
        <v>2554</v>
      </c>
    </row>
    <row r="1734" spans="1:7">
      <c r="A1734" s="66" t="s">
        <v>1163</v>
      </c>
      <c r="B1734" s="73" t="s">
        <v>1164</v>
      </c>
      <c r="C1734" s="233">
        <v>45937</v>
      </c>
      <c r="D1734" s="86">
        <v>1014</v>
      </c>
      <c r="G1734" t="s">
        <v>2554</v>
      </c>
    </row>
    <row r="1735" spans="1:7">
      <c r="A1735" s="229" t="s">
        <v>1957</v>
      </c>
      <c r="B1735" s="229" t="s">
        <v>70</v>
      </c>
      <c r="C1735" s="233">
        <v>45937</v>
      </c>
      <c r="D1735" s="11">
        <v>416</v>
      </c>
      <c r="G1735" t="s">
        <v>2554</v>
      </c>
    </row>
    <row r="1736" spans="1:7" ht="15.75">
      <c r="A1736" s="73" t="s">
        <v>1957</v>
      </c>
      <c r="B1736" s="171" t="s">
        <v>1921</v>
      </c>
      <c r="C1736" s="233">
        <v>45937</v>
      </c>
      <c r="D1736" s="11">
        <v>871</v>
      </c>
      <c r="G1736" t="s">
        <v>2554</v>
      </c>
    </row>
    <row r="1737" spans="1:7">
      <c r="A1737" s="228" t="s">
        <v>1212</v>
      </c>
      <c r="B1737" s="1163" t="s">
        <v>56</v>
      </c>
      <c r="C1737" s="233">
        <v>45937</v>
      </c>
      <c r="D1737" s="11">
        <v>557</v>
      </c>
      <c r="G1737" t="s">
        <v>2554</v>
      </c>
    </row>
    <row r="1738" spans="1:7" ht="15.75">
      <c r="A1738" s="56" t="s">
        <v>1960</v>
      </c>
      <c r="B1738" s="171" t="s">
        <v>1921</v>
      </c>
      <c r="C1738" s="233">
        <v>45938</v>
      </c>
      <c r="D1738" s="11">
        <v>160</v>
      </c>
      <c r="G1738" t="s">
        <v>2554</v>
      </c>
    </row>
    <row r="1739" spans="1:7" ht="15.75">
      <c r="A1739" s="66" t="s">
        <v>404</v>
      </c>
      <c r="B1739" s="171" t="s">
        <v>1921</v>
      </c>
      <c r="C1739" s="233">
        <v>45938</v>
      </c>
      <c r="D1739" s="11">
        <v>126</v>
      </c>
      <c r="G1739" t="s">
        <v>2554</v>
      </c>
    </row>
    <row r="1740" spans="1:7">
      <c r="A1740" s="246" t="s">
        <v>1620</v>
      </c>
      <c r="B1740" s="835" t="s">
        <v>54</v>
      </c>
      <c r="C1740" s="22">
        <v>45938</v>
      </c>
      <c r="F1740" s="239" t="s">
        <v>2568</v>
      </c>
      <c r="G1740" t="s">
        <v>2554</v>
      </c>
    </row>
    <row r="1741" spans="1:7">
      <c r="A1741" s="257" t="s">
        <v>635</v>
      </c>
      <c r="B1741" s="257" t="s">
        <v>58</v>
      </c>
      <c r="C1741" s="22">
        <v>45938</v>
      </c>
      <c r="D1741" s="86">
        <v>1282</v>
      </c>
      <c r="F1741" s="239"/>
      <c r="G1741" t="s">
        <v>2554</v>
      </c>
    </row>
    <row r="1742" spans="1:7">
      <c r="A1742" s="241" t="s">
        <v>1958</v>
      </c>
      <c r="B1742" s="1125" t="s">
        <v>80</v>
      </c>
      <c r="C1742" s="22">
        <v>45938</v>
      </c>
      <c r="F1742" s="257" t="s">
        <v>2569</v>
      </c>
      <c r="G1742" t="s">
        <v>2554</v>
      </c>
    </row>
    <row r="1743" spans="1:7">
      <c r="A1743" s="73" t="s">
        <v>1403</v>
      </c>
      <c r="B1743" s="73" t="s">
        <v>58</v>
      </c>
      <c r="C1743" s="22">
        <v>45938</v>
      </c>
      <c r="D1743" s="11">
        <v>308</v>
      </c>
      <c r="F1743" s="11" t="s">
        <v>2570</v>
      </c>
      <c r="G1743" t="s">
        <v>2554</v>
      </c>
    </row>
    <row r="1744" spans="1:7">
      <c r="A1744" s="228" t="s">
        <v>1368</v>
      </c>
      <c r="B1744" s="229" t="s">
        <v>58</v>
      </c>
      <c r="C1744" s="22">
        <v>45938</v>
      </c>
      <c r="D1744" s="11">
        <v>334</v>
      </c>
      <c r="F1744" s="11" t="s">
        <v>2508</v>
      </c>
      <c r="G1744" t="s">
        <v>2554</v>
      </c>
    </row>
    <row r="1745" spans="1:7" ht="15.75">
      <c r="A1745" s="73" t="s">
        <v>1313</v>
      </c>
      <c r="B1745" s="171" t="s">
        <v>1921</v>
      </c>
      <c r="C1745" s="233">
        <v>45938</v>
      </c>
      <c r="D1745" s="11">
        <v>333</v>
      </c>
      <c r="G1745" t="s">
        <v>2554</v>
      </c>
    </row>
    <row r="1746" spans="1:7" ht="15.75">
      <c r="A1746" s="73" t="s">
        <v>1957</v>
      </c>
      <c r="B1746" s="171" t="s">
        <v>1921</v>
      </c>
      <c r="C1746" s="233">
        <v>45938</v>
      </c>
      <c r="D1746" s="11">
        <v>767</v>
      </c>
      <c r="G1746" t="s">
        <v>2554</v>
      </c>
    </row>
    <row r="1747" spans="1:7">
      <c r="A1747" s="228" t="s">
        <v>1957</v>
      </c>
      <c r="B1747" s="227" t="s">
        <v>70</v>
      </c>
      <c r="C1747" s="22">
        <v>45938</v>
      </c>
      <c r="D1747" s="11">
        <v>418</v>
      </c>
      <c r="G1747" t="s">
        <v>2554</v>
      </c>
    </row>
    <row r="1748" spans="1:7">
      <c r="A1748" s="229" t="s">
        <v>1212</v>
      </c>
      <c r="B1748" s="1163" t="s">
        <v>56</v>
      </c>
      <c r="C1748" s="22">
        <v>45938</v>
      </c>
      <c r="D1748" s="11">
        <v>512</v>
      </c>
      <c r="F1748" s="11" t="s">
        <v>2508</v>
      </c>
      <c r="G1748" t="s">
        <v>2554</v>
      </c>
    </row>
    <row r="1749" spans="1:7" ht="15.75">
      <c r="A1749" s="451" t="s">
        <v>537</v>
      </c>
      <c r="B1749" s="171" t="s">
        <v>1921</v>
      </c>
      <c r="C1749" s="233">
        <v>45939</v>
      </c>
      <c r="D1749" s="11">
        <v>270</v>
      </c>
      <c r="G1749" t="s">
        <v>2554</v>
      </c>
    </row>
    <row r="1750" spans="1:7" ht="15.75">
      <c r="A1750" s="36" t="s">
        <v>404</v>
      </c>
      <c r="B1750" s="171" t="s">
        <v>1921</v>
      </c>
      <c r="C1750" s="233">
        <v>45939</v>
      </c>
      <c r="D1750" s="11">
        <v>229</v>
      </c>
      <c r="G1750" t="s">
        <v>2554</v>
      </c>
    </row>
    <row r="1751" spans="1:7">
      <c r="A1751" s="848" t="s">
        <v>635</v>
      </c>
      <c r="B1751" s="848" t="s">
        <v>58</v>
      </c>
      <c r="C1751" s="22">
        <v>45939</v>
      </c>
      <c r="D1751" s="11">
        <v>980</v>
      </c>
      <c r="F1751" s="11" t="s">
        <v>2383</v>
      </c>
      <c r="G1751" t="s">
        <v>2554</v>
      </c>
    </row>
    <row r="1752" spans="1:7">
      <c r="A1752" s="254" t="s">
        <v>1958</v>
      </c>
      <c r="B1752" s="1125" t="s">
        <v>80</v>
      </c>
      <c r="C1752" s="22">
        <v>45939</v>
      </c>
      <c r="F1752" s="73" t="s">
        <v>2044</v>
      </c>
      <c r="G1752" t="s">
        <v>2554</v>
      </c>
    </row>
    <row r="1753" spans="1:7">
      <c r="A1753" s="1111" t="s">
        <v>1403</v>
      </c>
      <c r="B1753" s="325" t="s">
        <v>58</v>
      </c>
      <c r="C1753" s="22">
        <v>45939</v>
      </c>
      <c r="F1753" s="470" t="s">
        <v>122</v>
      </c>
      <c r="G1753" t="s">
        <v>2554</v>
      </c>
    </row>
    <row r="1754" spans="1:7" ht="15.75">
      <c r="A1754" s="26" t="s">
        <v>1313</v>
      </c>
      <c r="B1754" s="171" t="s">
        <v>1921</v>
      </c>
      <c r="C1754" s="233">
        <v>45939</v>
      </c>
      <c r="F1754" s="11" t="s">
        <v>2433</v>
      </c>
      <c r="G1754" t="s">
        <v>2554</v>
      </c>
    </row>
    <row r="1755" spans="1:7">
      <c r="A1755" s="247" t="s">
        <v>1163</v>
      </c>
      <c r="B1755" s="810" t="s">
        <v>1164</v>
      </c>
      <c r="C1755" s="22">
        <v>45939</v>
      </c>
      <c r="F1755" s="11" t="s">
        <v>2433</v>
      </c>
      <c r="G1755" t="s">
        <v>2554</v>
      </c>
    </row>
    <row r="1756" spans="1:7" ht="15.75">
      <c r="A1756" s="470" t="s">
        <v>1957</v>
      </c>
      <c r="B1756" s="171" t="s">
        <v>1921</v>
      </c>
      <c r="C1756" s="233">
        <v>45939</v>
      </c>
      <c r="D1756" s="11">
        <v>508</v>
      </c>
      <c r="G1756" t="s">
        <v>2554</v>
      </c>
    </row>
    <row r="1757" spans="1:7">
      <c r="A1757" s="851" t="s">
        <v>1957</v>
      </c>
      <c r="B1757" s="667" t="s">
        <v>70</v>
      </c>
      <c r="C1757" s="22">
        <v>45939</v>
      </c>
      <c r="F1757" s="470" t="s">
        <v>122</v>
      </c>
      <c r="G1757" t="s">
        <v>2554</v>
      </c>
    </row>
    <row r="1758" spans="1:7">
      <c r="A1758" s="48" t="s">
        <v>1212</v>
      </c>
      <c r="B1758" s="1163" t="s">
        <v>56</v>
      </c>
      <c r="C1758" s="22">
        <v>45939</v>
      </c>
      <c r="D1758" s="11">
        <v>369</v>
      </c>
      <c r="G1758" t="s">
        <v>2554</v>
      </c>
    </row>
    <row r="1759" spans="1:7">
      <c r="A1759" s="48" t="s">
        <v>150</v>
      </c>
      <c r="B1759" s="1163" t="s">
        <v>56</v>
      </c>
      <c r="C1759" s="22">
        <v>45939</v>
      </c>
      <c r="D1759" s="11">
        <v>725</v>
      </c>
      <c r="G1759" t="s">
        <v>2554</v>
      </c>
    </row>
    <row r="1760" spans="1:7" ht="15.75">
      <c r="A1760" s="56" t="s">
        <v>537</v>
      </c>
      <c r="B1760" s="171" t="s">
        <v>1921</v>
      </c>
      <c r="C1760" s="233">
        <v>45940</v>
      </c>
      <c r="D1760" s="11">
        <v>268</v>
      </c>
      <c r="G1760" t="s">
        <v>2554</v>
      </c>
    </row>
    <row r="1761" spans="1:7" ht="15.75">
      <c r="A1761" s="66" t="s">
        <v>404</v>
      </c>
      <c r="B1761" s="171" t="s">
        <v>1921</v>
      </c>
      <c r="C1761" s="233">
        <v>45940</v>
      </c>
      <c r="F1761" s="234" t="s">
        <v>2571</v>
      </c>
      <c r="G1761" t="s">
        <v>2554</v>
      </c>
    </row>
    <row r="1762" spans="1:7" ht="15.75">
      <c r="A1762" s="73" t="s">
        <v>1403</v>
      </c>
      <c r="B1762" s="171" t="s">
        <v>1921</v>
      </c>
      <c r="C1762" s="233">
        <v>45940</v>
      </c>
      <c r="F1762" s="257" t="s">
        <v>2572</v>
      </c>
      <c r="G1762" t="s">
        <v>2554</v>
      </c>
    </row>
    <row r="1763" spans="1:7">
      <c r="A1763" s="267" t="s">
        <v>1958</v>
      </c>
      <c r="B1763" s="1125" t="s">
        <v>80</v>
      </c>
      <c r="C1763" s="22">
        <v>45940</v>
      </c>
      <c r="F1763" s="73" t="s">
        <v>2044</v>
      </c>
      <c r="G1763" t="s">
        <v>2554</v>
      </c>
    </row>
    <row r="1764" spans="1:7" ht="15.75">
      <c r="A1764" s="73" t="s">
        <v>1399</v>
      </c>
      <c r="B1764" s="171" t="s">
        <v>1921</v>
      </c>
      <c r="C1764" s="233">
        <v>45940</v>
      </c>
      <c r="F1764" s="257" t="s">
        <v>2572</v>
      </c>
      <c r="G1764" t="s">
        <v>2554</v>
      </c>
    </row>
    <row r="1765" spans="1:7">
      <c r="A1765" s="548" t="s">
        <v>1957</v>
      </c>
      <c r="B1765" s="548" t="s">
        <v>70</v>
      </c>
      <c r="C1765" s="22">
        <v>45940</v>
      </c>
      <c r="F1765" s="234" t="s">
        <v>2573</v>
      </c>
      <c r="G1765" t="s">
        <v>2554</v>
      </c>
    </row>
    <row r="1766" spans="1:7" ht="15.75">
      <c r="A1766" s="73" t="s">
        <v>1171</v>
      </c>
      <c r="B1766" s="171" t="s">
        <v>1921</v>
      </c>
      <c r="C1766" s="233">
        <v>45940</v>
      </c>
      <c r="F1766" s="234" t="s">
        <v>2400</v>
      </c>
      <c r="G1766" t="s">
        <v>2554</v>
      </c>
    </row>
    <row r="1767" spans="1:7" ht="15.75">
      <c r="A1767" s="73" t="s">
        <v>126</v>
      </c>
      <c r="B1767" s="171" t="s">
        <v>1921</v>
      </c>
      <c r="C1767" s="233">
        <v>45940</v>
      </c>
      <c r="F1767" s="234" t="s">
        <v>2574</v>
      </c>
      <c r="G1767" t="s">
        <v>2554</v>
      </c>
    </row>
    <row r="1768" spans="1:7" ht="15.75">
      <c r="A1768" s="56" t="s">
        <v>404</v>
      </c>
      <c r="B1768" s="171" t="s">
        <v>1921</v>
      </c>
      <c r="C1768" s="233">
        <v>45943</v>
      </c>
      <c r="F1768" s="234" t="s">
        <v>2220</v>
      </c>
      <c r="G1768" t="s">
        <v>2554</v>
      </c>
    </row>
    <row r="1769" spans="1:7" ht="15.75">
      <c r="A1769" s="66" t="s">
        <v>418</v>
      </c>
      <c r="B1769" s="171" t="s">
        <v>1921</v>
      </c>
      <c r="C1769" s="233">
        <v>45943</v>
      </c>
      <c r="F1769" s="603" t="s">
        <v>2575</v>
      </c>
      <c r="G1769" t="s">
        <v>2554</v>
      </c>
    </row>
    <row r="1770" spans="1:7">
      <c r="A1770" s="602" t="s">
        <v>1893</v>
      </c>
      <c r="B1770" s="548" t="s">
        <v>2546</v>
      </c>
      <c r="C1770" s="22">
        <v>45943</v>
      </c>
      <c r="D1770" s="11">
        <v>220</v>
      </c>
      <c r="F1770" s="85"/>
      <c r="G1770" t="s">
        <v>2554</v>
      </c>
    </row>
    <row r="1771" spans="1:7" ht="15.75">
      <c r="A1771" s="73" t="s">
        <v>1961</v>
      </c>
      <c r="B1771" s="171" t="s">
        <v>1921</v>
      </c>
      <c r="C1771" s="233">
        <v>45943</v>
      </c>
      <c r="D1771" s="11">
        <v>233</v>
      </c>
      <c r="F1771" s="99"/>
      <c r="G1771" t="s">
        <v>2554</v>
      </c>
    </row>
    <row r="1772" spans="1:7">
      <c r="A1772" s="268" t="s">
        <v>635</v>
      </c>
      <c r="B1772" s="227" t="s">
        <v>58</v>
      </c>
      <c r="C1772" s="22">
        <v>45943</v>
      </c>
      <c r="D1772" s="11">
        <v>828</v>
      </c>
      <c r="G1772" t="s">
        <v>2554</v>
      </c>
    </row>
    <row r="1773" spans="1:7">
      <c r="A1773" s="228" t="s">
        <v>1409</v>
      </c>
      <c r="B1773" s="228" t="s">
        <v>58</v>
      </c>
      <c r="C1773" s="22">
        <v>45943</v>
      </c>
      <c r="D1773" s="86">
        <v>1768</v>
      </c>
      <c r="G1773" t="s">
        <v>2554</v>
      </c>
    </row>
    <row r="1774" spans="1:7" ht="15.75">
      <c r="A1774" s="73" t="s">
        <v>1399</v>
      </c>
      <c r="B1774" s="171" t="s">
        <v>1921</v>
      </c>
      <c r="C1774" s="233">
        <v>45943</v>
      </c>
      <c r="F1774" s="11" t="s">
        <v>2576</v>
      </c>
      <c r="G1774" t="s">
        <v>2554</v>
      </c>
    </row>
    <row r="1775" spans="1:7" ht="15.75">
      <c r="A1775" s="73" t="s">
        <v>1957</v>
      </c>
      <c r="B1775" s="171" t="s">
        <v>1921</v>
      </c>
      <c r="C1775" s="233">
        <v>45943</v>
      </c>
      <c r="D1775" s="11">
        <v>916</v>
      </c>
      <c r="G1775" t="s">
        <v>2554</v>
      </c>
    </row>
    <row r="1776" spans="1:7" ht="15.75">
      <c r="A1776" s="73" t="s">
        <v>1179</v>
      </c>
      <c r="B1776" s="171" t="s">
        <v>1921</v>
      </c>
      <c r="C1776" s="233">
        <v>45943</v>
      </c>
      <c r="D1776" s="11">
        <v>60</v>
      </c>
      <c r="G1776" t="s">
        <v>2554</v>
      </c>
    </row>
    <row r="1777" spans="1:7" ht="15.75">
      <c r="A1777" s="56" t="s">
        <v>404</v>
      </c>
      <c r="B1777" s="171" t="s">
        <v>1921</v>
      </c>
      <c r="C1777" s="233">
        <v>45944</v>
      </c>
      <c r="D1777" s="11">
        <v>163</v>
      </c>
      <c r="G1777" t="s">
        <v>2554</v>
      </c>
    </row>
    <row r="1778" spans="1:7">
      <c r="A1778" s="781" t="s">
        <v>1893</v>
      </c>
      <c r="B1778" s="548" t="s">
        <v>2546</v>
      </c>
      <c r="C1778" s="22">
        <v>45944</v>
      </c>
      <c r="D1778" s="11">
        <v>435</v>
      </c>
      <c r="G1778" t="s">
        <v>2554</v>
      </c>
    </row>
    <row r="1779" spans="1:7" ht="15.75">
      <c r="A1779" s="36" t="s">
        <v>418</v>
      </c>
      <c r="B1779" s="171" t="s">
        <v>1921</v>
      </c>
      <c r="C1779" s="233">
        <v>45944</v>
      </c>
      <c r="F1779" s="604" t="s">
        <v>2575</v>
      </c>
      <c r="G1779" t="s">
        <v>2554</v>
      </c>
    </row>
    <row r="1780" spans="1:7" ht="15.75">
      <c r="A1780" s="73" t="s">
        <v>1507</v>
      </c>
      <c r="B1780" s="171" t="s">
        <v>1921</v>
      </c>
      <c r="C1780" s="233">
        <v>45944</v>
      </c>
      <c r="F1780" s="257" t="s">
        <v>2577</v>
      </c>
      <c r="G1780" t="s">
        <v>2554</v>
      </c>
    </row>
    <row r="1781" spans="1:7">
      <c r="A1781" s="267" t="s">
        <v>635</v>
      </c>
      <c r="B1781" s="228" t="s">
        <v>58</v>
      </c>
      <c r="C1781" s="22">
        <v>45944</v>
      </c>
      <c r="D1781" s="11">
        <v>150</v>
      </c>
      <c r="G1781" t="s">
        <v>2554</v>
      </c>
    </row>
    <row r="1782" spans="1:7">
      <c r="A1782" s="73" t="s">
        <v>1409</v>
      </c>
      <c r="B1782" s="73" t="s">
        <v>58</v>
      </c>
      <c r="C1782" s="233">
        <v>45944</v>
      </c>
      <c r="D1782" s="11">
        <v>510</v>
      </c>
      <c r="F1782" s="11" t="s">
        <v>2578</v>
      </c>
      <c r="G1782" t="s">
        <v>2554</v>
      </c>
    </row>
    <row r="1783" spans="1:7">
      <c r="A1783" s="73" t="s">
        <v>1413</v>
      </c>
      <c r="B1783" s="73" t="s">
        <v>58</v>
      </c>
      <c r="C1783" s="233">
        <v>45944</v>
      </c>
      <c r="D1783" s="11">
        <v>974</v>
      </c>
      <c r="F1783" s="11" t="s">
        <v>2579</v>
      </c>
      <c r="G1783" t="s">
        <v>2554</v>
      </c>
    </row>
    <row r="1784" spans="1:7">
      <c r="A1784" s="548" t="s">
        <v>1962</v>
      </c>
      <c r="B1784" s="1125" t="s">
        <v>80</v>
      </c>
      <c r="C1784" s="22">
        <v>45944</v>
      </c>
      <c r="D1784" s="86">
        <v>1603</v>
      </c>
      <c r="F1784" s="11" t="s">
        <v>2580</v>
      </c>
      <c r="G1784" t="s">
        <v>2554</v>
      </c>
    </row>
    <row r="1785" spans="1:7" ht="15.75">
      <c r="A1785" s="73" t="s">
        <v>1957</v>
      </c>
      <c r="B1785" s="171" t="s">
        <v>1921</v>
      </c>
      <c r="C1785" s="233">
        <v>45944</v>
      </c>
      <c r="D1785" s="11">
        <v>144</v>
      </c>
      <c r="G1785" t="s">
        <v>2554</v>
      </c>
    </row>
    <row r="1786" spans="1:7">
      <c r="A1786" s="548" t="s">
        <v>1198</v>
      </c>
      <c r="B1786" s="1163" t="s">
        <v>56</v>
      </c>
      <c r="C1786" s="22">
        <v>45944</v>
      </c>
      <c r="D1786" s="11">
        <v>927</v>
      </c>
      <c r="F1786" s="11" t="s">
        <v>2561</v>
      </c>
      <c r="G1786" t="s">
        <v>2554</v>
      </c>
    </row>
    <row r="1787" spans="1:7" ht="15.75">
      <c r="A1787" s="174" t="s">
        <v>1179</v>
      </c>
      <c r="B1787" s="171" t="s">
        <v>1921</v>
      </c>
      <c r="C1787" s="233">
        <v>45944</v>
      </c>
      <c r="D1787" s="11">
        <v>219</v>
      </c>
      <c r="G1787" t="s">
        <v>2554</v>
      </c>
    </row>
    <row r="1788" spans="1:7" ht="15.75">
      <c r="A1788" s="56" t="s">
        <v>404</v>
      </c>
      <c r="B1788" s="171" t="s">
        <v>1921</v>
      </c>
      <c r="C1788" s="233">
        <v>45945</v>
      </c>
      <c r="D1788" s="11">
        <v>535</v>
      </c>
      <c r="G1788" t="s">
        <v>2554</v>
      </c>
    </row>
    <row r="1789" spans="1:7">
      <c r="A1789" s="781" t="s">
        <v>1893</v>
      </c>
      <c r="B1789" s="548" t="s">
        <v>2546</v>
      </c>
      <c r="C1789" s="22">
        <v>45945</v>
      </c>
      <c r="D1789" s="11">
        <v>227</v>
      </c>
      <c r="F1789" s="11" t="s">
        <v>2581</v>
      </c>
      <c r="G1789" t="s">
        <v>2554</v>
      </c>
    </row>
    <row r="1790" spans="1:7" ht="15.75">
      <c r="A1790" s="66" t="s">
        <v>1507</v>
      </c>
      <c r="B1790" s="171" t="s">
        <v>1921</v>
      </c>
      <c r="C1790" s="233">
        <v>45945</v>
      </c>
      <c r="D1790" s="11">
        <v>240</v>
      </c>
      <c r="E1790" s="71">
        <v>270</v>
      </c>
      <c r="F1790" s="11" t="s">
        <v>2582</v>
      </c>
      <c r="G1790" t="s">
        <v>2554</v>
      </c>
    </row>
    <row r="1791" spans="1:7">
      <c r="A1791" s="238" t="s">
        <v>1413</v>
      </c>
      <c r="B1791" s="238" t="s">
        <v>58</v>
      </c>
      <c r="C1791" s="22">
        <v>45945</v>
      </c>
      <c r="D1791" s="86">
        <v>1312</v>
      </c>
      <c r="F1791" s="11" t="s">
        <v>2583</v>
      </c>
      <c r="G1791" t="s">
        <v>2554</v>
      </c>
    </row>
    <row r="1792" spans="1:7">
      <c r="A1792" s="238" t="s">
        <v>1401</v>
      </c>
      <c r="B1792" s="238" t="s">
        <v>58</v>
      </c>
      <c r="C1792" s="22">
        <v>45945</v>
      </c>
      <c r="D1792" s="86">
        <v>1239</v>
      </c>
      <c r="F1792" s="11" t="s">
        <v>2584</v>
      </c>
      <c r="G1792" t="s">
        <v>2554</v>
      </c>
    </row>
    <row r="1793" spans="1:7">
      <c r="A1793" s="548" t="s">
        <v>1962</v>
      </c>
      <c r="B1793" s="1125" t="s">
        <v>80</v>
      </c>
      <c r="C1793" s="22">
        <v>45945</v>
      </c>
      <c r="D1793" s="11">
        <v>791</v>
      </c>
      <c r="F1793" s="11" t="s">
        <v>2585</v>
      </c>
      <c r="G1793" t="s">
        <v>2554</v>
      </c>
    </row>
    <row r="1794" spans="1:7" ht="15.75">
      <c r="A1794" s="73" t="s">
        <v>1163</v>
      </c>
      <c r="B1794" s="171" t="s">
        <v>1921</v>
      </c>
      <c r="C1794" s="233">
        <v>45945</v>
      </c>
      <c r="D1794" s="11">
        <v>986</v>
      </c>
      <c r="G1794" t="s">
        <v>2554</v>
      </c>
    </row>
    <row r="1795" spans="1:7">
      <c r="A1795" s="228" t="s">
        <v>1204</v>
      </c>
      <c r="B1795" s="267" t="s">
        <v>2586</v>
      </c>
      <c r="C1795" s="22">
        <v>45945</v>
      </c>
      <c r="D1795" s="86">
        <v>1457</v>
      </c>
      <c r="F1795" s="11" t="s">
        <v>2587</v>
      </c>
      <c r="G1795" t="s">
        <v>2554</v>
      </c>
    </row>
    <row r="1796" spans="1:7">
      <c r="A1796" s="257" t="s">
        <v>1198</v>
      </c>
      <c r="B1796" s="1163" t="s">
        <v>56</v>
      </c>
      <c r="C1796" s="22">
        <v>45945</v>
      </c>
      <c r="D1796" s="86">
        <v>1221</v>
      </c>
      <c r="F1796" s="11" t="s">
        <v>2588</v>
      </c>
      <c r="G1796" t="s">
        <v>2554</v>
      </c>
    </row>
    <row r="1797" spans="1:7" ht="15.75">
      <c r="A1797" s="56" t="s">
        <v>404</v>
      </c>
      <c r="B1797" s="171" t="s">
        <v>1921</v>
      </c>
      <c r="C1797" s="233">
        <v>45946</v>
      </c>
      <c r="D1797" s="11">
        <v>570</v>
      </c>
      <c r="G1797" t="s">
        <v>2554</v>
      </c>
    </row>
    <row r="1798" spans="1:7" ht="15.75">
      <c r="A1798" s="66" t="s">
        <v>418</v>
      </c>
      <c r="B1798" s="171" t="s">
        <v>1921</v>
      </c>
      <c r="C1798" s="233">
        <v>45946</v>
      </c>
      <c r="F1798" s="239" t="s">
        <v>2575</v>
      </c>
      <c r="G1798" t="s">
        <v>2554</v>
      </c>
    </row>
    <row r="1799" spans="1:7">
      <c r="A1799" s="849" t="s">
        <v>1893</v>
      </c>
      <c r="B1799" s="227" t="s">
        <v>2546</v>
      </c>
      <c r="C1799" s="233">
        <v>45946</v>
      </c>
      <c r="D1799" s="11">
        <v>487</v>
      </c>
      <c r="F1799" s="11" t="s">
        <v>2589</v>
      </c>
      <c r="G1799" t="s">
        <v>2554</v>
      </c>
    </row>
    <row r="1800" spans="1:7">
      <c r="A1800" s="607" t="s">
        <v>1413</v>
      </c>
      <c r="B1800" s="73" t="s">
        <v>58</v>
      </c>
      <c r="C1800" s="233">
        <v>45946</v>
      </c>
      <c r="D1800" s="11">
        <v>359</v>
      </c>
      <c r="F1800" s="11" t="s">
        <v>2590</v>
      </c>
      <c r="G1800" t="s">
        <v>2554</v>
      </c>
    </row>
    <row r="1801" spans="1:7">
      <c r="A1801" s="230" t="s">
        <v>1401</v>
      </c>
      <c r="B1801" s="73" t="s">
        <v>58</v>
      </c>
      <c r="C1801" s="233">
        <v>45946</v>
      </c>
      <c r="D1801" s="86">
        <v>1220</v>
      </c>
      <c r="F1801" s="11" t="s">
        <v>2591</v>
      </c>
      <c r="G1801" t="s">
        <v>2554</v>
      </c>
    </row>
    <row r="1802" spans="1:7">
      <c r="A1802" s="228" t="s">
        <v>1962</v>
      </c>
      <c r="B1802" s="1125" t="s">
        <v>80</v>
      </c>
      <c r="C1802" s="233">
        <v>45946</v>
      </c>
      <c r="D1802" s="86">
        <v>2803</v>
      </c>
      <c r="G1802" t="s">
        <v>2554</v>
      </c>
    </row>
    <row r="1803" spans="1:7">
      <c r="A1803" s="229" t="s">
        <v>635</v>
      </c>
      <c r="B1803" s="229" t="s">
        <v>58</v>
      </c>
      <c r="C1803" s="233">
        <v>45946</v>
      </c>
      <c r="D1803" s="11">
        <v>688</v>
      </c>
      <c r="F1803" s="11" t="s">
        <v>2402</v>
      </c>
      <c r="G1803" t="s">
        <v>2554</v>
      </c>
    </row>
    <row r="1804" spans="1:7" ht="15.75">
      <c r="A1804" s="66" t="s">
        <v>148</v>
      </c>
      <c r="B1804" s="171" t="s">
        <v>1921</v>
      </c>
      <c r="C1804" s="233">
        <v>45946</v>
      </c>
      <c r="D1804" s="11">
        <v>170</v>
      </c>
      <c r="G1804" t="s">
        <v>2554</v>
      </c>
    </row>
    <row r="1805" spans="1:7">
      <c r="A1805" s="227" t="s">
        <v>1204</v>
      </c>
      <c r="B1805" s="227" t="s">
        <v>2586</v>
      </c>
      <c r="C1805" s="233">
        <v>45946</v>
      </c>
      <c r="D1805" s="86">
        <v>1142</v>
      </c>
      <c r="F1805" s="11" t="s">
        <v>2592</v>
      </c>
      <c r="G1805" t="s">
        <v>2554</v>
      </c>
    </row>
    <row r="1806" spans="1:7">
      <c r="A1806" s="228" t="s">
        <v>1198</v>
      </c>
      <c r="B1806" s="1163" t="s">
        <v>56</v>
      </c>
      <c r="C1806" s="233">
        <v>45946</v>
      </c>
      <c r="D1806" s="86">
        <v>1023</v>
      </c>
      <c r="F1806" s="11" t="s">
        <v>2593</v>
      </c>
      <c r="G1806" t="s">
        <v>2554</v>
      </c>
    </row>
    <row r="1807" spans="1:7" ht="15.75">
      <c r="A1807" s="451" t="s">
        <v>404</v>
      </c>
      <c r="B1807" s="171" t="s">
        <v>1921</v>
      </c>
      <c r="C1807" s="233">
        <v>45947</v>
      </c>
      <c r="F1807" s="234" t="s">
        <v>2594</v>
      </c>
      <c r="G1807" t="s">
        <v>2554</v>
      </c>
    </row>
    <row r="1808" spans="1:7" ht="15.75">
      <c r="A1808" s="36" t="s">
        <v>418</v>
      </c>
      <c r="B1808" s="171" t="s">
        <v>1921</v>
      </c>
      <c r="C1808" s="233">
        <v>45947</v>
      </c>
      <c r="F1808" s="239" t="s">
        <v>2575</v>
      </c>
      <c r="G1808" t="s">
        <v>2554</v>
      </c>
    </row>
    <row r="1809" spans="1:7">
      <c r="A1809" s="850" t="s">
        <v>1893</v>
      </c>
      <c r="B1809" s="228" t="s">
        <v>2546</v>
      </c>
      <c r="C1809" s="22">
        <v>45947</v>
      </c>
      <c r="D1809" s="11">
        <v>123</v>
      </c>
      <c r="F1809" s="11" t="s">
        <v>2513</v>
      </c>
      <c r="G1809" t="s">
        <v>2554</v>
      </c>
    </row>
    <row r="1810" spans="1:7" ht="15.75">
      <c r="A1810" s="26" t="s">
        <v>1403</v>
      </c>
      <c r="B1810" s="171" t="s">
        <v>1921</v>
      </c>
      <c r="C1810" s="233">
        <v>45947</v>
      </c>
      <c r="F1810" s="11" t="s">
        <v>2595</v>
      </c>
      <c r="G1810" t="s">
        <v>2554</v>
      </c>
    </row>
    <row r="1811" spans="1:7">
      <c r="A1811" s="442" t="s">
        <v>1962</v>
      </c>
      <c r="B1811" s="1125" t="s">
        <v>80</v>
      </c>
      <c r="C1811" s="22">
        <v>45947</v>
      </c>
      <c r="F1811" s="11" t="s">
        <v>2596</v>
      </c>
      <c r="G1811" t="s">
        <v>2554</v>
      </c>
    </row>
    <row r="1812" spans="1:7">
      <c r="A1812" s="544" t="s">
        <v>1204</v>
      </c>
      <c r="B1812" s="48" t="s">
        <v>2586</v>
      </c>
      <c r="C1812" s="22">
        <v>45947</v>
      </c>
      <c r="D1812" s="11">
        <v>945</v>
      </c>
      <c r="F1812" s="11" t="s">
        <v>2597</v>
      </c>
      <c r="G1812" t="s">
        <v>2554</v>
      </c>
    </row>
    <row r="1813" spans="1:7" ht="15.75">
      <c r="A1813" s="56" t="s">
        <v>404</v>
      </c>
      <c r="B1813" s="171" t="s">
        <v>1921</v>
      </c>
      <c r="C1813" s="233">
        <v>45950</v>
      </c>
      <c r="D1813" s="11">
        <v>92</v>
      </c>
      <c r="F1813" s="11" t="s">
        <v>2500</v>
      </c>
      <c r="G1813" t="s">
        <v>2554</v>
      </c>
    </row>
    <row r="1814" spans="1:7" ht="15.75">
      <c r="A1814" s="66" t="s">
        <v>451</v>
      </c>
      <c r="B1814" s="171" t="s">
        <v>1921</v>
      </c>
      <c r="C1814" s="233">
        <v>45950</v>
      </c>
      <c r="D1814" s="11">
        <v>153</v>
      </c>
      <c r="F1814" s="603"/>
      <c r="G1814" t="s">
        <v>2554</v>
      </c>
    </row>
    <row r="1815" spans="1:7">
      <c r="A1815" s="781" t="s">
        <v>1893</v>
      </c>
      <c r="B1815" s="548" t="s">
        <v>2546</v>
      </c>
      <c r="C1815" s="22">
        <v>45950</v>
      </c>
      <c r="F1815" s="603" t="s">
        <v>2598</v>
      </c>
      <c r="G1815" t="s">
        <v>2554</v>
      </c>
    </row>
    <row r="1816" spans="1:7" ht="15.75">
      <c r="A1816" s="66" t="s">
        <v>418</v>
      </c>
      <c r="B1816" s="171" t="s">
        <v>1921</v>
      </c>
      <c r="C1816" s="233">
        <v>45950</v>
      </c>
      <c r="D1816" s="11">
        <v>455</v>
      </c>
      <c r="G1816" t="s">
        <v>2554</v>
      </c>
    </row>
    <row r="1817" spans="1:7">
      <c r="A1817" s="238" t="s">
        <v>1401</v>
      </c>
      <c r="B1817" s="238" t="s">
        <v>58</v>
      </c>
      <c r="C1817" s="22">
        <v>45950</v>
      </c>
      <c r="D1817" s="11">
        <v>853</v>
      </c>
      <c r="F1817" s="11" t="s">
        <v>2599</v>
      </c>
      <c r="G1817" t="s">
        <v>2554</v>
      </c>
    </row>
    <row r="1818" spans="1:7">
      <c r="A1818" s="548" t="s">
        <v>1962</v>
      </c>
      <c r="B1818" s="1125" t="s">
        <v>80</v>
      </c>
      <c r="C1818" s="22">
        <v>45950</v>
      </c>
      <c r="D1818" s="86">
        <v>3343</v>
      </c>
      <c r="F1818" s="11" t="s">
        <v>2600</v>
      </c>
      <c r="G1818" t="s">
        <v>2554</v>
      </c>
    </row>
    <row r="1819" spans="1:7" ht="15.75">
      <c r="A1819" s="66" t="s">
        <v>126</v>
      </c>
      <c r="B1819" s="171" t="s">
        <v>1921</v>
      </c>
      <c r="C1819" s="233">
        <v>45950</v>
      </c>
      <c r="D1819" s="11">
        <v>151</v>
      </c>
      <c r="G1819" t="s">
        <v>2554</v>
      </c>
    </row>
    <row r="1820" spans="1:7">
      <c r="A1820" s="238" t="s">
        <v>1204</v>
      </c>
      <c r="B1820" s="238" t="s">
        <v>2586</v>
      </c>
      <c r="C1820" s="22">
        <v>45950</v>
      </c>
      <c r="D1820" s="86">
        <v>1186</v>
      </c>
      <c r="F1820" s="11" t="s">
        <v>2436</v>
      </c>
      <c r="G1820" t="s">
        <v>2554</v>
      </c>
    </row>
    <row r="1821" spans="1:7">
      <c r="A1821" s="548" t="s">
        <v>1198</v>
      </c>
      <c r="B1821" s="1163" t="s">
        <v>56</v>
      </c>
      <c r="C1821" s="22">
        <v>45950</v>
      </c>
      <c r="D1821" s="86">
        <v>1100</v>
      </c>
      <c r="G1821" t="s">
        <v>2554</v>
      </c>
    </row>
    <row r="1822" spans="1:7" ht="15.75">
      <c r="A1822" s="73" t="s">
        <v>451</v>
      </c>
      <c r="B1822" s="171" t="s">
        <v>1921</v>
      </c>
      <c r="C1822" s="233">
        <v>45951</v>
      </c>
      <c r="D1822" s="86">
        <v>244</v>
      </c>
      <c r="G1822" t="s">
        <v>2554</v>
      </c>
    </row>
    <row r="1823" spans="1:7">
      <c r="A1823" s="252" t="s">
        <v>1893</v>
      </c>
      <c r="B1823" s="610" t="s">
        <v>2546</v>
      </c>
      <c r="C1823" s="22">
        <v>45951</v>
      </c>
      <c r="D1823" s="11">
        <v>413</v>
      </c>
      <c r="F1823" s="11" t="s">
        <v>2038</v>
      </c>
      <c r="G1823" t="s">
        <v>2554</v>
      </c>
    </row>
    <row r="1824" spans="1:7">
      <c r="A1824" s="611" t="s">
        <v>1413</v>
      </c>
      <c r="B1824" s="497" t="s">
        <v>58</v>
      </c>
      <c r="C1824" s="22">
        <v>45951</v>
      </c>
      <c r="D1824" s="11">
        <v>230</v>
      </c>
      <c r="F1824" s="11" t="s">
        <v>2601</v>
      </c>
      <c r="G1824" t="s">
        <v>2554</v>
      </c>
    </row>
    <row r="1825" spans="1:7">
      <c r="A1825" s="48" t="s">
        <v>1962</v>
      </c>
      <c r="B1825" s="1125" t="s">
        <v>80</v>
      </c>
      <c r="C1825" s="22">
        <v>45951</v>
      </c>
      <c r="D1825" s="11">
        <v>714</v>
      </c>
      <c r="F1825" s="11" t="s">
        <v>2438</v>
      </c>
      <c r="G1825" t="s">
        <v>2554</v>
      </c>
    </row>
    <row r="1826" spans="1:7">
      <c r="A1826" s="617" t="s">
        <v>1407</v>
      </c>
      <c r="B1826" s="613" t="s">
        <v>58</v>
      </c>
      <c r="C1826" s="22">
        <v>45951</v>
      </c>
      <c r="D1826" s="86">
        <v>1007</v>
      </c>
      <c r="F1826" s="11" t="s">
        <v>2602</v>
      </c>
      <c r="G1826" t="s">
        <v>2554</v>
      </c>
    </row>
    <row r="1827" spans="1:7">
      <c r="A1827" s="245" t="s">
        <v>1441</v>
      </c>
      <c r="B1827" s="48" t="s">
        <v>58</v>
      </c>
      <c r="C1827" s="22">
        <v>45951</v>
      </c>
      <c r="D1827" s="86">
        <v>1182</v>
      </c>
      <c r="F1827" s="11" t="s">
        <v>2603</v>
      </c>
      <c r="G1827" t="s">
        <v>2554</v>
      </c>
    </row>
    <row r="1828" spans="1:7" ht="15.75">
      <c r="A1828" s="11" t="s">
        <v>126</v>
      </c>
      <c r="B1828" s="171" t="s">
        <v>1921</v>
      </c>
      <c r="C1828" s="233">
        <v>45951</v>
      </c>
      <c r="D1828" s="11">
        <v>149</v>
      </c>
      <c r="G1828" t="s">
        <v>2554</v>
      </c>
    </row>
    <row r="1829" spans="1:7">
      <c r="A1829" s="851" t="s">
        <v>1204</v>
      </c>
      <c r="B1829" s="245" t="s">
        <v>2586</v>
      </c>
      <c r="C1829" s="22">
        <v>45951</v>
      </c>
      <c r="D1829" s="86">
        <v>1564</v>
      </c>
      <c r="F1829" s="11" t="s">
        <v>2604</v>
      </c>
      <c r="G1829" t="s">
        <v>2554</v>
      </c>
    </row>
    <row r="1830" spans="1:7">
      <c r="A1830" s="11" t="s">
        <v>1198</v>
      </c>
      <c r="B1830" s="1163" t="s">
        <v>56</v>
      </c>
      <c r="C1830" s="22">
        <v>45951</v>
      </c>
      <c r="D1830" s="11">
        <v>527</v>
      </c>
      <c r="F1830" s="11" t="s">
        <v>2593</v>
      </c>
      <c r="G1830" t="s">
        <v>2554</v>
      </c>
    </row>
    <row r="1831" spans="1:7">
      <c r="A1831" s="442" t="s">
        <v>1277</v>
      </c>
      <c r="B1831" s="817" t="s">
        <v>2586</v>
      </c>
      <c r="C1831" s="22">
        <v>45951</v>
      </c>
      <c r="D1831" s="86"/>
      <c r="F1831" s="243" t="s">
        <v>2605</v>
      </c>
      <c r="G1831" t="s">
        <v>2554</v>
      </c>
    </row>
    <row r="1832" spans="1:7" ht="15.75">
      <c r="A1832" s="36" t="s">
        <v>449</v>
      </c>
      <c r="B1832" s="171" t="s">
        <v>1921</v>
      </c>
      <c r="C1832" s="233">
        <v>45952</v>
      </c>
      <c r="D1832" s="11">
        <v>168</v>
      </c>
      <c r="G1832" t="s">
        <v>2554</v>
      </c>
    </row>
    <row r="1833" spans="1:7">
      <c r="A1833" s="252" t="s">
        <v>1893</v>
      </c>
      <c r="B1833" s="610" t="s">
        <v>2546</v>
      </c>
      <c r="C1833" s="22">
        <v>45952</v>
      </c>
      <c r="D1833" s="11">
        <v>190</v>
      </c>
      <c r="G1833" t="s">
        <v>2554</v>
      </c>
    </row>
    <row r="1834" spans="1:7">
      <c r="A1834" s="73" t="s">
        <v>1962</v>
      </c>
      <c r="B1834" s="1125" t="s">
        <v>80</v>
      </c>
      <c r="C1834" s="22">
        <v>45952</v>
      </c>
      <c r="D1834" s="86">
        <v>2013</v>
      </c>
      <c r="F1834" s="243" t="s">
        <v>2606</v>
      </c>
      <c r="G1834" t="s">
        <v>2554</v>
      </c>
    </row>
    <row r="1835" spans="1:7">
      <c r="A1835" s="73" t="s">
        <v>1441</v>
      </c>
      <c r="B1835" s="73" t="s">
        <v>58</v>
      </c>
      <c r="C1835" s="22">
        <v>45952</v>
      </c>
      <c r="D1835" s="86">
        <v>1604</v>
      </c>
      <c r="F1835" s="11" t="s">
        <v>2607</v>
      </c>
      <c r="G1835" t="s">
        <v>2554</v>
      </c>
    </row>
    <row r="1836" spans="1:7">
      <c r="A1836" s="818" t="s">
        <v>1407</v>
      </c>
      <c r="B1836" s="325" t="s">
        <v>58</v>
      </c>
      <c r="C1836" s="22">
        <v>45952</v>
      </c>
      <c r="D1836" s="86">
        <v>1672</v>
      </c>
      <c r="F1836" s="11" t="s">
        <v>2608</v>
      </c>
      <c r="G1836" t="s">
        <v>2554</v>
      </c>
    </row>
    <row r="1837" spans="1:7" ht="15.75">
      <c r="A1837" s="66" t="s">
        <v>126</v>
      </c>
      <c r="B1837" s="171" t="s">
        <v>1921</v>
      </c>
      <c r="C1837" s="233">
        <v>45952</v>
      </c>
      <c r="F1837" s="229" t="s">
        <v>2609</v>
      </c>
      <c r="G1837" t="s">
        <v>2554</v>
      </c>
    </row>
    <row r="1838" spans="1:7">
      <c r="A1838" s="839" t="s">
        <v>1204</v>
      </c>
      <c r="B1838" s="667" t="s">
        <v>2586</v>
      </c>
      <c r="C1838" s="22">
        <v>45952</v>
      </c>
      <c r="D1838" s="86">
        <v>1012</v>
      </c>
      <c r="F1838" s="11" t="s">
        <v>2610</v>
      </c>
      <c r="G1838" t="s">
        <v>2554</v>
      </c>
    </row>
    <row r="1839" spans="1:7">
      <c r="A1839" s="11" t="s">
        <v>1198</v>
      </c>
      <c r="B1839" s="1163" t="s">
        <v>56</v>
      </c>
      <c r="C1839" s="22">
        <v>45952</v>
      </c>
      <c r="D1839" s="11">
        <v>553</v>
      </c>
      <c r="G1839" t="s">
        <v>2554</v>
      </c>
    </row>
    <row r="1840" spans="1:7">
      <c r="A1840" s="79" t="s">
        <v>1277</v>
      </c>
      <c r="B1840" s="48" t="s">
        <v>2586</v>
      </c>
      <c r="C1840" s="22">
        <v>45952</v>
      </c>
      <c r="D1840" s="86">
        <v>1624</v>
      </c>
      <c r="G1840" t="s">
        <v>2554</v>
      </c>
    </row>
    <row r="1841" spans="1:7" ht="15.75">
      <c r="A1841" s="451" t="s">
        <v>404</v>
      </c>
      <c r="B1841" s="171" t="s">
        <v>1921</v>
      </c>
      <c r="C1841" s="233">
        <v>45953</v>
      </c>
      <c r="D1841" s="11">
        <v>209</v>
      </c>
      <c r="F1841" s="11" t="s">
        <v>2611</v>
      </c>
      <c r="G1841" t="s">
        <v>2554</v>
      </c>
    </row>
    <row r="1842" spans="1:7" ht="15.75">
      <c r="A1842" s="36" t="s">
        <v>451</v>
      </c>
      <c r="B1842" s="171" t="s">
        <v>1921</v>
      </c>
      <c r="C1842" s="233">
        <v>45953</v>
      </c>
      <c r="D1842" s="11">
        <v>237</v>
      </c>
      <c r="G1842" t="s">
        <v>2554</v>
      </c>
    </row>
    <row r="1843" spans="1:7">
      <c r="A1843" s="852" t="s">
        <v>1893</v>
      </c>
      <c r="B1843" s="311" t="s">
        <v>2546</v>
      </c>
      <c r="C1843" s="233">
        <v>45953</v>
      </c>
      <c r="D1843" s="11">
        <v>844</v>
      </c>
      <c r="F1843" s="11" t="s">
        <v>2612</v>
      </c>
      <c r="G1843" t="s">
        <v>2554</v>
      </c>
    </row>
    <row r="1844" spans="1:7">
      <c r="A1844" s="251" t="s">
        <v>1893</v>
      </c>
      <c r="B1844" s="174" t="s">
        <v>64</v>
      </c>
      <c r="C1844" s="233">
        <v>45953</v>
      </c>
      <c r="D1844" s="11">
        <v>350</v>
      </c>
      <c r="G1844" t="s">
        <v>2554</v>
      </c>
    </row>
    <row r="1845" spans="1:7">
      <c r="A1845" s="73" t="s">
        <v>1962</v>
      </c>
      <c r="B1845" s="1125" t="s">
        <v>80</v>
      </c>
      <c r="C1845" s="22">
        <v>45953</v>
      </c>
      <c r="D1845" s="86">
        <v>1500</v>
      </c>
      <c r="F1845" s="11" t="s">
        <v>2613</v>
      </c>
      <c r="G1845" t="s">
        <v>2554</v>
      </c>
    </row>
    <row r="1846" spans="1:7">
      <c r="A1846" s="73" t="s">
        <v>1441</v>
      </c>
      <c r="B1846" s="73" t="s">
        <v>58</v>
      </c>
      <c r="C1846" s="22">
        <v>45953</v>
      </c>
      <c r="D1846" s="86">
        <v>1268</v>
      </c>
      <c r="F1846" s="11" t="s">
        <v>2614</v>
      </c>
      <c r="G1846" t="s">
        <v>2554</v>
      </c>
    </row>
    <row r="1847" spans="1:7">
      <c r="A1847" s="818" t="s">
        <v>1407</v>
      </c>
      <c r="B1847" s="325" t="s">
        <v>58</v>
      </c>
      <c r="C1847" s="22">
        <v>45953</v>
      </c>
      <c r="D1847" s="86">
        <v>1544</v>
      </c>
      <c r="F1847" s="11" t="s">
        <v>2615</v>
      </c>
      <c r="G1847" t="s">
        <v>2554</v>
      </c>
    </row>
    <row r="1848" spans="1:7" ht="15.75">
      <c r="A1848" s="11" t="s">
        <v>1313</v>
      </c>
      <c r="B1848" s="171" t="s">
        <v>1921</v>
      </c>
      <c r="C1848" s="233">
        <v>45953</v>
      </c>
      <c r="F1848" s="234" t="s">
        <v>2433</v>
      </c>
      <c r="G1848" t="s">
        <v>2554</v>
      </c>
    </row>
    <row r="1849" spans="1:7" ht="15.75">
      <c r="A1849" s="66" t="s">
        <v>126</v>
      </c>
      <c r="B1849" s="171" t="s">
        <v>1921</v>
      </c>
      <c r="C1849" s="233">
        <v>45953</v>
      </c>
      <c r="F1849" s="229" t="s">
        <v>2220</v>
      </c>
      <c r="G1849" t="s">
        <v>2554</v>
      </c>
    </row>
    <row r="1850" spans="1:7">
      <c r="A1850" s="839" t="s">
        <v>1204</v>
      </c>
      <c r="B1850" s="667" t="s">
        <v>2586</v>
      </c>
      <c r="C1850" s="22">
        <v>45953</v>
      </c>
      <c r="D1850" s="11">
        <v>588</v>
      </c>
      <c r="F1850" s="11" t="s">
        <v>2616</v>
      </c>
      <c r="G1850" t="s">
        <v>2554</v>
      </c>
    </row>
    <row r="1851" spans="1:7">
      <c r="A1851" s="79" t="s">
        <v>1277</v>
      </c>
      <c r="B1851" s="48" t="s">
        <v>2586</v>
      </c>
      <c r="C1851" s="22">
        <v>45953</v>
      </c>
      <c r="D1851" s="11">
        <v>551</v>
      </c>
      <c r="G1851" t="s">
        <v>2554</v>
      </c>
    </row>
    <row r="1852" spans="1:7" ht="15.75">
      <c r="A1852" s="451" t="s">
        <v>404</v>
      </c>
      <c r="B1852" s="171" t="s">
        <v>1921</v>
      </c>
      <c r="C1852" s="233">
        <v>45954</v>
      </c>
      <c r="D1852" s="11">
        <v>434</v>
      </c>
      <c r="F1852" s="11" t="s">
        <v>2617</v>
      </c>
      <c r="G1852" t="s">
        <v>2554</v>
      </c>
    </row>
    <row r="1853" spans="1:7" ht="15.75">
      <c r="A1853" s="36" t="s">
        <v>449</v>
      </c>
      <c r="B1853" s="171" t="s">
        <v>1921</v>
      </c>
      <c r="C1853" s="233">
        <v>45954</v>
      </c>
      <c r="D1853" s="11">
        <v>34</v>
      </c>
      <c r="G1853" t="s">
        <v>2554</v>
      </c>
    </row>
    <row r="1854" spans="1:7">
      <c r="A1854" s="252" t="s">
        <v>1893</v>
      </c>
      <c r="B1854" s="311" t="s">
        <v>2546</v>
      </c>
      <c r="C1854" s="22">
        <v>45954</v>
      </c>
      <c r="D1854" s="11">
        <v>142</v>
      </c>
      <c r="F1854" s="11" t="s">
        <v>2618</v>
      </c>
      <c r="G1854" t="s">
        <v>2554</v>
      </c>
    </row>
    <row r="1855" spans="1:7">
      <c r="A1855" s="36" t="s">
        <v>1893</v>
      </c>
      <c r="B1855" s="174" t="s">
        <v>64</v>
      </c>
      <c r="C1855" s="22">
        <v>45954</v>
      </c>
      <c r="D1855" s="11">
        <v>164</v>
      </c>
      <c r="F1855" s="11" t="s">
        <v>2619</v>
      </c>
      <c r="G1855" t="s">
        <v>2554</v>
      </c>
    </row>
    <row r="1856" spans="1:7">
      <c r="A1856" s="229" t="s">
        <v>1962</v>
      </c>
      <c r="B1856" s="1125" t="s">
        <v>80</v>
      </c>
      <c r="C1856" s="22">
        <v>45954</v>
      </c>
      <c r="D1856" s="86">
        <v>1933</v>
      </c>
      <c r="G1856" t="s">
        <v>2554</v>
      </c>
    </row>
    <row r="1857" spans="1:7" ht="15.75">
      <c r="A1857" s="66" t="s">
        <v>126</v>
      </c>
      <c r="B1857" s="171" t="s">
        <v>1921</v>
      </c>
      <c r="C1857" s="233">
        <v>45954</v>
      </c>
      <c r="F1857" s="11" t="s">
        <v>2620</v>
      </c>
      <c r="G1857" t="s">
        <v>2554</v>
      </c>
    </row>
    <row r="1858" spans="1:7">
      <c r="A1858" s="851" t="s">
        <v>1202</v>
      </c>
      <c r="B1858" s="821" t="s">
        <v>2586</v>
      </c>
      <c r="C1858" s="22">
        <v>45954</v>
      </c>
      <c r="D1858" s="11">
        <v>408</v>
      </c>
      <c r="G1858" t="s">
        <v>2554</v>
      </c>
    </row>
    <row r="1859" spans="1:7" ht="15.75">
      <c r="A1859" s="451" t="s">
        <v>404</v>
      </c>
      <c r="B1859" s="171" t="s">
        <v>1921</v>
      </c>
      <c r="C1859" s="233">
        <v>45957</v>
      </c>
      <c r="D1859" s="11">
        <v>567</v>
      </c>
      <c r="F1859" s="11" t="s">
        <v>2621</v>
      </c>
      <c r="G1859" t="s">
        <v>2554</v>
      </c>
    </row>
    <row r="1860" spans="1:7" ht="15.75">
      <c r="A1860" s="36" t="s">
        <v>449</v>
      </c>
      <c r="B1860" s="171" t="s">
        <v>1921</v>
      </c>
      <c r="C1860" s="233">
        <v>45957</v>
      </c>
      <c r="D1860" s="11">
        <v>188</v>
      </c>
      <c r="G1860" t="s">
        <v>2554</v>
      </c>
    </row>
    <row r="1861" spans="1:7">
      <c r="A1861" s="252" t="s">
        <v>1893</v>
      </c>
      <c r="B1861" s="311" t="s">
        <v>2546</v>
      </c>
      <c r="C1861" s="22">
        <v>45957</v>
      </c>
      <c r="F1861" s="11" t="s">
        <v>2038</v>
      </c>
      <c r="G1861" t="s">
        <v>2554</v>
      </c>
    </row>
    <row r="1862" spans="1:7">
      <c r="A1862" s="36" t="s">
        <v>1893</v>
      </c>
      <c r="B1862" s="174" t="s">
        <v>64</v>
      </c>
      <c r="C1862" s="22">
        <v>45957</v>
      </c>
      <c r="D1862" s="11">
        <v>203</v>
      </c>
      <c r="G1862" t="s">
        <v>2554</v>
      </c>
    </row>
    <row r="1863" spans="1:7">
      <c r="A1863" s="79" t="s">
        <v>1963</v>
      </c>
      <c r="B1863" s="88" t="s">
        <v>60</v>
      </c>
      <c r="C1863" s="22">
        <v>45957</v>
      </c>
      <c r="D1863" s="86">
        <v>1224</v>
      </c>
      <c r="F1863" s="11" t="s">
        <v>2622</v>
      </c>
      <c r="G1863" t="s">
        <v>2554</v>
      </c>
    </row>
    <row r="1864" spans="1:7">
      <c r="A1864" s="79" t="s">
        <v>1963</v>
      </c>
      <c r="B1864" s="88" t="s">
        <v>2623</v>
      </c>
      <c r="C1864" s="22">
        <v>45957</v>
      </c>
      <c r="F1864" s="11" t="s">
        <v>2624</v>
      </c>
      <c r="G1864" t="s">
        <v>2554</v>
      </c>
    </row>
    <row r="1865" spans="1:7">
      <c r="A1865" s="73" t="s">
        <v>1962</v>
      </c>
      <c r="B1865" s="1125" t="s">
        <v>80</v>
      </c>
      <c r="C1865" s="22">
        <v>45957</v>
      </c>
      <c r="D1865" s="11">
        <v>820</v>
      </c>
      <c r="F1865" s="11" t="s">
        <v>2625</v>
      </c>
      <c r="G1865" t="s">
        <v>2554</v>
      </c>
    </row>
    <row r="1866" spans="1:7">
      <c r="A1866" s="73" t="s">
        <v>1407</v>
      </c>
      <c r="B1866" s="73" t="s">
        <v>58</v>
      </c>
      <c r="C1866" s="22">
        <v>45957</v>
      </c>
      <c r="D1866" s="11">
        <v>587</v>
      </c>
      <c r="F1866" s="11" t="s">
        <v>2626</v>
      </c>
      <c r="G1866" t="s">
        <v>2554</v>
      </c>
    </row>
    <row r="1867" spans="1:7">
      <c r="A1867" s="617" t="s">
        <v>1441</v>
      </c>
      <c r="B1867" s="309" t="s">
        <v>58</v>
      </c>
      <c r="C1867" s="22">
        <v>45957</v>
      </c>
      <c r="D1867" s="86">
        <v>1310</v>
      </c>
      <c r="F1867" s="11" t="s">
        <v>2627</v>
      </c>
      <c r="G1867" t="s">
        <v>2554</v>
      </c>
    </row>
    <row r="1868" spans="1:7">
      <c r="A1868" s="245" t="s">
        <v>1313</v>
      </c>
      <c r="B1868" s="245" t="s">
        <v>58</v>
      </c>
      <c r="C1868" s="22">
        <v>45957</v>
      </c>
      <c r="D1868" s="11">
        <v>270</v>
      </c>
      <c r="G1868" t="s">
        <v>2554</v>
      </c>
    </row>
    <row r="1869" spans="1:7" ht="15.75">
      <c r="A1869" s="66" t="s">
        <v>148</v>
      </c>
      <c r="B1869" s="171" t="s">
        <v>1921</v>
      </c>
      <c r="C1869" s="233">
        <v>45957</v>
      </c>
      <c r="F1869" s="243" t="s">
        <v>2458</v>
      </c>
      <c r="G1869" t="s">
        <v>2554</v>
      </c>
    </row>
    <row r="1870" spans="1:7">
      <c r="A1870" s="839" t="s">
        <v>1202</v>
      </c>
      <c r="B1870" s="667" t="s">
        <v>2586</v>
      </c>
      <c r="C1870" s="22">
        <v>45957</v>
      </c>
      <c r="D1870" s="86">
        <v>1323</v>
      </c>
      <c r="F1870" s="11" t="s">
        <v>2628</v>
      </c>
      <c r="G1870" t="s">
        <v>2554</v>
      </c>
    </row>
    <row r="1871" spans="1:7">
      <c r="A1871" s="48" t="s">
        <v>1198</v>
      </c>
      <c r="B1871" s="1163" t="s">
        <v>56</v>
      </c>
      <c r="C1871" s="22">
        <v>45957</v>
      </c>
      <c r="F1871" s="243" t="s">
        <v>2458</v>
      </c>
      <c r="G1871" t="s">
        <v>2554</v>
      </c>
    </row>
    <row r="1872" spans="1:7" ht="15.75">
      <c r="A1872" s="451" t="s">
        <v>404</v>
      </c>
      <c r="B1872" s="171" t="s">
        <v>1921</v>
      </c>
      <c r="C1872" s="233">
        <v>45958</v>
      </c>
      <c r="F1872" s="243" t="s">
        <v>2629</v>
      </c>
      <c r="G1872" t="s">
        <v>2554</v>
      </c>
    </row>
    <row r="1873" spans="1:7" ht="15.75">
      <c r="A1873" s="36" t="s">
        <v>449</v>
      </c>
      <c r="B1873" s="171" t="s">
        <v>1921</v>
      </c>
      <c r="C1873" s="233">
        <v>45958</v>
      </c>
      <c r="D1873" s="11">
        <v>140</v>
      </c>
      <c r="F1873" s="243"/>
      <c r="G1873" t="s">
        <v>2554</v>
      </c>
    </row>
    <row r="1874" spans="1:7">
      <c r="A1874" s="252" t="s">
        <v>1893</v>
      </c>
      <c r="B1874" s="311" t="s">
        <v>2546</v>
      </c>
      <c r="C1874" s="22">
        <v>45958</v>
      </c>
      <c r="F1874" s="243" t="s">
        <v>2220</v>
      </c>
      <c r="G1874" t="s">
        <v>2554</v>
      </c>
    </row>
    <row r="1875" spans="1:7">
      <c r="A1875" s="36" t="s">
        <v>1893</v>
      </c>
      <c r="B1875" s="174" t="s">
        <v>64</v>
      </c>
      <c r="C1875" s="22">
        <v>45958</v>
      </c>
      <c r="D1875" s="11">
        <v>996</v>
      </c>
      <c r="G1875" t="s">
        <v>2554</v>
      </c>
    </row>
    <row r="1876" spans="1:7">
      <c r="A1876" s="79" t="s">
        <v>1963</v>
      </c>
      <c r="B1876" s="88" t="s">
        <v>60</v>
      </c>
      <c r="C1876" s="22">
        <v>45958</v>
      </c>
      <c r="D1876" s="11">
        <v>988</v>
      </c>
      <c r="F1876" s="11" t="s">
        <v>2630</v>
      </c>
      <c r="G1876" t="s">
        <v>2554</v>
      </c>
    </row>
    <row r="1877" spans="1:7">
      <c r="A1877" s="79" t="s">
        <v>1963</v>
      </c>
      <c r="B1877" s="88" t="s">
        <v>2623</v>
      </c>
      <c r="C1877" s="22">
        <v>45958</v>
      </c>
      <c r="F1877" s="243" t="s">
        <v>2631</v>
      </c>
      <c r="G1877" t="s">
        <v>2554</v>
      </c>
    </row>
    <row r="1878" spans="1:7">
      <c r="A1878" s="73" t="s">
        <v>1962</v>
      </c>
      <c r="B1878" s="1125" t="s">
        <v>80</v>
      </c>
      <c r="C1878" s="22">
        <v>45958</v>
      </c>
      <c r="D1878" s="86">
        <v>2077</v>
      </c>
      <c r="G1878" t="s">
        <v>2554</v>
      </c>
    </row>
    <row r="1879" spans="1:7">
      <c r="A1879" s="73" t="s">
        <v>1411</v>
      </c>
      <c r="B1879" s="73" t="s">
        <v>58</v>
      </c>
      <c r="C1879" s="22">
        <v>45958</v>
      </c>
      <c r="D1879" s="86">
        <v>1509</v>
      </c>
      <c r="F1879" s="11" t="s">
        <v>2632</v>
      </c>
      <c r="G1879" t="s">
        <v>2554</v>
      </c>
    </row>
    <row r="1880" spans="1:7">
      <c r="A1880" s="617" t="s">
        <v>1405</v>
      </c>
      <c r="B1880" s="309" t="s">
        <v>58</v>
      </c>
      <c r="C1880" s="22">
        <v>45958</v>
      </c>
      <c r="D1880" s="86">
        <v>1678</v>
      </c>
      <c r="F1880" s="11" t="s">
        <v>2633</v>
      </c>
      <c r="G1880" t="s">
        <v>2554</v>
      </c>
    </row>
    <row r="1881" spans="1:7">
      <c r="A1881" s="818" t="s">
        <v>1407</v>
      </c>
      <c r="B1881" s="325" t="s">
        <v>58</v>
      </c>
      <c r="C1881" s="22">
        <v>45958</v>
      </c>
      <c r="D1881" s="86">
        <v>115</v>
      </c>
      <c r="F1881" s="11" t="s">
        <v>2522</v>
      </c>
      <c r="G1881" t="s">
        <v>2554</v>
      </c>
    </row>
    <row r="1882" spans="1:7" ht="15.75">
      <c r="A1882" s="11" t="s">
        <v>1313</v>
      </c>
      <c r="B1882" s="171" t="s">
        <v>1921</v>
      </c>
      <c r="C1882" s="233">
        <v>45958</v>
      </c>
      <c r="D1882" s="11">
        <v>60</v>
      </c>
      <c r="E1882" s="71">
        <v>886</v>
      </c>
      <c r="F1882" s="11" t="s">
        <v>2634</v>
      </c>
      <c r="G1882" t="s">
        <v>2554</v>
      </c>
    </row>
    <row r="1883" spans="1:7">
      <c r="A1883" s="839" t="s">
        <v>1202</v>
      </c>
      <c r="B1883" s="667" t="s">
        <v>2586</v>
      </c>
      <c r="C1883" s="22">
        <v>45958</v>
      </c>
      <c r="D1883" s="86">
        <v>1516</v>
      </c>
      <c r="F1883" s="11" t="s">
        <v>2635</v>
      </c>
      <c r="G1883" t="s">
        <v>2554</v>
      </c>
    </row>
    <row r="1884" spans="1:7">
      <c r="A1884" s="11" t="s">
        <v>1198</v>
      </c>
      <c r="B1884" s="1163" t="s">
        <v>56</v>
      </c>
      <c r="C1884" s="22">
        <v>45958</v>
      </c>
      <c r="D1884" s="86">
        <v>1224</v>
      </c>
      <c r="G1884" t="s">
        <v>2554</v>
      </c>
    </row>
    <row r="1885" spans="1:7">
      <c r="A1885" s="48" t="s">
        <v>1198</v>
      </c>
      <c r="B1885" s="1163" t="s">
        <v>56</v>
      </c>
      <c r="C1885" s="22">
        <v>45958</v>
      </c>
      <c r="D1885" s="86">
        <v>423</v>
      </c>
      <c r="G1885" t="s">
        <v>2554</v>
      </c>
    </row>
    <row r="1886" spans="1:7" ht="15.75">
      <c r="A1886" s="36" t="s">
        <v>537</v>
      </c>
      <c r="B1886" s="171" t="s">
        <v>1921</v>
      </c>
      <c r="C1886" s="233">
        <v>45959</v>
      </c>
      <c r="D1886" s="11">
        <v>171</v>
      </c>
      <c r="G1886" t="s">
        <v>2554</v>
      </c>
    </row>
    <row r="1887" spans="1:7">
      <c r="A1887" s="252" t="s">
        <v>1893</v>
      </c>
      <c r="B1887" s="311" t="s">
        <v>2546</v>
      </c>
      <c r="C1887" s="22">
        <v>45959</v>
      </c>
      <c r="F1887" s="11" t="s">
        <v>2636</v>
      </c>
      <c r="G1887" t="s">
        <v>2554</v>
      </c>
    </row>
    <row r="1888" spans="1:7">
      <c r="A1888" s="36" t="s">
        <v>1893</v>
      </c>
      <c r="B1888" s="174" t="s">
        <v>500</v>
      </c>
      <c r="C1888" s="22">
        <v>45959</v>
      </c>
      <c r="D1888" s="86">
        <v>1147</v>
      </c>
      <c r="F1888" s="11" t="s">
        <v>2637</v>
      </c>
      <c r="G1888" t="s">
        <v>2554</v>
      </c>
    </row>
    <row r="1889" spans="1:7">
      <c r="A1889" s="36" t="s">
        <v>1893</v>
      </c>
      <c r="B1889" s="174" t="s">
        <v>64</v>
      </c>
      <c r="C1889" s="22">
        <v>45959</v>
      </c>
      <c r="D1889" s="86"/>
      <c r="F1889" s="11" t="s">
        <v>2638</v>
      </c>
      <c r="G1889" t="s">
        <v>2554</v>
      </c>
    </row>
    <row r="1890" spans="1:7">
      <c r="A1890" s="79" t="s">
        <v>1963</v>
      </c>
      <c r="B1890" s="88" t="s">
        <v>60</v>
      </c>
      <c r="C1890" s="22">
        <v>45959</v>
      </c>
      <c r="D1890" s="86">
        <v>1011</v>
      </c>
      <c r="F1890" s="11" t="s">
        <v>2035</v>
      </c>
      <c r="G1890" t="s">
        <v>2554</v>
      </c>
    </row>
    <row r="1891" spans="1:7">
      <c r="A1891" s="79" t="s">
        <v>1963</v>
      </c>
      <c r="B1891" s="174" t="s">
        <v>64</v>
      </c>
      <c r="C1891" s="22">
        <v>45959</v>
      </c>
      <c r="D1891" s="86">
        <v>1305</v>
      </c>
      <c r="G1891" t="s">
        <v>2554</v>
      </c>
    </row>
    <row r="1892" spans="1:7">
      <c r="A1892" s="73" t="s">
        <v>1962</v>
      </c>
      <c r="B1892" s="1125" t="s">
        <v>80</v>
      </c>
      <c r="C1892" s="22">
        <v>45959</v>
      </c>
      <c r="D1892" s="86">
        <v>1096</v>
      </c>
      <c r="F1892" s="11" t="s">
        <v>2639</v>
      </c>
      <c r="G1892" t="s">
        <v>2554</v>
      </c>
    </row>
    <row r="1893" spans="1:7">
      <c r="A1893" s="73" t="s">
        <v>1411</v>
      </c>
      <c r="B1893" s="241" t="s">
        <v>58</v>
      </c>
      <c r="C1893" s="22">
        <v>45959</v>
      </c>
      <c r="D1893" s="86">
        <v>1087</v>
      </c>
      <c r="F1893" s="11" t="s">
        <v>2640</v>
      </c>
      <c r="G1893" t="s">
        <v>2554</v>
      </c>
    </row>
    <row r="1894" spans="1:7">
      <c r="A1894" s="470" t="s">
        <v>1202</v>
      </c>
      <c r="B1894" s="92" t="s">
        <v>2586</v>
      </c>
      <c r="C1894" s="22">
        <v>45959</v>
      </c>
      <c r="D1894" s="11">
        <v>790</v>
      </c>
      <c r="F1894" s="11" t="s">
        <v>2641</v>
      </c>
      <c r="G1894" t="s">
        <v>2554</v>
      </c>
    </row>
    <row r="1895" spans="1:7">
      <c r="A1895" s="11" t="s">
        <v>1198</v>
      </c>
      <c r="B1895" s="1163" t="s">
        <v>56</v>
      </c>
      <c r="C1895" s="22">
        <v>45959</v>
      </c>
      <c r="D1895" s="11">
        <v>343</v>
      </c>
      <c r="G1895" t="s">
        <v>2554</v>
      </c>
    </row>
    <row r="1896" spans="1:7">
      <c r="A1896" s="79" t="s">
        <v>1190</v>
      </c>
      <c r="B1896" s="1163" t="s">
        <v>56</v>
      </c>
      <c r="C1896" s="22">
        <v>45959</v>
      </c>
      <c r="D1896" s="86">
        <v>3179</v>
      </c>
      <c r="G1896" t="s">
        <v>2554</v>
      </c>
    </row>
    <row r="1897" spans="1:7" ht="15.75">
      <c r="A1897" s="73" t="s">
        <v>1163</v>
      </c>
      <c r="B1897" s="171" t="s">
        <v>1921</v>
      </c>
      <c r="C1897" s="233">
        <v>45959</v>
      </c>
      <c r="F1897" s="11" t="s">
        <v>2642</v>
      </c>
      <c r="G1897" t="s">
        <v>2554</v>
      </c>
    </row>
    <row r="1898" spans="1:7" ht="15.75">
      <c r="A1898" s="73" t="s">
        <v>126</v>
      </c>
      <c r="B1898" s="171" t="s">
        <v>1921</v>
      </c>
      <c r="C1898" s="233">
        <v>45959</v>
      </c>
      <c r="E1898" s="244">
        <v>5475</v>
      </c>
      <c r="F1898" s="11" t="s">
        <v>2643</v>
      </c>
      <c r="G1898" t="s">
        <v>2554</v>
      </c>
    </row>
    <row r="1899" spans="1:7">
      <c r="A1899" s="252" t="s">
        <v>1893</v>
      </c>
      <c r="B1899" s="311" t="s">
        <v>2546</v>
      </c>
      <c r="C1899" s="22">
        <v>45960</v>
      </c>
      <c r="F1899" s="243" t="s">
        <v>2644</v>
      </c>
      <c r="G1899" t="s">
        <v>2554</v>
      </c>
    </row>
    <row r="1900" spans="1:7">
      <c r="A1900" s="36" t="s">
        <v>1893</v>
      </c>
      <c r="B1900" s="174" t="s">
        <v>500</v>
      </c>
      <c r="C1900" s="22">
        <v>45960</v>
      </c>
      <c r="D1900" s="86">
        <v>1053</v>
      </c>
      <c r="F1900" s="11" t="s">
        <v>2645</v>
      </c>
      <c r="G1900" t="s">
        <v>2554</v>
      </c>
    </row>
    <row r="1901" spans="1:7">
      <c r="A1901" s="79" t="s">
        <v>1963</v>
      </c>
      <c r="B1901" s="88" t="s">
        <v>60</v>
      </c>
      <c r="C1901" s="22">
        <v>45960</v>
      </c>
      <c r="D1901" s="86">
        <v>1141</v>
      </c>
      <c r="F1901" s="11" t="s">
        <v>2646</v>
      </c>
      <c r="G1901" t="s">
        <v>2554</v>
      </c>
    </row>
    <row r="1902" spans="1:7">
      <c r="A1902" s="79" t="s">
        <v>1963</v>
      </c>
      <c r="B1902" s="174" t="s">
        <v>64</v>
      </c>
      <c r="C1902" s="22">
        <v>45960</v>
      </c>
      <c r="D1902" s="11">
        <v>925</v>
      </c>
      <c r="F1902" s="11" t="s">
        <v>2647</v>
      </c>
      <c r="G1902" t="s">
        <v>2554</v>
      </c>
    </row>
    <row r="1903" spans="1:7">
      <c r="A1903" s="73" t="s">
        <v>1962</v>
      </c>
      <c r="B1903" s="1125" t="s">
        <v>80</v>
      </c>
      <c r="C1903" s="22">
        <v>45960</v>
      </c>
      <c r="F1903" s="73" t="s">
        <v>2648</v>
      </c>
      <c r="G1903" t="s">
        <v>2554</v>
      </c>
    </row>
    <row r="1904" spans="1:7">
      <c r="A1904" s="229" t="s">
        <v>1411</v>
      </c>
      <c r="B1904" s="241" t="s">
        <v>58</v>
      </c>
      <c r="C1904" s="22">
        <v>45960</v>
      </c>
      <c r="D1904" s="11">
        <v>777</v>
      </c>
      <c r="F1904" s="11" t="s">
        <v>2649</v>
      </c>
      <c r="G1904" t="s">
        <v>2554</v>
      </c>
    </row>
    <row r="1905" spans="1:7">
      <c r="A1905" s="11" t="s">
        <v>1405</v>
      </c>
      <c r="B1905" s="625" t="s">
        <v>58</v>
      </c>
      <c r="C1905" s="22">
        <v>45960</v>
      </c>
      <c r="D1905" s="11">
        <v>394</v>
      </c>
      <c r="E1905" s="244">
        <v>1275</v>
      </c>
      <c r="F1905" s="11" t="s">
        <v>2650</v>
      </c>
      <c r="G1905" t="s">
        <v>2554</v>
      </c>
    </row>
    <row r="1906" spans="1:7">
      <c r="A1906" s="819" t="s">
        <v>1503</v>
      </c>
      <c r="B1906" s="245" t="s">
        <v>58</v>
      </c>
      <c r="C1906" s="22">
        <v>45960</v>
      </c>
      <c r="D1906" s="11">
        <v>978</v>
      </c>
      <c r="G1906" t="s">
        <v>2554</v>
      </c>
    </row>
    <row r="1907" spans="1:7" ht="15.75">
      <c r="A1907" s="11" t="s">
        <v>1520</v>
      </c>
      <c r="B1907" s="171" t="s">
        <v>1921</v>
      </c>
      <c r="C1907" s="233">
        <v>45960</v>
      </c>
      <c r="D1907" s="11">
        <v>502</v>
      </c>
      <c r="E1907" s="131"/>
      <c r="F1907" s="48" t="s">
        <v>2378</v>
      </c>
      <c r="G1907" t="s">
        <v>2554</v>
      </c>
    </row>
    <row r="1908" spans="1:7" ht="15.75">
      <c r="A1908" s="11" t="s">
        <v>1407</v>
      </c>
      <c r="B1908" s="171" t="s">
        <v>1921</v>
      </c>
      <c r="C1908" s="233">
        <v>45960</v>
      </c>
      <c r="D1908" s="71"/>
      <c r="E1908" s="11">
        <v>669</v>
      </c>
      <c r="G1908" t="s">
        <v>2554</v>
      </c>
    </row>
    <row r="1909" spans="1:7">
      <c r="A1909" s="99" t="s">
        <v>1409</v>
      </c>
      <c r="B1909" s="99" t="s">
        <v>58</v>
      </c>
      <c r="C1909" s="22">
        <v>45960</v>
      </c>
      <c r="D1909" s="71"/>
      <c r="E1909" s="11"/>
      <c r="F1909" s="85" t="s">
        <v>2651</v>
      </c>
      <c r="G1909" t="s">
        <v>2554</v>
      </c>
    </row>
    <row r="1910" spans="1:7">
      <c r="A1910" s="11" t="s">
        <v>1198</v>
      </c>
      <c r="B1910" s="1163" t="s">
        <v>56</v>
      </c>
      <c r="C1910" s="22">
        <v>45960</v>
      </c>
      <c r="E1910" s="178"/>
      <c r="F1910" s="73" t="s">
        <v>2044</v>
      </c>
      <c r="G1910" t="s">
        <v>2554</v>
      </c>
    </row>
    <row r="1911" spans="1:7">
      <c r="A1911" s="470" t="s">
        <v>1202</v>
      </c>
      <c r="B1911" s="92" t="s">
        <v>2586</v>
      </c>
      <c r="C1911" s="22">
        <v>45960</v>
      </c>
      <c r="D1911" s="11">
        <v>930</v>
      </c>
      <c r="F1911" s="11" t="s">
        <v>2558</v>
      </c>
      <c r="G1911" t="s">
        <v>2554</v>
      </c>
    </row>
    <row r="1912" spans="1:7">
      <c r="A1912" s="290" t="s">
        <v>1192</v>
      </c>
      <c r="B1912" s="578" t="s">
        <v>2652</v>
      </c>
      <c r="C1912" s="22">
        <v>45960</v>
      </c>
      <c r="D1912" s="11">
        <v>346</v>
      </c>
      <c r="G1912" t="s">
        <v>2554</v>
      </c>
    </row>
    <row r="1913" spans="1:7" ht="15.75">
      <c r="A1913" s="174" t="s">
        <v>1163</v>
      </c>
      <c r="B1913" s="171" t="s">
        <v>1921</v>
      </c>
      <c r="C1913" s="233">
        <v>45960</v>
      </c>
      <c r="F1913" s="48" t="s">
        <v>2653</v>
      </c>
      <c r="G1913" t="s">
        <v>2554</v>
      </c>
    </row>
    <row r="1914" spans="1:7" ht="15.75">
      <c r="A1914" s="36" t="s">
        <v>404</v>
      </c>
      <c r="B1914" s="171" t="s">
        <v>1921</v>
      </c>
      <c r="C1914" s="233">
        <v>45961</v>
      </c>
      <c r="F1914" s="604" t="s">
        <v>2654</v>
      </c>
      <c r="G1914" t="s">
        <v>2554</v>
      </c>
    </row>
    <row r="1915" spans="1:7">
      <c r="A1915" s="252" t="s">
        <v>1893</v>
      </c>
      <c r="B1915" s="311" t="s">
        <v>2546</v>
      </c>
      <c r="C1915" s="22">
        <v>45961</v>
      </c>
      <c r="F1915" s="243" t="s">
        <v>2243</v>
      </c>
      <c r="G1915" t="s">
        <v>2554</v>
      </c>
    </row>
    <row r="1916" spans="1:7">
      <c r="A1916" s="792" t="s">
        <v>1893</v>
      </c>
      <c r="B1916" s="290" t="s">
        <v>500</v>
      </c>
      <c r="C1916" s="22">
        <v>45961</v>
      </c>
      <c r="D1916" s="11">
        <v>955</v>
      </c>
      <c r="F1916" s="11" t="s">
        <v>2655</v>
      </c>
      <c r="G1916" t="s">
        <v>2554</v>
      </c>
    </row>
    <row r="1917" spans="1:7">
      <c r="A1917" s="26" t="s">
        <v>1963</v>
      </c>
      <c r="B1917" s="88" t="s">
        <v>60</v>
      </c>
      <c r="C1917" s="233">
        <v>45961</v>
      </c>
      <c r="F1917" s="243" t="s">
        <v>2243</v>
      </c>
      <c r="G1917" t="s">
        <v>2554</v>
      </c>
    </row>
    <row r="1918" spans="1:7">
      <c r="A1918" s="442" t="s">
        <v>1963</v>
      </c>
      <c r="B1918" s="311" t="s">
        <v>64</v>
      </c>
      <c r="C1918" s="22">
        <v>45961</v>
      </c>
      <c r="F1918" s="243" t="s">
        <v>2243</v>
      </c>
      <c r="G1918" t="s">
        <v>2554</v>
      </c>
    </row>
    <row r="1919" spans="1:7">
      <c r="A1919" s="229" t="s">
        <v>1962</v>
      </c>
      <c r="B1919" s="1125" t="s">
        <v>80</v>
      </c>
      <c r="C1919" s="22">
        <v>45961</v>
      </c>
      <c r="E1919" s="244">
        <v>1428</v>
      </c>
      <c r="F1919" s="26"/>
      <c r="G1919" t="s">
        <v>2554</v>
      </c>
    </row>
    <row r="1920" spans="1:7">
      <c r="A1920" s="229" t="s">
        <v>1411</v>
      </c>
      <c r="B1920" s="229" t="s">
        <v>58</v>
      </c>
      <c r="C1920" s="22">
        <v>45961</v>
      </c>
      <c r="F1920" s="26" t="s">
        <v>2656</v>
      </c>
      <c r="G1920" t="s">
        <v>2554</v>
      </c>
    </row>
    <row r="1921" spans="1:7" ht="15.75">
      <c r="A1921" s="11" t="s">
        <v>1411</v>
      </c>
      <c r="B1921" s="171" t="s">
        <v>1921</v>
      </c>
      <c r="C1921" s="233">
        <v>45961</v>
      </c>
      <c r="E1921" s="244">
        <v>1862</v>
      </c>
      <c r="F1921" s="470" t="s">
        <v>2384</v>
      </c>
      <c r="G1921" t="s">
        <v>2554</v>
      </c>
    </row>
    <row r="1922" spans="1:7" ht="15.75">
      <c r="A1922" s="11" t="s">
        <v>158</v>
      </c>
      <c r="B1922" s="171" t="s">
        <v>1921</v>
      </c>
      <c r="C1922" s="233">
        <v>45961</v>
      </c>
      <c r="D1922" s="11">
        <v>60</v>
      </c>
      <c r="G1922" t="s">
        <v>2554</v>
      </c>
    </row>
    <row r="1923" spans="1:7">
      <c r="A1923" s="839" t="s">
        <v>1202</v>
      </c>
      <c r="B1923" s="667" t="s">
        <v>2586</v>
      </c>
      <c r="C1923" s="22">
        <v>45961</v>
      </c>
      <c r="D1923" s="11">
        <v>408</v>
      </c>
      <c r="F1923" s="11" t="s">
        <v>2657</v>
      </c>
      <c r="G1923" t="s">
        <v>2554</v>
      </c>
    </row>
    <row r="1924" spans="1:7">
      <c r="A1924" s="11" t="s">
        <v>1192</v>
      </c>
      <c r="B1924" s="241" t="s">
        <v>2658</v>
      </c>
      <c r="C1924" s="22">
        <v>45961</v>
      </c>
      <c r="F1924" s="243" t="s">
        <v>2220</v>
      </c>
      <c r="G1924" t="s">
        <v>2554</v>
      </c>
    </row>
    <row r="1925" spans="1:7">
      <c r="A1925" s="290" t="s">
        <v>1277</v>
      </c>
      <c r="B1925" s="253" t="s">
        <v>2586</v>
      </c>
      <c r="C1925" s="22">
        <v>45961</v>
      </c>
      <c r="D1925" s="11">
        <v>168</v>
      </c>
      <c r="G1925" t="s">
        <v>2554</v>
      </c>
    </row>
    <row r="1926" spans="1:7" ht="15.75">
      <c r="A1926" s="56" t="s">
        <v>404</v>
      </c>
      <c r="B1926" s="171" t="s">
        <v>1921</v>
      </c>
      <c r="C1926" s="233">
        <v>45964</v>
      </c>
      <c r="F1926" s="239" t="s">
        <v>2654</v>
      </c>
      <c r="G1926" t="s">
        <v>2659</v>
      </c>
    </row>
    <row r="1927" spans="1:7">
      <c r="A1927" s="469" t="s">
        <v>1893</v>
      </c>
      <c r="B1927" s="238" t="s">
        <v>500</v>
      </c>
      <c r="C1927" s="22">
        <v>45964</v>
      </c>
      <c r="F1927" s="243" t="s">
        <v>2323</v>
      </c>
      <c r="G1927" t="s">
        <v>2659</v>
      </c>
    </row>
    <row r="1928" spans="1:7">
      <c r="A1928" s="227" t="s">
        <v>1503</v>
      </c>
      <c r="B1928" s="268" t="s">
        <v>58</v>
      </c>
      <c r="C1928" s="22">
        <v>45964</v>
      </c>
      <c r="D1928" s="86">
        <v>1420</v>
      </c>
      <c r="F1928" s="11" t="s">
        <v>2383</v>
      </c>
      <c r="G1928" t="s">
        <v>2659</v>
      </c>
    </row>
    <row r="1929" spans="1:7">
      <c r="A1929" s="265" t="s">
        <v>1441</v>
      </c>
      <c r="B1929" s="268" t="s">
        <v>58</v>
      </c>
      <c r="C1929" s="22">
        <v>45964</v>
      </c>
      <c r="D1929" s="11">
        <v>701</v>
      </c>
      <c r="F1929" s="11" t="s">
        <v>2500</v>
      </c>
      <c r="G1929" t="s">
        <v>2659</v>
      </c>
    </row>
    <row r="1930" spans="1:7">
      <c r="A1930" s="73" t="s">
        <v>1419</v>
      </c>
      <c r="B1930" s="227" t="s">
        <v>58</v>
      </c>
      <c r="C1930" s="22">
        <v>45964</v>
      </c>
      <c r="D1930" s="11">
        <v>579</v>
      </c>
      <c r="F1930" s="11" t="s">
        <v>2660</v>
      </c>
      <c r="G1930" t="s">
        <v>2659</v>
      </c>
    </row>
    <row r="1931" spans="1:7">
      <c r="A1931" s="228" t="s">
        <v>1964</v>
      </c>
      <c r="B1931" s="1125" t="s">
        <v>80</v>
      </c>
      <c r="C1931" s="22">
        <v>45964</v>
      </c>
      <c r="D1931" s="11">
        <v>365</v>
      </c>
      <c r="G1931" t="s">
        <v>2659</v>
      </c>
    </row>
    <row r="1932" spans="1:7" ht="15.75">
      <c r="A1932" s="73" t="s">
        <v>1520</v>
      </c>
      <c r="B1932" s="171" t="s">
        <v>1921</v>
      </c>
      <c r="C1932" s="233">
        <v>45964</v>
      </c>
      <c r="D1932" s="11">
        <v>259</v>
      </c>
      <c r="G1932" t="s">
        <v>2659</v>
      </c>
    </row>
    <row r="1933" spans="1:7">
      <c r="A1933" s="227" t="s">
        <v>1277</v>
      </c>
      <c r="B1933" s="268" t="s">
        <v>2586</v>
      </c>
      <c r="C1933" s="22">
        <v>45964</v>
      </c>
      <c r="D1933" s="11">
        <v>463</v>
      </c>
      <c r="G1933" t="s">
        <v>2659</v>
      </c>
    </row>
    <row r="1934" spans="1:7">
      <c r="A1934" s="228" t="s">
        <v>1190</v>
      </c>
      <c r="B1934" s="1163" t="s">
        <v>56</v>
      </c>
      <c r="C1934" s="22">
        <v>45964</v>
      </c>
      <c r="D1934" s="11">
        <v>882</v>
      </c>
      <c r="F1934" s="11" t="s">
        <v>2661</v>
      </c>
      <c r="G1934" t="s">
        <v>2659</v>
      </c>
    </row>
    <row r="1935" spans="1:7" ht="15.75">
      <c r="A1935" s="73" t="s">
        <v>1163</v>
      </c>
      <c r="B1935" s="171" t="s">
        <v>1921</v>
      </c>
      <c r="C1935" s="233">
        <v>45964</v>
      </c>
      <c r="F1935" s="11" t="s">
        <v>2407</v>
      </c>
      <c r="G1935" t="s">
        <v>2659</v>
      </c>
    </row>
    <row r="1936" spans="1:7">
      <c r="A1936" s="227" t="s">
        <v>1163</v>
      </c>
      <c r="B1936" s="268" t="s">
        <v>2662</v>
      </c>
      <c r="C1936" s="22">
        <v>45964</v>
      </c>
      <c r="E1936" s="244">
        <v>3846</v>
      </c>
      <c r="F1936" s="11" t="s">
        <v>2663</v>
      </c>
      <c r="G1936" t="s">
        <v>2659</v>
      </c>
    </row>
    <row r="1937" spans="1:7">
      <c r="A1937" s="229" t="s">
        <v>1163</v>
      </c>
      <c r="B1937" s="267" t="s">
        <v>1164</v>
      </c>
      <c r="C1937" s="22">
        <v>45964</v>
      </c>
      <c r="F1937" s="603" t="s">
        <v>2664</v>
      </c>
      <c r="G1937" t="s">
        <v>2659</v>
      </c>
    </row>
    <row r="1938" spans="1:7" ht="15.75">
      <c r="A1938" s="73" t="s">
        <v>1288</v>
      </c>
      <c r="B1938" s="171" t="s">
        <v>1921</v>
      </c>
      <c r="C1938" s="233">
        <v>45964</v>
      </c>
      <c r="D1938" s="11">
        <v>207</v>
      </c>
      <c r="G1938" t="s">
        <v>2659</v>
      </c>
    </row>
    <row r="1939" spans="1:7">
      <c r="A1939" s="228" t="s">
        <v>1662</v>
      </c>
      <c r="B1939" s="228" t="s">
        <v>58</v>
      </c>
      <c r="C1939" s="22">
        <v>45964</v>
      </c>
      <c r="D1939" s="86">
        <v>3266</v>
      </c>
      <c r="F1939" s="48" t="s">
        <v>2665</v>
      </c>
      <c r="G1939" t="s">
        <v>2659</v>
      </c>
    </row>
    <row r="1940" spans="1:7" ht="15.75">
      <c r="A1940" s="36" t="s">
        <v>404</v>
      </c>
      <c r="B1940" s="171" t="s">
        <v>1921</v>
      </c>
      <c r="C1940" s="233">
        <v>45965</v>
      </c>
      <c r="F1940" s="604" t="s">
        <v>2654</v>
      </c>
      <c r="G1940" t="s">
        <v>2659</v>
      </c>
    </row>
    <row r="1941" spans="1:7">
      <c r="A1941" s="850" t="s">
        <v>1893</v>
      </c>
      <c r="B1941" s="610" t="s">
        <v>500</v>
      </c>
      <c r="C1941" s="22">
        <v>45965</v>
      </c>
      <c r="F1941" s="604" t="s">
        <v>2323</v>
      </c>
      <c r="G1941" t="s">
        <v>2659</v>
      </c>
    </row>
    <row r="1942" spans="1:7">
      <c r="A1942" s="26" t="s">
        <v>1635</v>
      </c>
      <c r="B1942" s="26" t="s">
        <v>60</v>
      </c>
      <c r="C1942" s="233">
        <v>45965</v>
      </c>
      <c r="D1942" s="11">
        <v>363</v>
      </c>
      <c r="G1942" t="s">
        <v>2659</v>
      </c>
    </row>
    <row r="1943" spans="1:7">
      <c r="A1943" s="442" t="s">
        <v>1635</v>
      </c>
      <c r="B1943" s="442" t="s">
        <v>54</v>
      </c>
      <c r="C1943" s="22">
        <v>45965</v>
      </c>
      <c r="D1943" s="11">
        <v>778</v>
      </c>
      <c r="G1943" t="s">
        <v>2659</v>
      </c>
    </row>
    <row r="1944" spans="1:7">
      <c r="A1944" s="79" t="s">
        <v>1635</v>
      </c>
      <c r="B1944" s="11" t="s">
        <v>2546</v>
      </c>
      <c r="C1944" s="22">
        <v>45965</v>
      </c>
      <c r="D1944" s="11">
        <v>550</v>
      </c>
      <c r="G1944" t="s">
        <v>2659</v>
      </c>
    </row>
    <row r="1945" spans="1:7">
      <c r="A1945" s="617" t="s">
        <v>1419</v>
      </c>
      <c r="B1945" s="11" t="s">
        <v>58</v>
      </c>
      <c r="C1945" s="22">
        <v>45965</v>
      </c>
      <c r="D1945" s="86">
        <v>1120</v>
      </c>
      <c r="F1945" s="11" t="s">
        <v>2666</v>
      </c>
      <c r="G1945" t="s">
        <v>2659</v>
      </c>
    </row>
    <row r="1946" spans="1:7">
      <c r="A1946" s="73" t="s">
        <v>1503</v>
      </c>
      <c r="B1946" s="73" t="s">
        <v>58</v>
      </c>
      <c r="C1946" s="22">
        <v>45965</v>
      </c>
      <c r="D1946" s="11">
        <v>990</v>
      </c>
      <c r="F1946" s="11" t="s">
        <v>2084</v>
      </c>
      <c r="G1946" t="s">
        <v>2659</v>
      </c>
    </row>
    <row r="1947" spans="1:7">
      <c r="A1947" s="48" t="s">
        <v>1520</v>
      </c>
      <c r="B1947" s="1125" t="s">
        <v>80</v>
      </c>
      <c r="C1947" s="22">
        <v>45965</v>
      </c>
      <c r="D1947" s="11">
        <v>817</v>
      </c>
      <c r="G1947" t="s">
        <v>2659</v>
      </c>
    </row>
    <row r="1948" spans="1:7" ht="15.75">
      <c r="A1948" s="11" t="s">
        <v>1520</v>
      </c>
      <c r="B1948" s="171" t="s">
        <v>1921</v>
      </c>
      <c r="C1948" s="233">
        <v>45965</v>
      </c>
      <c r="D1948" s="11">
        <v>270</v>
      </c>
      <c r="G1948" t="s">
        <v>2659</v>
      </c>
    </row>
    <row r="1949" spans="1:7">
      <c r="A1949" s="839" t="s">
        <v>1277</v>
      </c>
      <c r="B1949" s="99" t="s">
        <v>2586</v>
      </c>
      <c r="C1949" s="22">
        <v>45965</v>
      </c>
      <c r="D1949" s="11">
        <v>633</v>
      </c>
      <c r="G1949" t="s">
        <v>2659</v>
      </c>
    </row>
    <row r="1950" spans="1:7">
      <c r="A1950" s="11" t="s">
        <v>1192</v>
      </c>
      <c r="B1950" s="73" t="s">
        <v>2658</v>
      </c>
      <c r="C1950" s="22">
        <v>45965</v>
      </c>
      <c r="D1950" s="11">
        <v>379</v>
      </c>
      <c r="F1950" s="11" t="s">
        <v>2667</v>
      </c>
      <c r="G1950" t="s">
        <v>2659</v>
      </c>
    </row>
    <row r="1951" spans="1:7">
      <c r="A1951" s="79" t="s">
        <v>1190</v>
      </c>
      <c r="B1951" s="1163" t="s">
        <v>56</v>
      </c>
      <c r="C1951" s="22">
        <v>45965</v>
      </c>
      <c r="D1951" s="86">
        <v>1072</v>
      </c>
      <c r="F1951" s="11" t="s">
        <v>2668</v>
      </c>
      <c r="G1951" t="s">
        <v>2659</v>
      </c>
    </row>
    <row r="1952" spans="1:7">
      <c r="A1952" s="654" t="s">
        <v>1204</v>
      </c>
      <c r="B1952" s="229" t="s">
        <v>2586</v>
      </c>
      <c r="C1952" s="22">
        <v>45965</v>
      </c>
      <c r="F1952" s="603" t="s">
        <v>2102</v>
      </c>
      <c r="G1952" t="s">
        <v>2659</v>
      </c>
    </row>
    <row r="1953" spans="1:7" ht="15.75">
      <c r="A1953" s="174" t="s">
        <v>160</v>
      </c>
      <c r="B1953" s="171" t="s">
        <v>1921</v>
      </c>
      <c r="C1953" s="233">
        <v>45965</v>
      </c>
      <c r="E1953" s="131"/>
      <c r="F1953" s="603" t="s">
        <v>2378</v>
      </c>
      <c r="G1953" t="s">
        <v>2659</v>
      </c>
    </row>
    <row r="1954" spans="1:7">
      <c r="A1954" s="311" t="s">
        <v>1662</v>
      </c>
      <c r="B1954" s="99" t="s">
        <v>58</v>
      </c>
      <c r="C1954" s="22">
        <v>45965</v>
      </c>
      <c r="D1954" s="244">
        <v>3910</v>
      </c>
      <c r="E1954" s="11"/>
      <c r="F1954" s="85" t="s">
        <v>2669</v>
      </c>
      <c r="G1954" t="s">
        <v>2659</v>
      </c>
    </row>
    <row r="1955" spans="1:7">
      <c r="A1955" s="290" t="s">
        <v>1668</v>
      </c>
      <c r="B1955" s="48" t="s">
        <v>58</v>
      </c>
      <c r="C1955" s="22">
        <v>45965</v>
      </c>
      <c r="D1955" s="71">
        <v>372</v>
      </c>
      <c r="E1955" s="11"/>
      <c r="F1955" s="85"/>
      <c r="G1955" t="s">
        <v>2659</v>
      </c>
    </row>
    <row r="1956" spans="1:7">
      <c r="A1956" s="73" t="s">
        <v>1635</v>
      </c>
      <c r="B1956" s="73" t="s">
        <v>60</v>
      </c>
      <c r="C1956" s="233">
        <v>45966</v>
      </c>
      <c r="D1956" s="86">
        <v>1113</v>
      </c>
      <c r="E1956" s="178"/>
      <c r="F1956" s="99"/>
      <c r="G1956" t="s">
        <v>2659</v>
      </c>
    </row>
    <row r="1957" spans="1:7">
      <c r="A1957" s="238" t="s">
        <v>1635</v>
      </c>
      <c r="B1957" s="238" t="s">
        <v>54</v>
      </c>
      <c r="C1957" s="22">
        <v>45966</v>
      </c>
      <c r="D1957" s="11">
        <v>885</v>
      </c>
      <c r="G1957" t="s">
        <v>2659</v>
      </c>
    </row>
    <row r="1958" spans="1:7">
      <c r="A1958" s="73" t="s">
        <v>1419</v>
      </c>
      <c r="B1958" s="73" t="s">
        <v>58</v>
      </c>
      <c r="C1958" s="22">
        <v>45966</v>
      </c>
      <c r="D1958" s="86">
        <v>1488</v>
      </c>
      <c r="F1958" s="11" t="s">
        <v>2670</v>
      </c>
      <c r="G1958" t="s">
        <v>2659</v>
      </c>
    </row>
    <row r="1959" spans="1:7">
      <c r="A1959" s="227" t="s">
        <v>1503</v>
      </c>
      <c r="B1959" s="227" t="s">
        <v>58</v>
      </c>
      <c r="C1959" s="22">
        <v>45966</v>
      </c>
      <c r="D1959" s="11">
        <v>549</v>
      </c>
      <c r="F1959" s="11" t="s">
        <v>2105</v>
      </c>
      <c r="G1959" t="s">
        <v>2659</v>
      </c>
    </row>
    <row r="1960" spans="1:7">
      <c r="A1960" s="228" t="s">
        <v>1520</v>
      </c>
      <c r="B1960" s="1125" t="s">
        <v>80</v>
      </c>
      <c r="C1960" s="22">
        <v>45966</v>
      </c>
      <c r="D1960" s="86">
        <v>1377</v>
      </c>
      <c r="G1960" t="s">
        <v>2659</v>
      </c>
    </row>
    <row r="1961" spans="1:7" ht="15.75">
      <c r="A1961" s="73" t="s">
        <v>1520</v>
      </c>
      <c r="B1961" s="171" t="s">
        <v>1921</v>
      </c>
      <c r="C1961" s="233">
        <v>45966</v>
      </c>
      <c r="D1961" s="11">
        <v>829</v>
      </c>
      <c r="G1961" t="s">
        <v>2659</v>
      </c>
    </row>
    <row r="1962" spans="1:7">
      <c r="A1962" s="227" t="s">
        <v>1523</v>
      </c>
      <c r="B1962" s="227" t="s">
        <v>58</v>
      </c>
      <c r="C1962" s="22">
        <v>45966</v>
      </c>
      <c r="D1962" s="86">
        <v>1031</v>
      </c>
      <c r="G1962" t="s">
        <v>2659</v>
      </c>
    </row>
    <row r="1963" spans="1:7">
      <c r="A1963" s="73" t="s">
        <v>1277</v>
      </c>
      <c r="B1963" s="73" t="s">
        <v>2586</v>
      </c>
      <c r="C1963" s="22">
        <v>45966</v>
      </c>
      <c r="D1963" s="11">
        <v>625</v>
      </c>
      <c r="G1963" t="s">
        <v>2659</v>
      </c>
    </row>
    <row r="1964" spans="1:7">
      <c r="A1964" s="227" t="s">
        <v>1192</v>
      </c>
      <c r="B1964" s="227" t="s">
        <v>2658</v>
      </c>
      <c r="C1964" s="22">
        <v>45966</v>
      </c>
      <c r="D1964" s="11">
        <v>208</v>
      </c>
      <c r="F1964" s="11" t="s">
        <v>2026</v>
      </c>
      <c r="G1964" t="s">
        <v>2659</v>
      </c>
    </row>
    <row r="1965" spans="1:7">
      <c r="A1965" s="228" t="s">
        <v>1190</v>
      </c>
      <c r="B1965" s="1163" t="s">
        <v>56</v>
      </c>
      <c r="C1965" s="22">
        <v>45966</v>
      </c>
      <c r="D1965" s="86">
        <v>1034</v>
      </c>
      <c r="G1965" t="s">
        <v>2659</v>
      </c>
    </row>
    <row r="1966" spans="1:7" ht="15.75">
      <c r="A1966" s="73" t="s">
        <v>1179</v>
      </c>
      <c r="B1966" s="171" t="s">
        <v>1921</v>
      </c>
      <c r="C1966" s="233">
        <v>45966</v>
      </c>
      <c r="D1966" s="11">
        <v>150</v>
      </c>
      <c r="G1966" t="s">
        <v>2659</v>
      </c>
    </row>
    <row r="1967" spans="1:7">
      <c r="A1967" s="311" t="s">
        <v>1163</v>
      </c>
      <c r="B1967" s="268" t="s">
        <v>2662</v>
      </c>
      <c r="C1967" s="22">
        <v>45966</v>
      </c>
      <c r="E1967" s="635">
        <v>13112</v>
      </c>
      <c r="F1967" s="48" t="s">
        <v>2671</v>
      </c>
      <c r="G1967" t="s">
        <v>2659</v>
      </c>
    </row>
    <row r="1968" spans="1:7">
      <c r="A1968" s="174" t="s">
        <v>1662</v>
      </c>
      <c r="B1968" s="227" t="s">
        <v>58</v>
      </c>
      <c r="C1968" s="22">
        <v>45966</v>
      </c>
      <c r="D1968" s="71">
        <v>346</v>
      </c>
      <c r="E1968" s="86"/>
      <c r="F1968" s="11" t="s">
        <v>2378</v>
      </c>
      <c r="G1968" t="s">
        <v>2659</v>
      </c>
    </row>
    <row r="1969" spans="1:7">
      <c r="A1969" s="290" t="s">
        <v>1668</v>
      </c>
      <c r="B1969" s="227" t="s">
        <v>58</v>
      </c>
      <c r="C1969" s="22">
        <v>45966</v>
      </c>
      <c r="D1969" s="71">
        <v>656</v>
      </c>
      <c r="E1969" s="86"/>
      <c r="G1969" t="s">
        <v>2659</v>
      </c>
    </row>
    <row r="1970" spans="1:7">
      <c r="A1970" s="290" t="s">
        <v>1665</v>
      </c>
      <c r="B1970" s="227" t="s">
        <v>58</v>
      </c>
      <c r="C1970" s="22">
        <v>45966</v>
      </c>
      <c r="D1970" s="244">
        <v>2985</v>
      </c>
      <c r="E1970" s="86"/>
      <c r="F1970" s="11" t="s">
        <v>2672</v>
      </c>
      <c r="G1970" t="s">
        <v>2659</v>
      </c>
    </row>
    <row r="1971" spans="1:7">
      <c r="A1971" s="79" t="s">
        <v>1635</v>
      </c>
      <c r="B1971" s="79" t="s">
        <v>60</v>
      </c>
      <c r="C1971" s="22">
        <v>45967</v>
      </c>
      <c r="D1971" s="71"/>
      <c r="E1971" s="11"/>
      <c r="F1971" s="73" t="s">
        <v>2673</v>
      </c>
      <c r="G1971" t="s">
        <v>2659</v>
      </c>
    </row>
    <row r="1972" spans="1:7">
      <c r="A1972" s="79" t="s">
        <v>1635</v>
      </c>
      <c r="B1972" s="1162" t="s">
        <v>491</v>
      </c>
      <c r="C1972" s="22">
        <v>45967</v>
      </c>
      <c r="D1972" s="11">
        <v>760</v>
      </c>
      <c r="E1972" s="178"/>
      <c r="F1972" s="99"/>
      <c r="G1972" t="s">
        <v>2659</v>
      </c>
    </row>
    <row r="1973" spans="1:7">
      <c r="A1973" s="617" t="s">
        <v>1419</v>
      </c>
      <c r="B1973" s="11" t="s">
        <v>58</v>
      </c>
      <c r="C1973" s="22">
        <v>45967</v>
      </c>
      <c r="D1973" s="11">
        <v>954</v>
      </c>
      <c r="F1973" s="11" t="s">
        <v>2674</v>
      </c>
      <c r="G1973" t="s">
        <v>2659</v>
      </c>
    </row>
    <row r="1974" spans="1:7">
      <c r="A1974" s="48" t="s">
        <v>1520</v>
      </c>
      <c r="B1974" s="1125" t="s">
        <v>80</v>
      </c>
      <c r="C1974" s="22">
        <v>45967</v>
      </c>
      <c r="D1974" s="11">
        <v>183</v>
      </c>
      <c r="G1974" t="s">
        <v>2659</v>
      </c>
    </row>
    <row r="1975" spans="1:7" ht="15.75">
      <c r="A1975" s="11" t="s">
        <v>1520</v>
      </c>
      <c r="B1975" s="171" t="s">
        <v>1921</v>
      </c>
      <c r="C1975" s="233">
        <v>45967</v>
      </c>
      <c r="D1975" s="11">
        <v>270</v>
      </c>
      <c r="G1975" t="s">
        <v>2659</v>
      </c>
    </row>
    <row r="1976" spans="1:7">
      <c r="A1976" s="839" t="s">
        <v>1277</v>
      </c>
      <c r="B1976" s="268" t="s">
        <v>2662</v>
      </c>
      <c r="C1976" s="22">
        <v>45967</v>
      </c>
      <c r="E1976" s="244">
        <v>5200</v>
      </c>
      <c r="F1976" s="11" t="s">
        <v>2675</v>
      </c>
      <c r="G1976" t="s">
        <v>2659</v>
      </c>
    </row>
    <row r="1977" spans="1:7">
      <c r="A1977" s="11" t="s">
        <v>1192</v>
      </c>
      <c r="B1977" s="73" t="s">
        <v>2658</v>
      </c>
      <c r="C1977" s="22">
        <v>45967</v>
      </c>
      <c r="F1977" s="303" t="s">
        <v>2676</v>
      </c>
      <c r="G1977" t="s">
        <v>2659</v>
      </c>
    </row>
    <row r="1978" spans="1:7">
      <c r="A1978" s="79" t="s">
        <v>1190</v>
      </c>
      <c r="B1978" s="1163" t="s">
        <v>56</v>
      </c>
      <c r="C1978" s="22">
        <v>45967</v>
      </c>
      <c r="D1978" s="11">
        <v>209</v>
      </c>
      <c r="G1978" t="s">
        <v>2659</v>
      </c>
    </row>
    <row r="1979" spans="1:7">
      <c r="A1979" s="470" t="s">
        <v>1275</v>
      </c>
      <c r="B1979" s="73" t="s">
        <v>2586</v>
      </c>
      <c r="C1979" s="22">
        <v>45967</v>
      </c>
      <c r="D1979" s="86">
        <v>1063</v>
      </c>
      <c r="G1979" t="s">
        <v>2659</v>
      </c>
    </row>
    <row r="1980" spans="1:7">
      <c r="A1980" s="544" t="s">
        <v>1665</v>
      </c>
      <c r="B1980" s="11" t="s">
        <v>58</v>
      </c>
      <c r="C1980" s="22">
        <v>45967</v>
      </c>
      <c r="D1980" s="86">
        <v>2373</v>
      </c>
      <c r="F1980" s="11" t="s">
        <v>2677</v>
      </c>
      <c r="G1980" t="s">
        <v>2659</v>
      </c>
    </row>
    <row r="1981" spans="1:7">
      <c r="A1981" s="229" t="s">
        <v>1635</v>
      </c>
      <c r="B1981" s="229" t="s">
        <v>60</v>
      </c>
      <c r="C1981" s="22">
        <v>45968</v>
      </c>
      <c r="D1981" s="11">
        <v>923</v>
      </c>
      <c r="G1981" t="s">
        <v>2659</v>
      </c>
    </row>
    <row r="1982" spans="1:7">
      <c r="A1982" s="73" t="s">
        <v>1635</v>
      </c>
      <c r="B1982" s="414" t="s">
        <v>500</v>
      </c>
      <c r="C1982" s="22">
        <v>45968</v>
      </c>
      <c r="D1982" s="86">
        <v>3052</v>
      </c>
      <c r="G1982" t="s">
        <v>2659</v>
      </c>
    </row>
    <row r="1983" spans="1:7">
      <c r="A1983" s="73" t="s">
        <v>1895</v>
      </c>
      <c r="B1983" s="265" t="s">
        <v>64</v>
      </c>
      <c r="C1983" s="22">
        <v>45968</v>
      </c>
      <c r="D1983" s="11">
        <v>451</v>
      </c>
      <c r="G1983" t="s">
        <v>2659</v>
      </c>
    </row>
    <row r="1984" spans="1:7">
      <c r="A1984" s="228" t="s">
        <v>1520</v>
      </c>
      <c r="B1984" s="1125" t="s">
        <v>80</v>
      </c>
      <c r="C1984" s="22">
        <v>45968</v>
      </c>
      <c r="G1984" t="s">
        <v>2659</v>
      </c>
    </row>
    <row r="1985" spans="1:7" ht="15.75">
      <c r="A1985" s="73" t="s">
        <v>1275</v>
      </c>
      <c r="B1985" s="171" t="s">
        <v>1921</v>
      </c>
      <c r="C1985" s="233">
        <v>45968</v>
      </c>
      <c r="D1985" s="11">
        <v>350</v>
      </c>
      <c r="G1985" t="s">
        <v>2659</v>
      </c>
    </row>
    <row r="1986" spans="1:7">
      <c r="A1986" s="227" t="s">
        <v>1275</v>
      </c>
      <c r="B1986" s="227" t="s">
        <v>2586</v>
      </c>
      <c r="C1986" s="22">
        <v>45968</v>
      </c>
      <c r="D1986" s="11">
        <v>913</v>
      </c>
      <c r="F1986" s="11" t="s">
        <v>2105</v>
      </c>
      <c r="G1986" t="s">
        <v>2659</v>
      </c>
    </row>
    <row r="1987" spans="1:7">
      <c r="A1987" s="11" t="s">
        <v>1192</v>
      </c>
      <c r="B1987" s="73" t="s">
        <v>2658</v>
      </c>
      <c r="C1987" s="22">
        <v>45968</v>
      </c>
      <c r="F1987" s="303" t="s">
        <v>2676</v>
      </c>
      <c r="G1987" t="s">
        <v>2659</v>
      </c>
    </row>
    <row r="1988" spans="1:7">
      <c r="A1988" s="174" t="s">
        <v>1202</v>
      </c>
      <c r="B1988" s="73" t="s">
        <v>2586</v>
      </c>
      <c r="C1988" s="22">
        <v>45968</v>
      </c>
      <c r="F1988" s="234" t="s">
        <v>2323</v>
      </c>
      <c r="G1988" t="s">
        <v>2659</v>
      </c>
    </row>
    <row r="1989" spans="1:7">
      <c r="A1989" s="174" t="s">
        <v>1212</v>
      </c>
      <c r="B1989" s="1163" t="s">
        <v>56</v>
      </c>
      <c r="C1989" s="22">
        <v>45968</v>
      </c>
      <c r="D1989" s="11">
        <v>569</v>
      </c>
      <c r="G1989" t="s">
        <v>2659</v>
      </c>
    </row>
    <row r="1990" spans="1:7">
      <c r="A1990" s="174" t="s">
        <v>1694</v>
      </c>
      <c r="B1990" s="11" t="s">
        <v>58</v>
      </c>
      <c r="C1990" s="22">
        <v>45968</v>
      </c>
      <c r="D1990" s="86">
        <v>2948</v>
      </c>
      <c r="G1990" t="s">
        <v>2659</v>
      </c>
    </row>
    <row r="1991" spans="1:7">
      <c r="A1991" s="610" t="s">
        <v>1893</v>
      </c>
      <c r="B1991" s="265" t="s">
        <v>64</v>
      </c>
      <c r="C1991" s="22">
        <v>45971</v>
      </c>
      <c r="D1991" s="86">
        <v>560</v>
      </c>
      <c r="G1991" t="s">
        <v>2659</v>
      </c>
    </row>
    <row r="1992" spans="1:7" ht="15.75">
      <c r="A1992" s="73" t="s">
        <v>1520</v>
      </c>
      <c r="B1992" s="171" t="s">
        <v>1921</v>
      </c>
      <c r="C1992" s="233">
        <v>45971</v>
      </c>
      <c r="D1992" s="11">
        <v>558</v>
      </c>
      <c r="G1992" t="s">
        <v>2659</v>
      </c>
    </row>
    <row r="1993" spans="1:7">
      <c r="A1993" s="238" t="s">
        <v>1520</v>
      </c>
      <c r="B1993" s="1125" t="s">
        <v>80</v>
      </c>
      <c r="C1993" s="22">
        <v>45971</v>
      </c>
      <c r="F1993" s="11" t="s">
        <v>2386</v>
      </c>
      <c r="G1993" t="s">
        <v>2659</v>
      </c>
    </row>
    <row r="1994" spans="1:7">
      <c r="A1994" s="238" t="s">
        <v>1523</v>
      </c>
      <c r="B1994" s="238" t="s">
        <v>58</v>
      </c>
      <c r="C1994" s="22">
        <v>45971</v>
      </c>
      <c r="D1994" s="86">
        <v>1351</v>
      </c>
      <c r="G1994" t="s">
        <v>2659</v>
      </c>
    </row>
    <row r="1995" spans="1:7">
      <c r="A1995" s="238" t="s">
        <v>1441</v>
      </c>
      <c r="B1995" s="238" t="s">
        <v>58</v>
      </c>
      <c r="C1995" s="22">
        <v>45971</v>
      </c>
      <c r="D1995" s="11">
        <v>138</v>
      </c>
      <c r="F1995" s="11" t="s">
        <v>2678</v>
      </c>
      <c r="G1995" t="s">
        <v>2659</v>
      </c>
    </row>
    <row r="1996" spans="1:7">
      <c r="A1996" s="238" t="s">
        <v>1503</v>
      </c>
      <c r="B1996" s="238" t="s">
        <v>58</v>
      </c>
      <c r="C1996" s="22">
        <v>45971</v>
      </c>
      <c r="D1996" s="11">
        <v>632</v>
      </c>
      <c r="F1996" s="11" t="s">
        <v>2407</v>
      </c>
      <c r="G1996" t="s">
        <v>2659</v>
      </c>
    </row>
    <row r="1997" spans="1:7">
      <c r="A1997" s="238" t="s">
        <v>1965</v>
      </c>
      <c r="B1997" s="238" t="s">
        <v>1531</v>
      </c>
      <c r="C1997" s="22">
        <v>45971</v>
      </c>
      <c r="D1997" s="11">
        <v>748</v>
      </c>
      <c r="G1997" t="s">
        <v>2659</v>
      </c>
    </row>
    <row r="1998" spans="1:7">
      <c r="A1998" s="73" t="s">
        <v>1190</v>
      </c>
      <c r="B1998" s="1163" t="s">
        <v>56</v>
      </c>
      <c r="C1998" s="22">
        <v>45971</v>
      </c>
      <c r="D1998" s="11">
        <v>96</v>
      </c>
      <c r="G1998" t="s">
        <v>2659</v>
      </c>
    </row>
    <row r="1999" spans="1:7">
      <c r="A1999" s="227" t="s">
        <v>1192</v>
      </c>
      <c r="B1999" s="268" t="s">
        <v>2658</v>
      </c>
      <c r="C1999" s="22">
        <v>45971</v>
      </c>
      <c r="D1999" s="11">
        <v>562</v>
      </c>
      <c r="G1999" t="s">
        <v>2659</v>
      </c>
    </row>
    <row r="2000" spans="1:7">
      <c r="A2000" s="73" t="s">
        <v>1195</v>
      </c>
      <c r="B2000" s="1163" t="s">
        <v>56</v>
      </c>
      <c r="C2000" s="22">
        <v>45971</v>
      </c>
      <c r="D2000" s="11">
        <v>435</v>
      </c>
      <c r="F2000" s="11" t="s">
        <v>2679</v>
      </c>
      <c r="G2000" t="s">
        <v>2659</v>
      </c>
    </row>
    <row r="2001" spans="1:7">
      <c r="A2001" s="820" t="s">
        <v>1694</v>
      </c>
      <c r="B2001" s="257" t="s">
        <v>58</v>
      </c>
      <c r="C2001" s="22">
        <v>45971</v>
      </c>
      <c r="D2001" s="86">
        <v>4084</v>
      </c>
      <c r="G2001" t="s">
        <v>2659</v>
      </c>
    </row>
    <row r="2002" spans="1:7" ht="15.75">
      <c r="A2002" s="73" t="s">
        <v>1503</v>
      </c>
      <c r="B2002" s="171" t="s">
        <v>1921</v>
      </c>
      <c r="C2002" s="233">
        <v>45972</v>
      </c>
      <c r="E2002" s="244">
        <v>5569</v>
      </c>
      <c r="F2002" s="11" t="s">
        <v>2680</v>
      </c>
      <c r="G2002" t="s">
        <v>2659</v>
      </c>
    </row>
    <row r="2003" spans="1:7">
      <c r="A2003" s="228" t="s">
        <v>1965</v>
      </c>
      <c r="B2003" s="548" t="s">
        <v>1531</v>
      </c>
      <c r="C2003" s="22">
        <v>45972</v>
      </c>
      <c r="D2003" s="86">
        <v>1062</v>
      </c>
      <c r="F2003" s="11" t="s">
        <v>2681</v>
      </c>
      <c r="G2003" t="s">
        <v>2659</v>
      </c>
    </row>
    <row r="2004" spans="1:7" ht="15.75">
      <c r="A2004" s="73" t="s">
        <v>1204</v>
      </c>
      <c r="B2004" s="171" t="s">
        <v>1921</v>
      </c>
      <c r="C2004" s="233">
        <v>45972</v>
      </c>
      <c r="E2004" s="131"/>
      <c r="F2004" s="73" t="s">
        <v>2682</v>
      </c>
      <c r="G2004" t="s">
        <v>2659</v>
      </c>
    </row>
    <row r="2005" spans="1:7" ht="15.75">
      <c r="A2005" s="73" t="s">
        <v>2683</v>
      </c>
      <c r="B2005" s="171" t="s">
        <v>1921</v>
      </c>
      <c r="C2005" s="233">
        <v>45972</v>
      </c>
      <c r="D2005" s="71"/>
      <c r="E2005" s="11"/>
      <c r="F2005" s="268" t="s">
        <v>2684</v>
      </c>
      <c r="G2005" t="s">
        <v>2659</v>
      </c>
    </row>
    <row r="2006" spans="1:7" ht="15.75">
      <c r="A2006" s="11" t="s">
        <v>453</v>
      </c>
      <c r="B2006" s="171" t="s">
        <v>1921</v>
      </c>
      <c r="C2006" s="233">
        <v>45973</v>
      </c>
      <c r="E2006" s="178"/>
      <c r="F2006" s="11" t="s">
        <v>2433</v>
      </c>
      <c r="G2006" t="s">
        <v>2659</v>
      </c>
    </row>
    <row r="2007" spans="1:7" ht="15.75">
      <c r="A2007" s="11" t="s">
        <v>1520</v>
      </c>
      <c r="B2007" s="171" t="s">
        <v>1921</v>
      </c>
      <c r="C2007" s="233">
        <v>45973</v>
      </c>
      <c r="F2007" s="234" t="s">
        <v>2383</v>
      </c>
      <c r="G2007" t="s">
        <v>2659</v>
      </c>
    </row>
    <row r="2008" spans="1:7">
      <c r="A2008" s="99" t="s">
        <v>1417</v>
      </c>
      <c r="B2008" s="99" t="s">
        <v>58</v>
      </c>
      <c r="C2008" s="22">
        <v>45973</v>
      </c>
      <c r="D2008" s="86">
        <v>1580</v>
      </c>
      <c r="F2008" s="11" t="s">
        <v>2512</v>
      </c>
      <c r="G2008" t="s">
        <v>2659</v>
      </c>
    </row>
    <row r="2009" spans="1:7">
      <c r="A2009" s="11" t="s">
        <v>1523</v>
      </c>
      <c r="B2009" s="48" t="s">
        <v>58</v>
      </c>
      <c r="C2009" s="22">
        <v>45973</v>
      </c>
      <c r="D2009" s="11">
        <v>890</v>
      </c>
      <c r="G2009" t="s">
        <v>2659</v>
      </c>
    </row>
    <row r="2010" spans="1:7">
      <c r="A2010" s="11" t="s">
        <v>1523</v>
      </c>
      <c r="B2010" s="1125" t="s">
        <v>80</v>
      </c>
      <c r="C2010" s="22">
        <v>45973</v>
      </c>
      <c r="F2010" s="11" t="s">
        <v>2378</v>
      </c>
      <c r="G2010" t="s">
        <v>2659</v>
      </c>
    </row>
    <row r="2011" spans="1:7">
      <c r="A2011" s="48" t="s">
        <v>1415</v>
      </c>
      <c r="B2011" s="48" t="s">
        <v>58</v>
      </c>
      <c r="C2011" s="22">
        <v>45973</v>
      </c>
      <c r="D2011" s="11">
        <v>877</v>
      </c>
      <c r="F2011" s="11" t="s">
        <v>2685</v>
      </c>
      <c r="G2011" t="s">
        <v>2659</v>
      </c>
    </row>
    <row r="2012" spans="1:7" ht="15.75">
      <c r="A2012" s="11" t="s">
        <v>1966</v>
      </c>
      <c r="B2012" s="171" t="s">
        <v>1921</v>
      </c>
      <c r="C2012" s="233">
        <v>45973</v>
      </c>
      <c r="E2012" s="244">
        <v>6640</v>
      </c>
      <c r="G2012" t="s">
        <v>2659</v>
      </c>
    </row>
    <row r="2013" spans="1:7" ht="15.75">
      <c r="A2013" s="470" t="s">
        <v>1185</v>
      </c>
      <c r="B2013" s="171" t="s">
        <v>1921</v>
      </c>
      <c r="C2013" s="233">
        <v>45973</v>
      </c>
      <c r="D2013" s="11">
        <v>711</v>
      </c>
      <c r="F2013" s="11" t="s">
        <v>2072</v>
      </c>
      <c r="G2013" t="s">
        <v>2659</v>
      </c>
    </row>
    <row r="2014" spans="1:7">
      <c r="A2014" s="442" t="s">
        <v>1202</v>
      </c>
      <c r="B2014" s="99" t="s">
        <v>2586</v>
      </c>
      <c r="C2014" s="22">
        <v>45973</v>
      </c>
      <c r="F2014" s="234" t="s">
        <v>2686</v>
      </c>
      <c r="G2014" t="s">
        <v>2659</v>
      </c>
    </row>
    <row r="2015" spans="1:7">
      <c r="A2015" s="470" t="s">
        <v>1839</v>
      </c>
      <c r="B2015" s="11" t="s">
        <v>2586</v>
      </c>
      <c r="C2015" s="22">
        <v>45973</v>
      </c>
      <c r="D2015" s="86">
        <v>1486</v>
      </c>
      <c r="F2015" s="11" t="s">
        <v>2687</v>
      </c>
      <c r="G2015" t="s">
        <v>2659</v>
      </c>
    </row>
    <row r="2016" spans="1:7">
      <c r="A2016" s="470" t="s">
        <v>1192</v>
      </c>
      <c r="B2016" s="11" t="s">
        <v>2652</v>
      </c>
      <c r="C2016" s="22">
        <v>45973</v>
      </c>
      <c r="D2016" s="11">
        <v>474</v>
      </c>
      <c r="G2016" t="s">
        <v>2659</v>
      </c>
    </row>
    <row r="2017" spans="1:7">
      <c r="A2017" s="11" t="s">
        <v>1694</v>
      </c>
      <c r="B2017" s="11" t="s">
        <v>58</v>
      </c>
      <c r="C2017" s="22">
        <v>45973</v>
      </c>
      <c r="D2017" s="11">
        <v>242</v>
      </c>
      <c r="G2017" t="s">
        <v>2659</v>
      </c>
    </row>
    <row r="2018" spans="1:7">
      <c r="A2018" s="11" t="s">
        <v>1687</v>
      </c>
      <c r="B2018" s="11" t="s">
        <v>58</v>
      </c>
      <c r="C2018" s="22">
        <v>45973</v>
      </c>
      <c r="D2018" s="86">
        <v>1264</v>
      </c>
      <c r="G2018" t="s">
        <v>2659</v>
      </c>
    </row>
    <row r="2019" spans="1:7">
      <c r="A2019" s="48" t="s">
        <v>1698</v>
      </c>
      <c r="B2019" s="48" t="s">
        <v>58</v>
      </c>
      <c r="C2019" s="22">
        <v>45973</v>
      </c>
      <c r="D2019" s="86">
        <v>3678</v>
      </c>
      <c r="G2019" t="s">
        <v>2659</v>
      </c>
    </row>
    <row r="2020" spans="1:7" ht="15.75">
      <c r="A2020" s="11" t="s">
        <v>1520</v>
      </c>
      <c r="B2020" s="171" t="s">
        <v>1921</v>
      </c>
      <c r="C2020" s="233">
        <v>45974</v>
      </c>
      <c r="F2020" s="11" t="s">
        <v>2444</v>
      </c>
      <c r="G2020" t="s">
        <v>2659</v>
      </c>
    </row>
    <row r="2021" spans="1:7">
      <c r="A2021" s="99" t="s">
        <v>1417</v>
      </c>
      <c r="B2021" s="99" t="s">
        <v>58</v>
      </c>
      <c r="C2021" s="22">
        <v>45974</v>
      </c>
      <c r="D2021" s="86">
        <v>1258</v>
      </c>
      <c r="F2021" s="11" t="s">
        <v>2688</v>
      </c>
      <c r="G2021" t="s">
        <v>2659</v>
      </c>
    </row>
    <row r="2022" spans="1:7">
      <c r="A2022" s="48" t="s">
        <v>1415</v>
      </c>
      <c r="B2022" s="48" t="s">
        <v>58</v>
      </c>
      <c r="C2022" s="22">
        <v>45974</v>
      </c>
      <c r="D2022" s="11">
        <v>814</v>
      </c>
      <c r="F2022" s="11" t="s">
        <v>2689</v>
      </c>
      <c r="G2022" t="s">
        <v>2659</v>
      </c>
    </row>
    <row r="2023" spans="1:7" ht="15.75">
      <c r="A2023" s="470" t="s">
        <v>1185</v>
      </c>
      <c r="B2023" s="171" t="s">
        <v>1921</v>
      </c>
      <c r="C2023" s="233">
        <v>45974</v>
      </c>
      <c r="D2023" s="11">
        <v>325</v>
      </c>
      <c r="G2023" t="s">
        <v>2659</v>
      </c>
    </row>
    <row r="2024" spans="1:7" ht="15.75">
      <c r="A2024" s="11" t="s">
        <v>1185</v>
      </c>
      <c r="B2024" s="171" t="s">
        <v>1921</v>
      </c>
      <c r="C2024" s="233">
        <v>45974</v>
      </c>
      <c r="F2024" s="11" t="s">
        <v>2105</v>
      </c>
      <c r="G2024" t="s">
        <v>2659</v>
      </c>
    </row>
    <row r="2025" spans="1:7">
      <c r="A2025" s="442" t="s">
        <v>1192</v>
      </c>
      <c r="B2025" s="99" t="s">
        <v>2652</v>
      </c>
      <c r="C2025" s="22">
        <v>45974</v>
      </c>
      <c r="D2025" s="11">
        <v>606</v>
      </c>
      <c r="G2025" t="s">
        <v>2659</v>
      </c>
    </row>
    <row r="2026" spans="1:7">
      <c r="A2026" s="654" t="s">
        <v>1195</v>
      </c>
      <c r="B2026" s="1163" t="s">
        <v>56</v>
      </c>
      <c r="C2026" s="22">
        <v>45974</v>
      </c>
      <c r="D2026" s="86">
        <v>1123</v>
      </c>
      <c r="F2026" s="11" t="s">
        <v>2690</v>
      </c>
      <c r="G2026" t="s">
        <v>2659</v>
      </c>
    </row>
    <row r="2027" spans="1:7">
      <c r="A2027" s="544" t="s">
        <v>1839</v>
      </c>
      <c r="B2027" s="48" t="s">
        <v>2586</v>
      </c>
      <c r="C2027" s="22">
        <v>45974</v>
      </c>
      <c r="D2027" s="86">
        <v>2912</v>
      </c>
      <c r="G2027" t="s">
        <v>2659</v>
      </c>
    </row>
    <row r="2028" spans="1:7" ht="15.75">
      <c r="A2028" s="470" t="s">
        <v>1171</v>
      </c>
      <c r="B2028" s="171" t="s">
        <v>1921</v>
      </c>
      <c r="C2028" s="233">
        <v>45974</v>
      </c>
      <c r="F2028" s="11" t="s">
        <v>2105</v>
      </c>
      <c r="G2028" t="s">
        <v>2659</v>
      </c>
    </row>
    <row r="2029" spans="1:7">
      <c r="A2029" s="99" t="s">
        <v>1698</v>
      </c>
      <c r="B2029" s="99" t="s">
        <v>58</v>
      </c>
      <c r="C2029" s="22">
        <v>45974</v>
      </c>
      <c r="D2029" s="86">
        <v>3382</v>
      </c>
      <c r="G2029" t="s">
        <v>2659</v>
      </c>
    </row>
    <row r="2030" spans="1:7">
      <c r="A2030" s="11" t="s">
        <v>1687</v>
      </c>
      <c r="B2030" s="11" t="s">
        <v>58</v>
      </c>
      <c r="C2030" s="22">
        <v>45974</v>
      </c>
      <c r="D2030" s="86">
        <v>1281</v>
      </c>
      <c r="G2030" t="s">
        <v>2659</v>
      </c>
    </row>
    <row r="2031" spans="1:7">
      <c r="A2031" s="174" t="s">
        <v>1745</v>
      </c>
      <c r="B2031" s="11" t="s">
        <v>58</v>
      </c>
      <c r="C2031" s="22">
        <v>45974</v>
      </c>
      <c r="D2031" s="11">
        <v>424</v>
      </c>
      <c r="G2031" t="s">
        <v>2659</v>
      </c>
    </row>
    <row r="2032" spans="1:7">
      <c r="A2032" s="290" t="s">
        <v>1700</v>
      </c>
      <c r="B2032" s="48" t="s">
        <v>58</v>
      </c>
      <c r="C2032" s="22">
        <v>45974</v>
      </c>
      <c r="D2032" s="11">
        <v>598</v>
      </c>
      <c r="G2032" t="s">
        <v>2659</v>
      </c>
    </row>
    <row r="2033" spans="1:7" ht="15.75">
      <c r="A2033" s="73" t="s">
        <v>1520</v>
      </c>
      <c r="B2033" s="171" t="s">
        <v>1921</v>
      </c>
      <c r="C2033" s="233">
        <v>45975</v>
      </c>
      <c r="E2033" s="635">
        <v>5647</v>
      </c>
      <c r="F2033" s="229" t="s">
        <v>2691</v>
      </c>
      <c r="G2033" t="s">
        <v>2659</v>
      </c>
    </row>
    <row r="2034" spans="1:7" ht="15.75">
      <c r="A2034" s="73" t="s">
        <v>1441</v>
      </c>
      <c r="B2034" s="171" t="s">
        <v>1921</v>
      </c>
      <c r="C2034" s="233">
        <v>45975</v>
      </c>
      <c r="D2034" s="71"/>
      <c r="E2034" s="11">
        <v>565</v>
      </c>
      <c r="F2034" s="73"/>
      <c r="G2034" t="s">
        <v>2659</v>
      </c>
    </row>
    <row r="2035" spans="1:7">
      <c r="A2035" s="228" t="s">
        <v>1967</v>
      </c>
      <c r="B2035" s="228" t="s">
        <v>1531</v>
      </c>
      <c r="C2035" s="22">
        <v>45975</v>
      </c>
      <c r="D2035" s="11">
        <v>1505</v>
      </c>
      <c r="E2035" s="178"/>
      <c r="F2035" s="99" t="s">
        <v>2692</v>
      </c>
      <c r="G2035" t="s">
        <v>2659</v>
      </c>
    </row>
    <row r="2036" spans="1:7" ht="15.75">
      <c r="A2036" s="73" t="s">
        <v>1185</v>
      </c>
      <c r="B2036" s="171" t="s">
        <v>1921</v>
      </c>
      <c r="C2036" s="233">
        <v>45975</v>
      </c>
      <c r="D2036" s="11">
        <v>430</v>
      </c>
      <c r="G2036" t="s">
        <v>2659</v>
      </c>
    </row>
    <row r="2037" spans="1:7">
      <c r="A2037" s="228" t="s">
        <v>1192</v>
      </c>
      <c r="B2037" s="99" t="s">
        <v>2652</v>
      </c>
      <c r="C2037" s="22">
        <v>45975</v>
      </c>
      <c r="D2037" s="11">
        <v>322</v>
      </c>
      <c r="G2037" t="s">
        <v>2659</v>
      </c>
    </row>
    <row r="2038" spans="1:7">
      <c r="A2038" s="257" t="s">
        <v>1839</v>
      </c>
      <c r="B2038" s="548" t="s">
        <v>2586</v>
      </c>
      <c r="C2038" s="22">
        <v>45975</v>
      </c>
      <c r="D2038" s="86">
        <v>2125</v>
      </c>
      <c r="G2038" t="s">
        <v>2659</v>
      </c>
    </row>
    <row r="2039" spans="1:7" ht="15.75">
      <c r="A2039" s="73" t="s">
        <v>1520</v>
      </c>
      <c r="B2039" s="171" t="s">
        <v>1921</v>
      </c>
      <c r="C2039" s="233">
        <v>45978</v>
      </c>
      <c r="D2039" s="11">
        <v>127</v>
      </c>
      <c r="G2039" t="s">
        <v>2659</v>
      </c>
    </row>
    <row r="2040" spans="1:7" ht="15.75">
      <c r="A2040" s="73" t="s">
        <v>1520</v>
      </c>
      <c r="B2040" s="171" t="s">
        <v>1921</v>
      </c>
      <c r="C2040" s="233">
        <v>45978</v>
      </c>
      <c r="E2040" s="71">
        <v>300</v>
      </c>
      <c r="F2040" s="11" t="s">
        <v>2693</v>
      </c>
      <c r="G2040" t="s">
        <v>2659</v>
      </c>
    </row>
    <row r="2041" spans="1:7">
      <c r="A2041" s="227" t="s">
        <v>1968</v>
      </c>
      <c r="B2041" s="1125" t="s">
        <v>80</v>
      </c>
      <c r="C2041" s="22">
        <v>45978</v>
      </c>
      <c r="D2041" s="86">
        <v>1505</v>
      </c>
      <c r="G2041" t="s">
        <v>2659</v>
      </c>
    </row>
    <row r="2042" spans="1:7">
      <c r="A2042" s="227" t="s">
        <v>1448</v>
      </c>
      <c r="B2042" s="227" t="s">
        <v>58</v>
      </c>
      <c r="C2042" s="22">
        <v>45978</v>
      </c>
      <c r="D2042" s="86">
        <v>1471</v>
      </c>
      <c r="F2042" s="11" t="s">
        <v>2029</v>
      </c>
      <c r="G2042" t="s">
        <v>2659</v>
      </c>
    </row>
    <row r="2043" spans="1:7">
      <c r="A2043" s="228" t="s">
        <v>1967</v>
      </c>
      <c r="B2043" s="227" t="s">
        <v>1531</v>
      </c>
      <c r="C2043" s="22">
        <v>45978</v>
      </c>
      <c r="D2043" s="11">
        <v>907</v>
      </c>
      <c r="F2043" s="11" t="s">
        <v>2072</v>
      </c>
      <c r="G2043" t="s">
        <v>2659</v>
      </c>
    </row>
    <row r="2044" spans="1:7">
      <c r="A2044" s="73" t="s">
        <v>1445</v>
      </c>
      <c r="B2044" s="268" t="s">
        <v>58</v>
      </c>
      <c r="C2044" s="22">
        <v>45978</v>
      </c>
      <c r="D2044" s="11">
        <v>762</v>
      </c>
      <c r="G2044" t="s">
        <v>2659</v>
      </c>
    </row>
    <row r="2045" spans="1:7">
      <c r="A2045" s="229" t="s">
        <v>1415</v>
      </c>
      <c r="B2045" s="267" t="s">
        <v>58</v>
      </c>
      <c r="C2045" s="22">
        <v>45978</v>
      </c>
      <c r="D2045" s="11">
        <v>956</v>
      </c>
      <c r="F2045" s="11" t="s">
        <v>2694</v>
      </c>
      <c r="G2045" t="s">
        <v>2659</v>
      </c>
    </row>
    <row r="2046" spans="1:7" ht="15.75">
      <c r="A2046" s="73" t="s">
        <v>148</v>
      </c>
      <c r="B2046" s="171" t="s">
        <v>1921</v>
      </c>
      <c r="C2046" s="233">
        <v>45978</v>
      </c>
      <c r="D2046" s="11">
        <v>176</v>
      </c>
      <c r="G2046" t="s">
        <v>2659</v>
      </c>
    </row>
    <row r="2047" spans="1:7" ht="15.75">
      <c r="A2047" s="73" t="s">
        <v>148</v>
      </c>
      <c r="B2047" s="171" t="s">
        <v>1921</v>
      </c>
      <c r="C2047" s="233">
        <v>45978</v>
      </c>
      <c r="D2047" s="11">
        <v>270</v>
      </c>
      <c r="G2047" t="s">
        <v>2659</v>
      </c>
    </row>
    <row r="2048" spans="1:7">
      <c r="A2048" s="227" t="s">
        <v>1192</v>
      </c>
      <c r="B2048" s="99" t="s">
        <v>2652</v>
      </c>
      <c r="C2048" s="22">
        <v>45978</v>
      </c>
      <c r="D2048" s="11">
        <v>420</v>
      </c>
      <c r="G2048" t="s">
        <v>2659</v>
      </c>
    </row>
    <row r="2049" spans="1:7">
      <c r="A2049" s="227" t="s">
        <v>1839</v>
      </c>
      <c r="B2049" s="227" t="s">
        <v>2586</v>
      </c>
      <c r="C2049" s="22">
        <v>45978</v>
      </c>
      <c r="D2049" s="86">
        <v>1449</v>
      </c>
      <c r="G2049" t="s">
        <v>2659</v>
      </c>
    </row>
    <row r="2050" spans="1:7">
      <c r="A2050" s="73" t="s">
        <v>1696</v>
      </c>
      <c r="B2050" s="73" t="s">
        <v>58</v>
      </c>
      <c r="C2050" s="22">
        <v>45978</v>
      </c>
      <c r="D2050" s="86">
        <v>5466</v>
      </c>
      <c r="G2050" t="s">
        <v>2659</v>
      </c>
    </row>
    <row r="2051" spans="1:7">
      <c r="A2051" s="227" t="s">
        <v>1687</v>
      </c>
      <c r="B2051" s="227" t="s">
        <v>58</v>
      </c>
      <c r="C2051" s="22">
        <v>45978</v>
      </c>
      <c r="D2051" s="86">
        <v>1662</v>
      </c>
      <c r="G2051" t="s">
        <v>2659</v>
      </c>
    </row>
    <row r="2052" spans="1:7">
      <c r="A2052" s="227" t="s">
        <v>1700</v>
      </c>
      <c r="B2052" s="227" t="s">
        <v>58</v>
      </c>
      <c r="C2052" s="22">
        <v>45978</v>
      </c>
      <c r="D2052" s="86">
        <v>1498</v>
      </c>
      <c r="G2052" t="s">
        <v>2659</v>
      </c>
    </row>
    <row r="2053" spans="1:7">
      <c r="A2053" s="227" t="s">
        <v>1893</v>
      </c>
      <c r="B2053" s="227" t="s">
        <v>64</v>
      </c>
      <c r="C2053" s="22">
        <v>45979</v>
      </c>
      <c r="D2053" s="86">
        <v>17</v>
      </c>
      <c r="G2053" t="s">
        <v>2659</v>
      </c>
    </row>
    <row r="2054" spans="1:7">
      <c r="A2054" s="228" t="s">
        <v>1969</v>
      </c>
      <c r="B2054" s="228" t="s">
        <v>64</v>
      </c>
      <c r="C2054" s="22">
        <v>45979</v>
      </c>
      <c r="D2054" s="86">
        <v>12</v>
      </c>
      <c r="G2054" t="s">
        <v>2659</v>
      </c>
    </row>
    <row r="2055" spans="1:7" ht="15.75">
      <c r="A2055" s="11" t="s">
        <v>1523</v>
      </c>
      <c r="B2055" s="171" t="s">
        <v>1921</v>
      </c>
      <c r="C2055" s="233">
        <v>45979</v>
      </c>
      <c r="E2055" s="244">
        <v>3272</v>
      </c>
      <c r="F2055" s="11" t="s">
        <v>2695</v>
      </c>
      <c r="G2055" t="s">
        <v>2659</v>
      </c>
    </row>
    <row r="2056" spans="1:7">
      <c r="A2056" s="99" t="s">
        <v>1968</v>
      </c>
      <c r="B2056" s="1125" t="s">
        <v>80</v>
      </c>
      <c r="C2056" s="22">
        <v>45979</v>
      </c>
      <c r="D2056" s="86">
        <v>1518</v>
      </c>
      <c r="G2056" t="s">
        <v>2659</v>
      </c>
    </row>
    <row r="2057" spans="1:7">
      <c r="A2057" s="11" t="s">
        <v>1451</v>
      </c>
      <c r="B2057" s="11" t="s">
        <v>58</v>
      </c>
      <c r="C2057" s="22">
        <v>45979</v>
      </c>
      <c r="D2057" s="86">
        <v>1679</v>
      </c>
      <c r="F2057" s="11" t="s">
        <v>2696</v>
      </c>
      <c r="G2057" t="s">
        <v>2659</v>
      </c>
    </row>
    <row r="2058" spans="1:7">
      <c r="A2058" s="11" t="s">
        <v>1967</v>
      </c>
      <c r="B2058" s="11" t="s">
        <v>1531</v>
      </c>
      <c r="C2058" s="22">
        <v>45979</v>
      </c>
      <c r="F2058" s="11" t="s">
        <v>2697</v>
      </c>
      <c r="G2058" t="s">
        <v>2659</v>
      </c>
    </row>
    <row r="2059" spans="1:7">
      <c r="A2059" t="s">
        <v>1445</v>
      </c>
      <c r="B2059" s="48" t="s">
        <v>58</v>
      </c>
      <c r="C2059" s="22">
        <v>45979</v>
      </c>
      <c r="D2059" s="86">
        <v>1530</v>
      </c>
      <c r="F2059" s="11" t="s">
        <v>2698</v>
      </c>
      <c r="G2059" t="s">
        <v>2659</v>
      </c>
    </row>
    <row r="2060" spans="1:7" ht="15.75">
      <c r="A2060" s="470" t="s">
        <v>1753</v>
      </c>
      <c r="B2060" s="171" t="s">
        <v>1921</v>
      </c>
      <c r="C2060" s="233">
        <v>45979</v>
      </c>
      <c r="D2060" s="11">
        <v>136</v>
      </c>
      <c r="F2060" s="26"/>
      <c r="G2060" t="s">
        <v>2659</v>
      </c>
    </row>
    <row r="2061" spans="1:7" ht="15.75">
      <c r="A2061" s="26" t="s">
        <v>148</v>
      </c>
      <c r="B2061" s="171" t="s">
        <v>1921</v>
      </c>
      <c r="C2061" s="233">
        <v>45979</v>
      </c>
      <c r="D2061" s="11">
        <v>120</v>
      </c>
      <c r="F2061" s="26"/>
      <c r="G2061" t="s">
        <v>2659</v>
      </c>
    </row>
    <row r="2062" spans="1:7">
      <c r="A2062" s="839" t="s">
        <v>1195</v>
      </c>
      <c r="B2062" s="1163" t="s">
        <v>56</v>
      </c>
      <c r="C2062" s="22">
        <v>45979</v>
      </c>
      <c r="D2062" s="86">
        <v>1917</v>
      </c>
      <c r="F2062" s="26"/>
      <c r="G2062" t="s">
        <v>2659</v>
      </c>
    </row>
    <row r="2063" spans="1:7">
      <c r="A2063" s="11" t="s">
        <v>979</v>
      </c>
      <c r="B2063" s="11" t="s">
        <v>2586</v>
      </c>
      <c r="C2063" s="22">
        <v>45979</v>
      </c>
      <c r="D2063" s="86">
        <v>2351</v>
      </c>
      <c r="F2063" s="26"/>
      <c r="G2063" t="s">
        <v>2659</v>
      </c>
    </row>
    <row r="2064" spans="1:7">
      <c r="A2064" s="26" t="s">
        <v>1687</v>
      </c>
      <c r="B2064" s="11" t="s">
        <v>58</v>
      </c>
      <c r="C2064" s="22">
        <v>45979</v>
      </c>
      <c r="D2064" s="86">
        <v>2684</v>
      </c>
      <c r="F2064" s="26"/>
      <c r="G2064" t="s">
        <v>2659</v>
      </c>
    </row>
    <row r="2065" spans="1:7">
      <c r="A2065" s="79" t="s">
        <v>1700</v>
      </c>
      <c r="B2065" s="48" t="s">
        <v>58</v>
      </c>
      <c r="C2065" s="22">
        <v>45979</v>
      </c>
      <c r="D2065" s="86">
        <v>3613</v>
      </c>
      <c r="F2065" s="26"/>
      <c r="G2065" t="s">
        <v>2659</v>
      </c>
    </row>
    <row r="2066" spans="1:7">
      <c r="A2066" s="257" t="s">
        <v>1970</v>
      </c>
      <c r="B2066" s="257" t="s">
        <v>60</v>
      </c>
      <c r="C2066" s="22">
        <v>45980</v>
      </c>
      <c r="D2066" s="11">
        <v>480</v>
      </c>
      <c r="F2066" s="26" t="s">
        <v>2699</v>
      </c>
      <c r="G2066" t="s">
        <v>2659</v>
      </c>
    </row>
    <row r="2067" spans="1:7" ht="15.75">
      <c r="A2067" s="73" t="s">
        <v>1441</v>
      </c>
      <c r="B2067" s="171" t="s">
        <v>1921</v>
      </c>
      <c r="C2067" s="233">
        <v>45980</v>
      </c>
      <c r="E2067" s="244">
        <v>2996</v>
      </c>
      <c r="F2067" s="26" t="s">
        <v>2700</v>
      </c>
      <c r="G2067" t="s">
        <v>2659</v>
      </c>
    </row>
    <row r="2068" spans="1:7">
      <c r="A2068" s="227" t="s">
        <v>1968</v>
      </c>
      <c r="B2068" s="1125" t="s">
        <v>80</v>
      </c>
      <c r="C2068" s="22">
        <v>45980</v>
      </c>
      <c r="D2068" s="86">
        <v>1968</v>
      </c>
      <c r="E2068" s="131"/>
      <c r="F2068" s="79" t="s">
        <v>2701</v>
      </c>
      <c r="G2068" t="s">
        <v>2659</v>
      </c>
    </row>
    <row r="2069" spans="1:7">
      <c r="A2069" s="227" t="s">
        <v>1451</v>
      </c>
      <c r="B2069" s="227" t="s">
        <v>58</v>
      </c>
      <c r="C2069" s="22">
        <v>45980</v>
      </c>
      <c r="D2069" s="244">
        <v>1429</v>
      </c>
      <c r="E2069" s="11"/>
      <c r="F2069" s="26" t="s">
        <v>2702</v>
      </c>
      <c r="G2069" t="s">
        <v>2659</v>
      </c>
    </row>
    <row r="2070" spans="1:7">
      <c r="A2070" s="228" t="s">
        <v>1967</v>
      </c>
      <c r="B2070" s="227" t="s">
        <v>1531</v>
      </c>
      <c r="C2070" s="22">
        <v>45980</v>
      </c>
      <c r="D2070" s="71"/>
      <c r="E2070" s="11"/>
      <c r="F2070" s="26" t="s">
        <v>2656</v>
      </c>
      <c r="G2070" t="s">
        <v>2659</v>
      </c>
    </row>
    <row r="2071" spans="1:7">
      <c r="A2071" s="257" t="s">
        <v>1445</v>
      </c>
      <c r="B2071" s="276" t="s">
        <v>58</v>
      </c>
      <c r="C2071" s="22">
        <v>45980</v>
      </c>
      <c r="D2071" s="11">
        <v>954</v>
      </c>
      <c r="E2071" s="178"/>
      <c r="F2071" s="37" t="s">
        <v>2703</v>
      </c>
      <c r="G2071" t="s">
        <v>2659</v>
      </c>
    </row>
    <row r="2072" spans="1:7" ht="15.75">
      <c r="A2072" s="470" t="s">
        <v>1753</v>
      </c>
      <c r="B2072" s="171" t="s">
        <v>1921</v>
      </c>
      <c r="C2072" s="233">
        <v>45980</v>
      </c>
      <c r="D2072" s="11">
        <v>170</v>
      </c>
      <c r="F2072" s="26"/>
      <c r="G2072" t="s">
        <v>2659</v>
      </c>
    </row>
    <row r="2073" spans="1:7" ht="15.75">
      <c r="A2073" s="73" t="s">
        <v>148</v>
      </c>
      <c r="B2073" s="171" t="s">
        <v>1921</v>
      </c>
      <c r="C2073" s="233">
        <v>45980</v>
      </c>
      <c r="D2073" s="11">
        <v>550</v>
      </c>
      <c r="F2073" s="26"/>
      <c r="G2073" t="s">
        <v>2659</v>
      </c>
    </row>
    <row r="2074" spans="1:7">
      <c r="A2074" s="228" t="s">
        <v>979</v>
      </c>
      <c r="B2074" s="228" t="s">
        <v>2586</v>
      </c>
      <c r="C2074" s="22">
        <v>45980</v>
      </c>
      <c r="D2074" s="86">
        <v>1835</v>
      </c>
      <c r="F2074" s="26"/>
      <c r="G2074" t="s">
        <v>2659</v>
      </c>
    </row>
    <row r="2075" spans="1:7" ht="15.75">
      <c r="A2075" s="73" t="s">
        <v>453</v>
      </c>
      <c r="B2075" s="171" t="s">
        <v>1921</v>
      </c>
      <c r="C2075" s="233">
        <v>45981</v>
      </c>
      <c r="D2075" s="11">
        <v>170</v>
      </c>
      <c r="F2075" s="26"/>
      <c r="G2075" t="s">
        <v>2659</v>
      </c>
    </row>
    <row r="2076" spans="1:7">
      <c r="A2076" s="238" t="s">
        <v>1970</v>
      </c>
      <c r="B2076" s="238" t="s">
        <v>60</v>
      </c>
      <c r="C2076" s="22">
        <v>45981</v>
      </c>
      <c r="F2076" s="26" t="s">
        <v>2704</v>
      </c>
      <c r="G2076" t="s">
        <v>2659</v>
      </c>
    </row>
    <row r="2077" spans="1:7">
      <c r="A2077" s="234" t="s">
        <v>1445</v>
      </c>
      <c r="B2077" s="73" t="s">
        <v>58</v>
      </c>
      <c r="C2077" s="22">
        <v>45981</v>
      </c>
      <c r="D2077" s="86">
        <v>1603</v>
      </c>
      <c r="F2077" s="37" t="s">
        <v>2705</v>
      </c>
      <c r="G2077" t="s">
        <v>2659</v>
      </c>
    </row>
    <row r="2078" spans="1:7">
      <c r="A2078" s="227" t="s">
        <v>1968</v>
      </c>
      <c r="B2078" s="1125" t="s">
        <v>80</v>
      </c>
      <c r="C2078" s="22">
        <v>45981</v>
      </c>
      <c r="D2078" s="11">
        <v>345</v>
      </c>
      <c r="F2078" s="26" t="s">
        <v>2706</v>
      </c>
      <c r="G2078" t="s">
        <v>2659</v>
      </c>
    </row>
    <row r="2079" spans="1:7">
      <c r="A2079" s="228" t="s">
        <v>1451</v>
      </c>
      <c r="B2079" s="228" t="s">
        <v>58</v>
      </c>
      <c r="C2079" s="22">
        <v>45981</v>
      </c>
      <c r="D2079" s="86">
        <v>1624</v>
      </c>
      <c r="F2079" s="26" t="s">
        <v>2707</v>
      </c>
      <c r="G2079" t="s">
        <v>2659</v>
      </c>
    </row>
    <row r="2080" spans="1:7" ht="15.75">
      <c r="A2080" s="73" t="s">
        <v>1441</v>
      </c>
      <c r="B2080" s="171" t="s">
        <v>1921</v>
      </c>
      <c r="C2080" s="233">
        <v>45981</v>
      </c>
      <c r="E2080" s="71">
        <v>728</v>
      </c>
      <c r="F2080" s="26"/>
      <c r="G2080" t="s">
        <v>2659</v>
      </c>
    </row>
    <row r="2081" spans="1:7" ht="15.75">
      <c r="A2081" s="73" t="s">
        <v>1185</v>
      </c>
      <c r="B2081" s="171" t="s">
        <v>1921</v>
      </c>
      <c r="C2081" s="233">
        <v>45981</v>
      </c>
      <c r="D2081" s="11">
        <v>195</v>
      </c>
      <c r="F2081" s="26" t="s">
        <v>2708</v>
      </c>
      <c r="G2081" t="s">
        <v>2659</v>
      </c>
    </row>
    <row r="2082" spans="1:7" ht="15.75">
      <c r="A2082" s="73" t="s">
        <v>148</v>
      </c>
      <c r="B2082" s="171" t="s">
        <v>1921</v>
      </c>
      <c r="C2082" s="233">
        <v>45981</v>
      </c>
      <c r="F2082" s="26" t="s">
        <v>2709</v>
      </c>
      <c r="G2082" t="s">
        <v>2659</v>
      </c>
    </row>
    <row r="2083" spans="1:7">
      <c r="A2083" s="227" t="s">
        <v>1195</v>
      </c>
      <c r="B2083" s="1163" t="s">
        <v>56</v>
      </c>
      <c r="C2083" s="22">
        <v>45981</v>
      </c>
      <c r="D2083" s="11">
        <v>272</v>
      </c>
      <c r="F2083" s="26"/>
      <c r="G2083" t="s">
        <v>2659</v>
      </c>
    </row>
    <row r="2084" spans="1:7">
      <c r="A2084" s="11" t="s">
        <v>1839</v>
      </c>
      <c r="B2084" s="11" t="s">
        <v>2586</v>
      </c>
      <c r="C2084" s="22">
        <v>45982</v>
      </c>
      <c r="E2084" s="178"/>
      <c r="F2084" s="234" t="s">
        <v>2710</v>
      </c>
      <c r="G2084" t="s">
        <v>2659</v>
      </c>
    </row>
    <row r="2085" spans="1:7">
      <c r="A2085" s="227" t="s">
        <v>979</v>
      </c>
      <c r="B2085" s="227" t="s">
        <v>2586</v>
      </c>
      <c r="C2085" s="22">
        <v>45981</v>
      </c>
      <c r="D2085" s="86">
        <v>2139</v>
      </c>
      <c r="F2085" s="26"/>
      <c r="G2085" t="s">
        <v>2659</v>
      </c>
    </row>
    <row r="2086" spans="1:7">
      <c r="A2086" s="267" t="s">
        <v>1696</v>
      </c>
      <c r="B2086" s="276" t="s">
        <v>58</v>
      </c>
      <c r="C2086" s="22">
        <v>45981</v>
      </c>
      <c r="D2086" s="86">
        <v>2252</v>
      </c>
      <c r="F2086" s="26"/>
      <c r="G2086" t="s">
        <v>2659</v>
      </c>
    </row>
    <row r="2087" spans="1:7">
      <c r="A2087" s="241" t="s">
        <v>1700</v>
      </c>
      <c r="B2087" s="303" t="s">
        <v>58</v>
      </c>
      <c r="C2087" s="22">
        <v>45981</v>
      </c>
      <c r="D2087" s="664">
        <v>1027</v>
      </c>
      <c r="F2087" s="26"/>
      <c r="G2087" t="s">
        <v>2659</v>
      </c>
    </row>
    <row r="2088" spans="1:7">
      <c r="A2088" s="267" t="s">
        <v>1703</v>
      </c>
      <c r="B2088" s="276" t="s">
        <v>58</v>
      </c>
      <c r="C2088" s="22">
        <v>45981</v>
      </c>
      <c r="D2088" s="86">
        <v>1420</v>
      </c>
      <c r="F2088" s="26"/>
      <c r="G2088" t="s">
        <v>2659</v>
      </c>
    </row>
    <row r="2089" spans="1:7">
      <c r="A2089" s="241" t="s">
        <v>1706</v>
      </c>
      <c r="B2089" s="303" t="s">
        <v>58</v>
      </c>
      <c r="C2089" s="22">
        <v>45981</v>
      </c>
      <c r="D2089" s="86">
        <v>2376</v>
      </c>
      <c r="F2089" s="26"/>
      <c r="G2089" t="s">
        <v>2659</v>
      </c>
    </row>
    <row r="2090" spans="1:7">
      <c r="A2090" s="267" t="s">
        <v>1745</v>
      </c>
      <c r="B2090" s="276" t="s">
        <v>58</v>
      </c>
      <c r="C2090" s="22">
        <v>45981</v>
      </c>
      <c r="D2090" s="11">
        <v>313</v>
      </c>
      <c r="G2090" t="s">
        <v>2659</v>
      </c>
    </row>
    <row r="2091" spans="1:7" ht="15.75">
      <c r="A2091" s="11" t="s">
        <v>453</v>
      </c>
      <c r="B2091" s="171" t="s">
        <v>1921</v>
      </c>
      <c r="C2091" s="233">
        <v>45982</v>
      </c>
      <c r="D2091" s="11">
        <v>271</v>
      </c>
      <c r="G2091" t="s">
        <v>2659</v>
      </c>
    </row>
    <row r="2092" spans="1:7">
      <c r="A2092" s="37" t="s">
        <v>1970</v>
      </c>
      <c r="B2092" s="817" t="s">
        <v>60</v>
      </c>
      <c r="C2092" s="22">
        <v>45982</v>
      </c>
      <c r="D2092" s="11">
        <v>448</v>
      </c>
      <c r="E2092" s="71">
        <v>200</v>
      </c>
      <c r="F2092" s="11" t="s">
        <v>2711</v>
      </c>
      <c r="G2092" t="s">
        <v>2659</v>
      </c>
    </row>
    <row r="2093" spans="1:7">
      <c r="A2093" s="48" t="s">
        <v>1968</v>
      </c>
      <c r="B2093" s="1125" t="s">
        <v>80</v>
      </c>
      <c r="C2093" s="22">
        <v>45982</v>
      </c>
      <c r="D2093" s="11">
        <v>375</v>
      </c>
      <c r="E2093" s="131"/>
      <c r="F2093" s="79"/>
      <c r="G2093" t="s">
        <v>2659</v>
      </c>
    </row>
    <row r="2094" spans="1:7" ht="15.75">
      <c r="A2094" s="73" t="s">
        <v>1753</v>
      </c>
      <c r="B2094" s="171" t="s">
        <v>1921</v>
      </c>
      <c r="C2094" s="233">
        <v>45982</v>
      </c>
      <c r="D2094" s="71">
        <v>15</v>
      </c>
      <c r="E2094" s="86">
        <v>1159</v>
      </c>
      <c r="F2094" s="663" t="s">
        <v>2712</v>
      </c>
      <c r="G2094" t="s">
        <v>2659</v>
      </c>
    </row>
    <row r="2095" spans="1:7">
      <c r="A2095" s="99" t="s">
        <v>979</v>
      </c>
      <c r="B2095" s="99" t="s">
        <v>2586</v>
      </c>
      <c r="C2095" s="22">
        <v>45982</v>
      </c>
      <c r="D2095" s="11">
        <v>789</v>
      </c>
      <c r="E2095" s="178"/>
      <c r="F2095" s="37" t="s">
        <v>2713</v>
      </c>
      <c r="G2095" t="s">
        <v>2659</v>
      </c>
    </row>
    <row r="2096" spans="1:7">
      <c r="A2096" s="11" t="s">
        <v>1840</v>
      </c>
      <c r="B2096" s="11" t="s">
        <v>2586</v>
      </c>
      <c r="C2096" s="22">
        <v>45982</v>
      </c>
      <c r="D2096" s="86">
        <v>1281</v>
      </c>
      <c r="E2096" s="178"/>
      <c r="F2096" s="37" t="s">
        <v>2714</v>
      </c>
      <c r="G2096" t="s">
        <v>2659</v>
      </c>
    </row>
    <row r="2097" spans="1:7">
      <c r="A2097" s="254" t="s">
        <v>1687</v>
      </c>
      <c r="B2097" s="96" t="s">
        <v>58</v>
      </c>
      <c r="C2097" s="22">
        <v>45982</v>
      </c>
      <c r="D2097" s="11">
        <v>51</v>
      </c>
      <c r="F2097" s="26"/>
      <c r="G2097" t="s">
        <v>2659</v>
      </c>
    </row>
    <row r="2098" spans="1:7">
      <c r="A2098" s="315" t="s">
        <v>1745</v>
      </c>
      <c r="B2098" s="103" t="s">
        <v>58</v>
      </c>
      <c r="C2098" s="22">
        <v>45982</v>
      </c>
      <c r="D2098" s="86">
        <v>3007</v>
      </c>
      <c r="F2098" s="26"/>
      <c r="G2098" t="s">
        <v>2659</v>
      </c>
    </row>
    <row r="2099" spans="1:7">
      <c r="A2099" s="315" t="s">
        <v>1700</v>
      </c>
      <c r="B2099" s="103" t="s">
        <v>58</v>
      </c>
      <c r="C2099" s="22">
        <v>45982</v>
      </c>
      <c r="D2099" s="11">
        <v>490</v>
      </c>
      <c r="F2099" s="26"/>
      <c r="G2099" t="s">
        <v>2659</v>
      </c>
    </row>
    <row r="2100" spans="1:7">
      <c r="A2100" s="315" t="s">
        <v>1703</v>
      </c>
      <c r="B2100" s="103" t="s">
        <v>58</v>
      </c>
      <c r="C2100" s="22">
        <v>45982</v>
      </c>
      <c r="D2100" s="86">
        <v>3043</v>
      </c>
      <c r="F2100" s="26"/>
      <c r="G2100" t="s">
        <v>2659</v>
      </c>
    </row>
    <row r="2101" spans="1:7">
      <c r="A2101" s="315" t="s">
        <v>1706</v>
      </c>
      <c r="B2101" s="103" t="s">
        <v>58</v>
      </c>
      <c r="C2101" s="22">
        <v>45982</v>
      </c>
      <c r="D2101" s="86">
        <v>1217</v>
      </c>
      <c r="F2101" s="26"/>
      <c r="G2101" t="s">
        <v>2659</v>
      </c>
    </row>
    <row r="2102" spans="1:7" ht="15.75">
      <c r="A2102" s="26" t="s">
        <v>1657</v>
      </c>
      <c r="B2102" s="171" t="s">
        <v>1921</v>
      </c>
      <c r="C2102" s="233">
        <v>45982</v>
      </c>
      <c r="E2102" s="244">
        <v>2257</v>
      </c>
      <c r="F2102" s="26" t="s">
        <v>2384</v>
      </c>
      <c r="G2102" t="s">
        <v>2659</v>
      </c>
    </row>
    <row r="2103" spans="1:7" ht="15.75">
      <c r="A2103" s="26" t="s">
        <v>1660</v>
      </c>
      <c r="B2103" s="171" t="s">
        <v>1921</v>
      </c>
      <c r="C2103" s="233">
        <v>45982</v>
      </c>
      <c r="E2103" s="244">
        <v>734</v>
      </c>
      <c r="F2103" s="26" t="s">
        <v>2384</v>
      </c>
      <c r="G2103" t="s">
        <v>2659</v>
      </c>
    </row>
    <row r="2104" spans="1:7" ht="15.75">
      <c r="A2104" s="11" t="s">
        <v>453</v>
      </c>
      <c r="B2104" s="171" t="s">
        <v>1921</v>
      </c>
      <c r="C2104" s="233">
        <v>45985</v>
      </c>
      <c r="F2104" s="257" t="s">
        <v>2715</v>
      </c>
      <c r="G2104" t="s">
        <v>2659</v>
      </c>
    </row>
    <row r="2105" spans="1:7" ht="15.75">
      <c r="A2105" s="26" t="s">
        <v>537</v>
      </c>
      <c r="B2105" s="171" t="s">
        <v>1921</v>
      </c>
      <c r="C2105" s="233">
        <v>45985</v>
      </c>
      <c r="F2105" s="257" t="s">
        <v>2715</v>
      </c>
      <c r="G2105" t="s">
        <v>2659</v>
      </c>
    </row>
    <row r="2106" spans="1:7" ht="15.75">
      <c r="A2106" s="26" t="s">
        <v>536</v>
      </c>
      <c r="B2106" s="171" t="s">
        <v>1921</v>
      </c>
      <c r="C2106" s="233">
        <v>45985</v>
      </c>
      <c r="F2106" s="257" t="s">
        <v>2715</v>
      </c>
      <c r="G2106" t="s">
        <v>2659</v>
      </c>
    </row>
    <row r="2107" spans="1:7">
      <c r="A2107" s="37" t="s">
        <v>1970</v>
      </c>
      <c r="B2107" s="37" t="s">
        <v>60</v>
      </c>
      <c r="C2107" s="233">
        <v>45985</v>
      </c>
      <c r="D2107" s="86">
        <v>1270</v>
      </c>
      <c r="F2107" s="26" t="s">
        <v>2716</v>
      </c>
      <c r="G2107" t="s">
        <v>2659</v>
      </c>
    </row>
    <row r="2108" spans="1:7">
      <c r="A2108" s="26" t="s">
        <v>1970</v>
      </c>
      <c r="B2108" s="1162" t="s">
        <v>491</v>
      </c>
      <c r="C2108" s="233">
        <v>45985</v>
      </c>
      <c r="D2108" s="11">
        <v>448</v>
      </c>
      <c r="F2108" s="26"/>
      <c r="G2108" t="s">
        <v>2659</v>
      </c>
    </row>
    <row r="2109" spans="1:7">
      <c r="A2109" s="48" t="s">
        <v>1525</v>
      </c>
      <c r="B2109" s="11" t="s">
        <v>58</v>
      </c>
      <c r="C2109" s="233">
        <v>45985</v>
      </c>
      <c r="D2109" s="11">
        <v>82</v>
      </c>
      <c r="F2109" s="26" t="s">
        <v>2717</v>
      </c>
      <c r="G2109" t="s">
        <v>2659</v>
      </c>
    </row>
    <row r="2110" spans="1:7">
      <c r="A2110" s="11" t="s">
        <v>1968</v>
      </c>
      <c r="B2110" s="1125" t="s">
        <v>80</v>
      </c>
      <c r="C2110" s="233">
        <v>45985</v>
      </c>
      <c r="D2110" s="86">
        <v>2805</v>
      </c>
      <c r="F2110" s="26"/>
      <c r="G2110" t="s">
        <v>2659</v>
      </c>
    </row>
    <row r="2111" spans="1:7">
      <c r="A2111" s="11" t="s">
        <v>1445</v>
      </c>
      <c r="B2111" s="667" t="s">
        <v>58</v>
      </c>
      <c r="C2111" s="22">
        <v>45985</v>
      </c>
      <c r="D2111" s="11">
        <v>805</v>
      </c>
      <c r="F2111" s="26" t="s">
        <v>2718</v>
      </c>
      <c r="G2111" t="s">
        <v>2659</v>
      </c>
    </row>
    <row r="2112" spans="1:7">
      <c r="A2112" s="11" t="s">
        <v>1448</v>
      </c>
      <c r="B2112" s="667" t="s">
        <v>58</v>
      </c>
      <c r="C2112" s="22">
        <v>45985</v>
      </c>
      <c r="D2112" s="11">
        <v>665</v>
      </c>
      <c r="F2112" s="26"/>
      <c r="G2112" t="s">
        <v>2659</v>
      </c>
    </row>
    <row r="2113" spans="1:7">
      <c r="A2113" s="48" t="s">
        <v>1451</v>
      </c>
      <c r="B2113" s="821" t="s">
        <v>58</v>
      </c>
      <c r="C2113" s="22">
        <v>45985</v>
      </c>
      <c r="D2113" s="11">
        <v>572</v>
      </c>
      <c r="F2113" s="26" t="s">
        <v>2719</v>
      </c>
      <c r="G2113" t="s">
        <v>2659</v>
      </c>
    </row>
    <row r="2114" spans="1:7" ht="15.75">
      <c r="A2114" s="11" t="s">
        <v>1480</v>
      </c>
      <c r="B2114" s="171" t="s">
        <v>1921</v>
      </c>
      <c r="C2114" s="233">
        <v>45985</v>
      </c>
      <c r="D2114" s="11">
        <v>286</v>
      </c>
      <c r="E2114" s="131"/>
      <c r="F2114" s="79"/>
      <c r="G2114" t="s">
        <v>2659</v>
      </c>
    </row>
    <row r="2115" spans="1:7" ht="15.75">
      <c r="A2115" s="11" t="s">
        <v>1415</v>
      </c>
      <c r="B2115" s="171" t="s">
        <v>1921</v>
      </c>
      <c r="C2115" s="233">
        <v>45985</v>
      </c>
      <c r="D2115" s="71"/>
      <c r="E2115" s="11">
        <v>734</v>
      </c>
      <c r="F2115" s="26"/>
      <c r="G2115" t="s">
        <v>2659</v>
      </c>
    </row>
    <row r="2116" spans="1:7" ht="15.75">
      <c r="A2116" s="11" t="s">
        <v>1417</v>
      </c>
      <c r="B2116" s="171" t="s">
        <v>1921</v>
      </c>
      <c r="C2116" s="233">
        <v>45985</v>
      </c>
      <c r="D2116" s="71"/>
      <c r="E2116" s="11">
        <v>719</v>
      </c>
      <c r="F2116" s="26"/>
      <c r="G2116" t="s">
        <v>2659</v>
      </c>
    </row>
    <row r="2117" spans="1:7">
      <c r="A2117" s="228" t="s">
        <v>1195</v>
      </c>
      <c r="B2117" s="1163" t="s">
        <v>56</v>
      </c>
      <c r="C2117" s="22">
        <v>45985</v>
      </c>
      <c r="D2117" s="71">
        <v>900</v>
      </c>
      <c r="E2117" s="11"/>
      <c r="F2117" s="26" t="s">
        <v>2720</v>
      </c>
      <c r="G2117" t="s">
        <v>2659</v>
      </c>
    </row>
    <row r="2118" spans="1:7">
      <c r="A2118" s="342" t="s">
        <v>1277</v>
      </c>
      <c r="B2118" s="290" t="s">
        <v>2586</v>
      </c>
      <c r="C2118" s="22">
        <v>45985</v>
      </c>
      <c r="D2118" s="71"/>
      <c r="E2118" s="11"/>
      <c r="F2118" s="1112" t="s">
        <v>2721</v>
      </c>
      <c r="G2118" t="s">
        <v>2659</v>
      </c>
    </row>
    <row r="2119" spans="1:7">
      <c r="A2119" s="340" t="s">
        <v>1275</v>
      </c>
      <c r="B2119" s="174" t="s">
        <v>2586</v>
      </c>
      <c r="C2119" s="22">
        <v>45985</v>
      </c>
      <c r="D2119" s="71"/>
      <c r="E2119" s="11"/>
      <c r="F2119" s="1112" t="s">
        <v>2722</v>
      </c>
      <c r="G2119" t="s">
        <v>2659</v>
      </c>
    </row>
    <row r="2120" spans="1:7">
      <c r="A2120" s="11" t="s">
        <v>1202</v>
      </c>
      <c r="B2120" s="174" t="s">
        <v>2586</v>
      </c>
      <c r="C2120" s="22">
        <v>45985</v>
      </c>
      <c r="D2120" s="71"/>
      <c r="E2120" s="11"/>
      <c r="F2120" s="1112" t="s">
        <v>2723</v>
      </c>
      <c r="G2120" t="s">
        <v>2659</v>
      </c>
    </row>
    <row r="2121" spans="1:7">
      <c r="A2121" s="48" t="s">
        <v>1830</v>
      </c>
      <c r="B2121" s="48" t="s">
        <v>2586</v>
      </c>
      <c r="C2121" s="22">
        <v>45985</v>
      </c>
      <c r="D2121" s="86">
        <v>1655</v>
      </c>
      <c r="E2121" s="178"/>
      <c r="F2121" s="37" t="s">
        <v>2724</v>
      </c>
      <c r="G2121" t="s">
        <v>2659</v>
      </c>
    </row>
    <row r="2122" spans="1:7" ht="15.75">
      <c r="A2122" s="26" t="s">
        <v>537</v>
      </c>
      <c r="B2122" s="171" t="s">
        <v>1921</v>
      </c>
      <c r="C2122" s="233">
        <v>45986</v>
      </c>
      <c r="D2122" s="11">
        <v>68</v>
      </c>
      <c r="G2122" t="s">
        <v>2659</v>
      </c>
    </row>
    <row r="2123" spans="1:7">
      <c r="A2123" s="442" t="s">
        <v>1970</v>
      </c>
      <c r="B2123" s="442" t="s">
        <v>60</v>
      </c>
      <c r="C2123" s="22">
        <v>45986</v>
      </c>
      <c r="D2123" s="11">
        <v>500</v>
      </c>
      <c r="F2123" s="11" t="s">
        <v>2725</v>
      </c>
      <c r="G2123" t="s">
        <v>2659</v>
      </c>
    </row>
    <row r="2124" spans="1:7">
      <c r="A2124" s="79" t="s">
        <v>1970</v>
      </c>
      <c r="B2124" s="1162" t="s">
        <v>491</v>
      </c>
      <c r="C2124" s="22">
        <v>45986</v>
      </c>
      <c r="D2124" s="11">
        <v>541</v>
      </c>
      <c r="G2124" t="s">
        <v>2659</v>
      </c>
    </row>
    <row r="2125" spans="1:7">
      <c r="A2125" s="79" t="s">
        <v>1970</v>
      </c>
      <c r="B2125" s="48" t="s">
        <v>2546</v>
      </c>
      <c r="C2125" s="22">
        <v>45986</v>
      </c>
      <c r="D2125" s="86">
        <v>1437</v>
      </c>
      <c r="G2125" t="s">
        <v>2659</v>
      </c>
    </row>
    <row r="2126" spans="1:7" ht="15.75">
      <c r="A2126" s="73" t="s">
        <v>1480</v>
      </c>
      <c r="B2126" s="171" t="s">
        <v>1921</v>
      </c>
      <c r="C2126" s="233">
        <v>45986</v>
      </c>
      <c r="D2126" s="11">
        <v>357</v>
      </c>
      <c r="F2126" s="11" t="s">
        <v>2072</v>
      </c>
      <c r="G2126" t="s">
        <v>2659</v>
      </c>
    </row>
    <row r="2127" spans="1:7">
      <c r="A2127" s="99" t="s">
        <v>1968</v>
      </c>
      <c r="B2127" s="1125" t="s">
        <v>80</v>
      </c>
      <c r="C2127" s="22">
        <v>45986</v>
      </c>
      <c r="D2127" s="86">
        <v>1397</v>
      </c>
      <c r="G2127" t="s">
        <v>2659</v>
      </c>
    </row>
    <row r="2128" spans="1:7">
      <c r="A2128" s="11" t="s">
        <v>1454</v>
      </c>
      <c r="B2128" s="11" t="s">
        <v>58</v>
      </c>
      <c r="C2128" s="22">
        <v>45986</v>
      </c>
      <c r="D2128" s="86">
        <v>1100</v>
      </c>
      <c r="G2128" t="s">
        <v>2659</v>
      </c>
    </row>
    <row r="2129" spans="1:7">
      <c r="A2129" s="11" t="s">
        <v>1448</v>
      </c>
      <c r="B2129" s="11" t="s">
        <v>58</v>
      </c>
      <c r="C2129" s="22">
        <v>45986</v>
      </c>
      <c r="D2129" s="86">
        <v>1360</v>
      </c>
      <c r="F2129" s="11" t="s">
        <v>2726</v>
      </c>
      <c r="G2129" t="s">
        <v>2659</v>
      </c>
    </row>
    <row r="2130" spans="1:7">
      <c r="A2130" s="11" t="s">
        <v>1971</v>
      </c>
      <c r="B2130" s="11" t="s">
        <v>1531</v>
      </c>
      <c r="C2130" s="22">
        <v>45986</v>
      </c>
      <c r="D2130" s="11">
        <v>486</v>
      </c>
      <c r="E2130" s="131"/>
      <c r="F2130" s="48"/>
      <c r="G2130" t="s">
        <v>2659</v>
      </c>
    </row>
    <row r="2131" spans="1:7">
      <c r="A2131" s="342" t="s">
        <v>1277</v>
      </c>
      <c r="B2131" s="290" t="s">
        <v>2586</v>
      </c>
      <c r="C2131" s="22">
        <v>45986</v>
      </c>
      <c r="D2131" s="71"/>
      <c r="E2131" s="11"/>
      <c r="F2131" s="73" t="s">
        <v>2727</v>
      </c>
      <c r="G2131" t="s">
        <v>2659</v>
      </c>
    </row>
    <row r="2132" spans="1:7">
      <c r="A2132" s="340" t="s">
        <v>1275</v>
      </c>
      <c r="B2132" s="174" t="s">
        <v>2586</v>
      </c>
      <c r="C2132" s="22">
        <v>45986</v>
      </c>
      <c r="D2132" s="71"/>
      <c r="E2132" s="11"/>
      <c r="F2132" s="73" t="s">
        <v>2727</v>
      </c>
      <c r="G2132" t="s">
        <v>2659</v>
      </c>
    </row>
    <row r="2133" spans="1:7">
      <c r="A2133" s="11" t="s">
        <v>1202</v>
      </c>
      <c r="B2133" s="174" t="s">
        <v>2586</v>
      </c>
      <c r="C2133" s="22">
        <v>45986</v>
      </c>
      <c r="D2133" s="71"/>
      <c r="E2133" s="11"/>
      <c r="F2133" s="73" t="s">
        <v>2727</v>
      </c>
      <c r="G2133" t="s">
        <v>2659</v>
      </c>
    </row>
    <row r="2134" spans="1:7">
      <c r="A2134" s="11" t="s">
        <v>1840</v>
      </c>
      <c r="B2134" s="11" t="s">
        <v>2586</v>
      </c>
      <c r="C2134" s="22">
        <v>45986</v>
      </c>
      <c r="D2134" s="244">
        <v>2568</v>
      </c>
      <c r="E2134" s="11"/>
      <c r="G2134" t="s">
        <v>2659</v>
      </c>
    </row>
    <row r="2135" spans="1:7">
      <c r="A2135" s="11" t="s">
        <v>1830</v>
      </c>
      <c r="B2135" s="11" t="s">
        <v>2586</v>
      </c>
      <c r="C2135" s="22">
        <v>45986</v>
      </c>
      <c r="D2135" s="86">
        <v>2537</v>
      </c>
      <c r="E2135" s="178"/>
      <c r="F2135" s="99"/>
      <c r="G2135" t="s">
        <v>2659</v>
      </c>
    </row>
    <row r="2136" spans="1:7">
      <c r="A2136" s="254" t="s">
        <v>1688</v>
      </c>
      <c r="B2136" s="96" t="s">
        <v>58</v>
      </c>
      <c r="C2136" s="22">
        <v>45986</v>
      </c>
      <c r="D2136" s="86">
        <v>2382</v>
      </c>
      <c r="G2136" t="s">
        <v>2659</v>
      </c>
    </row>
    <row r="2137" spans="1:7">
      <c r="A2137" s="315" t="s">
        <v>1665</v>
      </c>
      <c r="B2137" s="103" t="s">
        <v>58</v>
      </c>
      <c r="C2137" s="22">
        <v>45986</v>
      </c>
      <c r="D2137" s="11">
        <v>996</v>
      </c>
      <c r="G2137" t="s">
        <v>2659</v>
      </c>
    </row>
    <row r="2138" spans="1:7">
      <c r="A2138" s="315" t="s">
        <v>1709</v>
      </c>
      <c r="B2138" s="103" t="s">
        <v>58</v>
      </c>
      <c r="C2138" s="22">
        <v>45986</v>
      </c>
      <c r="D2138" s="86">
        <v>3634</v>
      </c>
      <c r="G2138" t="s">
        <v>2659</v>
      </c>
    </row>
    <row r="2139" spans="1:7">
      <c r="A2139" s="26" t="s">
        <v>1706</v>
      </c>
      <c r="B2139" s="103" t="s">
        <v>58</v>
      </c>
      <c r="C2139" s="22">
        <v>45986</v>
      </c>
      <c r="D2139" s="86">
        <v>3311</v>
      </c>
      <c r="G2139" t="s">
        <v>2659</v>
      </c>
    </row>
    <row r="2140" spans="1:7">
      <c r="A2140" s="26" t="s">
        <v>1668</v>
      </c>
      <c r="B2140" s="103" t="s">
        <v>58</v>
      </c>
      <c r="C2140" s="22">
        <v>45986</v>
      </c>
      <c r="D2140" s="86">
        <v>1175</v>
      </c>
      <c r="G2140" t="s">
        <v>2659</v>
      </c>
    </row>
    <row r="2141" spans="1:7">
      <c r="A2141" s="174" t="s">
        <v>1703</v>
      </c>
      <c r="B2141" s="103" t="s">
        <v>58</v>
      </c>
      <c r="C2141" s="22">
        <v>45986</v>
      </c>
      <c r="D2141" s="86">
        <v>3411</v>
      </c>
      <c r="G2141" t="s">
        <v>2659</v>
      </c>
    </row>
    <row r="2142" spans="1:7">
      <c r="A2142" s="229" t="s">
        <v>1970</v>
      </c>
      <c r="B2142" s="229" t="s">
        <v>60</v>
      </c>
      <c r="C2142" s="22">
        <v>45987</v>
      </c>
      <c r="F2142" s="257" t="s">
        <v>2220</v>
      </c>
      <c r="G2142" t="s">
        <v>2659</v>
      </c>
    </row>
    <row r="2143" spans="1:7">
      <c r="A2143" s="229" t="s">
        <v>1970</v>
      </c>
      <c r="B2143" s="1162" t="s">
        <v>491</v>
      </c>
      <c r="C2143" s="22">
        <v>45987</v>
      </c>
      <c r="D2143" s="11">
        <v>179</v>
      </c>
      <c r="G2143" t="s">
        <v>2659</v>
      </c>
    </row>
    <row r="2144" spans="1:7">
      <c r="A2144" s="229" t="s">
        <v>1970</v>
      </c>
      <c r="B2144" s="229" t="s">
        <v>2546</v>
      </c>
      <c r="C2144" s="22">
        <v>45987</v>
      </c>
      <c r="D2144" s="86">
        <v>1388</v>
      </c>
      <c r="G2144" t="s">
        <v>2659</v>
      </c>
    </row>
    <row r="2145" spans="1:7" ht="15.75">
      <c r="A2145" s="73" t="s">
        <v>537</v>
      </c>
      <c r="B2145" s="171" t="s">
        <v>1921</v>
      </c>
      <c r="C2145" s="233">
        <v>45987</v>
      </c>
      <c r="F2145" s="257" t="s">
        <v>2220</v>
      </c>
      <c r="G2145" t="s">
        <v>2659</v>
      </c>
    </row>
    <row r="2146" spans="1:7" ht="15.75">
      <c r="A2146" s="73" t="s">
        <v>1480</v>
      </c>
      <c r="B2146" s="171" t="s">
        <v>1921</v>
      </c>
      <c r="C2146" s="233">
        <v>45987</v>
      </c>
      <c r="D2146" s="11">
        <v>331</v>
      </c>
      <c r="E2146" s="244">
        <v>1063</v>
      </c>
      <c r="F2146" s="11" t="s">
        <v>2728</v>
      </c>
      <c r="G2146" t="s">
        <v>2659</v>
      </c>
    </row>
    <row r="2147" spans="1:7">
      <c r="A2147" s="265" t="s">
        <v>1448</v>
      </c>
      <c r="B2147" s="227" t="s">
        <v>58</v>
      </c>
      <c r="C2147" s="22">
        <v>45987</v>
      </c>
      <c r="D2147" s="86">
        <v>1024</v>
      </c>
      <c r="F2147" s="11" t="s">
        <v>2729</v>
      </c>
      <c r="G2147" t="s">
        <v>2659</v>
      </c>
    </row>
    <row r="2148" spans="1:7">
      <c r="A2148" s="229" t="s">
        <v>1454</v>
      </c>
      <c r="B2148" s="228" t="s">
        <v>58</v>
      </c>
      <c r="C2148" s="22">
        <v>45987</v>
      </c>
      <c r="D2148" s="11">
        <v>855</v>
      </c>
      <c r="F2148" s="11" t="s">
        <v>2730</v>
      </c>
      <c r="G2148" t="s">
        <v>2659</v>
      </c>
    </row>
    <row r="2149" spans="1:7">
      <c r="A2149" s="234" t="s">
        <v>1972</v>
      </c>
      <c r="B2149" s="1125" t="s">
        <v>80</v>
      </c>
      <c r="C2149" s="22">
        <v>45987</v>
      </c>
      <c r="D2149" s="11">
        <v>955</v>
      </c>
      <c r="E2149" s="131"/>
      <c r="F2149" s="48" t="s">
        <v>2731</v>
      </c>
      <c r="G2149" t="s">
        <v>2659</v>
      </c>
    </row>
    <row r="2150" spans="1:7">
      <c r="A2150" s="238" t="s">
        <v>1973</v>
      </c>
      <c r="B2150" s="238" t="s">
        <v>1531</v>
      </c>
      <c r="C2150" s="22">
        <v>45987</v>
      </c>
      <c r="D2150" s="71"/>
      <c r="E2150" s="11"/>
      <c r="F2150" s="234" t="s">
        <v>2732</v>
      </c>
      <c r="G2150" t="s">
        <v>2659</v>
      </c>
    </row>
    <row r="2151" spans="1:7">
      <c r="A2151" s="229" t="s">
        <v>1277</v>
      </c>
      <c r="B2151" s="229" t="s">
        <v>2586</v>
      </c>
      <c r="C2151" s="22">
        <v>45987</v>
      </c>
      <c r="D2151" s="71"/>
      <c r="E2151" s="11"/>
      <c r="F2151" s="73" t="s">
        <v>2727</v>
      </c>
      <c r="G2151" t="s">
        <v>2659</v>
      </c>
    </row>
    <row r="2152" spans="1:7">
      <c r="A2152" s="73" t="s">
        <v>1275</v>
      </c>
      <c r="B2152" s="73" t="s">
        <v>2586</v>
      </c>
      <c r="C2152" s="22">
        <v>45987</v>
      </c>
      <c r="D2152" s="71"/>
      <c r="E2152" s="11"/>
      <c r="F2152" s="73" t="s">
        <v>2727</v>
      </c>
      <c r="G2152" t="s">
        <v>2659</v>
      </c>
    </row>
    <row r="2153" spans="1:7">
      <c r="A2153" s="228" t="s">
        <v>1202</v>
      </c>
      <c r="B2153" s="228" t="s">
        <v>2586</v>
      </c>
      <c r="C2153" s="256">
        <v>45987</v>
      </c>
      <c r="D2153" s="71"/>
      <c r="E2153" s="11"/>
      <c r="F2153" s="73" t="s">
        <v>2727</v>
      </c>
      <c r="G2153" t="s">
        <v>2659</v>
      </c>
    </row>
    <row r="2154" spans="1:7">
      <c r="A2154" s="73" t="s">
        <v>1190</v>
      </c>
      <c r="B2154" s="1163" t="s">
        <v>56</v>
      </c>
      <c r="C2154" s="22">
        <v>45987</v>
      </c>
      <c r="D2154" s="334"/>
      <c r="E2154" s="11"/>
      <c r="F2154" s="73" t="s">
        <v>2727</v>
      </c>
      <c r="G2154" t="s">
        <v>2659</v>
      </c>
    </row>
    <row r="2155" spans="1:7">
      <c r="A2155" s="73" t="s">
        <v>1192</v>
      </c>
      <c r="B2155" s="73" t="s">
        <v>2652</v>
      </c>
      <c r="C2155" s="22">
        <v>45987</v>
      </c>
      <c r="D2155" s="92">
        <v>426</v>
      </c>
      <c r="E2155" s="178"/>
      <c r="F2155" s="99"/>
      <c r="G2155" t="s">
        <v>2659</v>
      </c>
    </row>
    <row r="2156" spans="1:7">
      <c r="A2156" s="73" t="s">
        <v>1195</v>
      </c>
      <c r="B2156" s="1163" t="s">
        <v>56</v>
      </c>
      <c r="C2156" s="22">
        <v>45987</v>
      </c>
      <c r="D2156" s="334"/>
      <c r="E2156" s="11"/>
      <c r="F2156" s="73" t="s">
        <v>2727</v>
      </c>
      <c r="G2156" t="s">
        <v>2659</v>
      </c>
    </row>
    <row r="2157" spans="1:7">
      <c r="A2157" s="229" t="s">
        <v>1171</v>
      </c>
      <c r="B2157" s="268" t="s">
        <v>2662</v>
      </c>
      <c r="C2157" s="22">
        <v>45987</v>
      </c>
      <c r="D2157" s="92"/>
      <c r="E2157" s="668">
        <v>4668</v>
      </c>
      <c r="F2157" s="99" t="s">
        <v>2733</v>
      </c>
      <c r="G2157" t="s">
        <v>2659</v>
      </c>
    </row>
    <row r="2158" spans="1:7" ht="15.75">
      <c r="A2158" s="174" t="s">
        <v>1662</v>
      </c>
      <c r="B2158" s="171" t="s">
        <v>1921</v>
      </c>
      <c r="C2158" s="233">
        <v>45987</v>
      </c>
      <c r="E2158" s="71">
        <v>794</v>
      </c>
      <c r="G2158" t="s">
        <v>2659</v>
      </c>
    </row>
    <row r="2159" spans="1:7">
      <c r="A2159" s="228" t="s">
        <v>1668</v>
      </c>
      <c r="B2159" s="228" t="s">
        <v>58</v>
      </c>
      <c r="C2159" s="22">
        <v>45987</v>
      </c>
      <c r="D2159" s="92"/>
      <c r="E2159" s="244">
        <v>2338</v>
      </c>
      <c r="F2159" s="11" t="s">
        <v>2734</v>
      </c>
      <c r="G2159" t="s">
        <v>2659</v>
      </c>
    </row>
    <row r="2160" spans="1:7" ht="15.75">
      <c r="A2160" s="73" t="s">
        <v>1671</v>
      </c>
      <c r="B2160" s="171" t="s">
        <v>1921</v>
      </c>
      <c r="C2160" s="233">
        <v>45987</v>
      </c>
      <c r="E2160" s="71">
        <v>175</v>
      </c>
      <c r="G2160" t="s">
        <v>2659</v>
      </c>
    </row>
    <row r="2161" spans="1:7">
      <c r="A2161" s="228" t="s">
        <v>1671</v>
      </c>
      <c r="B2161" s="548" t="s">
        <v>58</v>
      </c>
      <c r="C2161" s="22">
        <v>45987</v>
      </c>
      <c r="E2161" s="244">
        <v>2455</v>
      </c>
      <c r="F2161" s="11" t="s">
        <v>2735</v>
      </c>
      <c r="G2161" t="s">
        <v>2659</v>
      </c>
    </row>
    <row r="2162" spans="1:7" ht="15.75">
      <c r="A2162" s="73" t="s">
        <v>1897</v>
      </c>
      <c r="B2162" s="171" t="s">
        <v>1921</v>
      </c>
      <c r="C2162" s="233">
        <v>45987</v>
      </c>
      <c r="E2162" s="71">
        <v>376</v>
      </c>
      <c r="G2162" t="s">
        <v>2659</v>
      </c>
    </row>
    <row r="2163" spans="1:7">
      <c r="A2163" s="228" t="s">
        <v>1897</v>
      </c>
      <c r="B2163" s="548" t="s">
        <v>58</v>
      </c>
      <c r="C2163" s="22">
        <v>45987</v>
      </c>
      <c r="E2163" s="71">
        <v>404</v>
      </c>
      <c r="F2163" s="11" t="s">
        <v>2736</v>
      </c>
      <c r="G2163" t="s">
        <v>2659</v>
      </c>
    </row>
    <row r="2164" spans="1:7" ht="15.75">
      <c r="A2164" s="73" t="s">
        <v>1673</v>
      </c>
      <c r="B2164" s="171" t="s">
        <v>1921</v>
      </c>
      <c r="C2164" s="233">
        <v>45987</v>
      </c>
      <c r="E2164" s="244">
        <v>1264</v>
      </c>
      <c r="G2164" t="s">
        <v>2659</v>
      </c>
    </row>
    <row r="2165" spans="1:7" ht="15.75">
      <c r="A2165" s="73" t="s">
        <v>1675</v>
      </c>
      <c r="B2165" s="171" t="s">
        <v>1921</v>
      </c>
      <c r="C2165" s="233">
        <v>45987</v>
      </c>
      <c r="E2165" s="244">
        <v>1520</v>
      </c>
      <c r="G2165" t="s">
        <v>2659</v>
      </c>
    </row>
    <row r="2166" spans="1:7" ht="15.75">
      <c r="A2166" s="73" t="s">
        <v>1677</v>
      </c>
      <c r="B2166" s="171" t="s">
        <v>1921</v>
      </c>
      <c r="C2166" s="233">
        <v>45987</v>
      </c>
      <c r="E2166" s="244">
        <v>1739</v>
      </c>
      <c r="G2166" t="s">
        <v>2659</v>
      </c>
    </row>
    <row r="2167" spans="1:7" ht="15.75">
      <c r="A2167" s="73" t="s">
        <v>1679</v>
      </c>
      <c r="B2167" s="171" t="s">
        <v>1921</v>
      </c>
      <c r="C2167" s="233">
        <v>45987</v>
      </c>
      <c r="E2167" s="244">
        <v>1584</v>
      </c>
      <c r="G2167" t="s">
        <v>2659</v>
      </c>
    </row>
    <row r="2168" spans="1:7" ht="15.75">
      <c r="A2168" s="73" t="s">
        <v>1681</v>
      </c>
      <c r="B2168" s="171" t="s">
        <v>1921</v>
      </c>
      <c r="C2168" s="233">
        <v>45987</v>
      </c>
      <c r="E2168" s="244">
        <v>1140</v>
      </c>
      <c r="G2168" t="s">
        <v>2659</v>
      </c>
    </row>
    <row r="2169" spans="1:7" ht="15.75">
      <c r="A2169" s="73" t="s">
        <v>1682</v>
      </c>
      <c r="B2169" s="171" t="s">
        <v>1921</v>
      </c>
      <c r="C2169" s="233">
        <v>45987</v>
      </c>
      <c r="E2169" s="71">
        <v>692</v>
      </c>
      <c r="G2169" t="s">
        <v>2659</v>
      </c>
    </row>
    <row r="2170" spans="1:7">
      <c r="A2170" s="853"/>
      <c r="B2170" s="854"/>
      <c r="C2170" s="22">
        <v>45988</v>
      </c>
      <c r="G2170" t="s">
        <v>2659</v>
      </c>
    </row>
    <row r="2171" spans="1:7" ht="15.75">
      <c r="A2171" s="174" t="s">
        <v>1445</v>
      </c>
      <c r="B2171" s="171" t="s">
        <v>1921</v>
      </c>
      <c r="C2171" s="233">
        <v>45989</v>
      </c>
      <c r="E2171" s="71">
        <v>160</v>
      </c>
      <c r="F2171" s="11" t="s">
        <v>2737</v>
      </c>
      <c r="G2171" t="s">
        <v>2659</v>
      </c>
    </row>
    <row r="2172" spans="1:7" ht="15.75">
      <c r="A2172" s="174" t="s">
        <v>536</v>
      </c>
      <c r="B2172" s="171" t="s">
        <v>1921</v>
      </c>
      <c r="C2172" s="233">
        <v>45992</v>
      </c>
      <c r="D2172" s="11">
        <v>523</v>
      </c>
      <c r="G2172" t="s">
        <v>2738</v>
      </c>
    </row>
    <row r="2173" spans="1:7">
      <c r="A2173" s="228" t="s">
        <v>1974</v>
      </c>
      <c r="B2173" s="228" t="s">
        <v>64</v>
      </c>
      <c r="C2173" s="22">
        <v>45992</v>
      </c>
      <c r="D2173" s="11">
        <v>545</v>
      </c>
      <c r="G2173" t="s">
        <v>2738</v>
      </c>
    </row>
    <row r="2174" spans="1:7">
      <c r="A2174" s="229" t="s">
        <v>1635</v>
      </c>
      <c r="B2174" s="229" t="s">
        <v>60</v>
      </c>
      <c r="C2174" s="22">
        <v>45992</v>
      </c>
      <c r="D2174" s="11">
        <v>602</v>
      </c>
      <c r="F2174" s="11" t="s">
        <v>2739</v>
      </c>
      <c r="G2174" t="s">
        <v>2738</v>
      </c>
    </row>
    <row r="2175" spans="1:7">
      <c r="A2175" s="229" t="s">
        <v>1635</v>
      </c>
      <c r="B2175" s="229" t="s">
        <v>2546</v>
      </c>
      <c r="C2175" s="22">
        <v>45992</v>
      </c>
      <c r="F2175" s="257" t="s">
        <v>2740</v>
      </c>
      <c r="G2175" t="s">
        <v>2738</v>
      </c>
    </row>
    <row r="2176" spans="1:7">
      <c r="A2176" s="73" t="s">
        <v>1448</v>
      </c>
      <c r="B2176" s="73" t="s">
        <v>58</v>
      </c>
      <c r="C2176" s="22">
        <v>45992</v>
      </c>
      <c r="D2176" s="86">
        <v>1610</v>
      </c>
      <c r="F2176" s="11" t="s">
        <v>2741</v>
      </c>
      <c r="G2176" t="s">
        <v>2738</v>
      </c>
    </row>
    <row r="2177" spans="1:7">
      <c r="A2177" s="265" t="s">
        <v>1454</v>
      </c>
      <c r="B2177" s="227" t="s">
        <v>58</v>
      </c>
      <c r="C2177" s="22">
        <v>45992</v>
      </c>
      <c r="D2177" s="86">
        <v>1622</v>
      </c>
      <c r="F2177" s="11" t="s">
        <v>2742</v>
      </c>
      <c r="G2177" t="s">
        <v>2738</v>
      </c>
    </row>
    <row r="2178" spans="1:7">
      <c r="A2178" s="73" t="s">
        <v>1972</v>
      </c>
      <c r="B2178" s="1125" t="s">
        <v>80</v>
      </c>
      <c r="C2178" s="22">
        <v>45992</v>
      </c>
      <c r="D2178" s="86">
        <v>1765</v>
      </c>
      <c r="G2178" t="s">
        <v>2738</v>
      </c>
    </row>
    <row r="2179" spans="1:7">
      <c r="A2179" s="227" t="s">
        <v>1971</v>
      </c>
      <c r="B2179" s="227" t="s">
        <v>1531</v>
      </c>
      <c r="C2179" s="22">
        <v>45992</v>
      </c>
      <c r="D2179" s="11">
        <v>600</v>
      </c>
      <c r="G2179" t="s">
        <v>2738</v>
      </c>
    </row>
    <row r="2180" spans="1:7">
      <c r="A2180" s="73" t="s">
        <v>1830</v>
      </c>
      <c r="B2180" s="73" t="s">
        <v>2586</v>
      </c>
      <c r="C2180" s="22">
        <v>45992</v>
      </c>
      <c r="D2180" s="86">
        <v>2113</v>
      </c>
      <c r="F2180" s="11" t="s">
        <v>2743</v>
      </c>
      <c r="G2180" t="s">
        <v>2738</v>
      </c>
    </row>
    <row r="2181" spans="1:7">
      <c r="A2181" s="73" t="s">
        <v>1668</v>
      </c>
      <c r="B2181" s="303" t="s">
        <v>58</v>
      </c>
      <c r="C2181" s="22">
        <v>45992</v>
      </c>
      <c r="D2181" s="86">
        <v>1515</v>
      </c>
      <c r="F2181" s="11" t="s">
        <v>2407</v>
      </c>
      <c r="G2181" t="s">
        <v>2738</v>
      </c>
    </row>
    <row r="2182" spans="1:7">
      <c r="A2182" s="267" t="s">
        <v>1709</v>
      </c>
      <c r="B2182" s="276" t="s">
        <v>58</v>
      </c>
      <c r="C2182" s="22">
        <v>45992</v>
      </c>
      <c r="D2182" s="86">
        <v>3376</v>
      </c>
      <c r="G2182" t="s">
        <v>2738</v>
      </c>
    </row>
    <row r="2183" spans="1:7">
      <c r="A2183" s="240" t="s">
        <v>1688</v>
      </c>
      <c r="B2183" s="231" t="s">
        <v>58</v>
      </c>
      <c r="C2183" s="22">
        <v>45992</v>
      </c>
      <c r="D2183" s="86">
        <v>3084</v>
      </c>
      <c r="G2183" t="s">
        <v>2738</v>
      </c>
    </row>
    <row r="2184" spans="1:7">
      <c r="A2184" s="234" t="s">
        <v>1742</v>
      </c>
      <c r="B2184" s="234" t="s">
        <v>58</v>
      </c>
      <c r="C2184" s="22">
        <v>45992</v>
      </c>
      <c r="D2184" s="86">
        <v>1829</v>
      </c>
      <c r="G2184" t="s">
        <v>2738</v>
      </c>
    </row>
    <row r="2185" spans="1:7">
      <c r="A2185" s="174" t="s">
        <v>1691</v>
      </c>
      <c r="B2185" s="234" t="s">
        <v>58</v>
      </c>
      <c r="C2185" s="22">
        <v>45992</v>
      </c>
      <c r="D2185" s="86">
        <v>1391</v>
      </c>
      <c r="G2185" t="s">
        <v>2738</v>
      </c>
    </row>
    <row r="2186" spans="1:7">
      <c r="A2186" s="229" t="s">
        <v>1974</v>
      </c>
      <c r="B2186" s="229" t="s">
        <v>64</v>
      </c>
      <c r="C2186" s="22">
        <v>45993</v>
      </c>
      <c r="D2186" s="11">
        <v>560</v>
      </c>
      <c r="G2186" t="s">
        <v>2738</v>
      </c>
    </row>
    <row r="2187" spans="1:7" ht="15.75">
      <c r="A2187" s="73" t="s">
        <v>1974</v>
      </c>
      <c r="B2187" s="171" t="s">
        <v>1921</v>
      </c>
      <c r="C2187" s="233">
        <v>45993</v>
      </c>
      <c r="D2187" s="11">
        <v>612</v>
      </c>
      <c r="F2187" s="11" t="s">
        <v>2744</v>
      </c>
      <c r="G2187" t="s">
        <v>2738</v>
      </c>
    </row>
    <row r="2188" spans="1:7">
      <c r="A2188" s="228" t="s">
        <v>1635</v>
      </c>
      <c r="B2188" s="228" t="s">
        <v>60</v>
      </c>
      <c r="C2188" s="22">
        <v>45993</v>
      </c>
      <c r="D2188" s="11">
        <v>581</v>
      </c>
      <c r="G2188" t="s">
        <v>2738</v>
      </c>
    </row>
    <row r="2189" spans="1:7">
      <c r="A2189" s="234" t="s">
        <v>1635</v>
      </c>
      <c r="B2189" s="234" t="s">
        <v>2546</v>
      </c>
      <c r="C2189" s="22">
        <v>45993</v>
      </c>
      <c r="D2189" s="11">
        <v>488</v>
      </c>
      <c r="F2189" s="11" t="s">
        <v>2745</v>
      </c>
      <c r="G2189" t="s">
        <v>2738</v>
      </c>
    </row>
    <row r="2190" spans="1:7">
      <c r="A2190" s="73" t="s">
        <v>1971</v>
      </c>
      <c r="B2190" s="73" t="s">
        <v>1531</v>
      </c>
      <c r="C2190" s="22">
        <v>45993</v>
      </c>
      <c r="D2190" s="11">
        <v>610</v>
      </c>
      <c r="F2190" s="11" t="s">
        <v>2746</v>
      </c>
      <c r="G2190" t="s">
        <v>2738</v>
      </c>
    </row>
    <row r="2191" spans="1:7">
      <c r="A2191" s="265" t="s">
        <v>1454</v>
      </c>
      <c r="B2191" s="227" t="s">
        <v>58</v>
      </c>
      <c r="C2191" s="22">
        <v>45993</v>
      </c>
      <c r="D2191" s="86">
        <v>1131</v>
      </c>
      <c r="F2191" s="11" t="s">
        <v>2747</v>
      </c>
      <c r="G2191" t="s">
        <v>2738</v>
      </c>
    </row>
    <row r="2192" spans="1:7">
      <c r="A2192" s="229" t="s">
        <v>1972</v>
      </c>
      <c r="B2192" s="1125" t="s">
        <v>80</v>
      </c>
      <c r="C2192" s="22">
        <v>45993</v>
      </c>
      <c r="D2192" s="86">
        <v>1153</v>
      </c>
      <c r="F2192" s="11" t="s">
        <v>2748</v>
      </c>
      <c r="G2192" t="s">
        <v>2738</v>
      </c>
    </row>
    <row r="2193" spans="1:7" ht="15.75">
      <c r="A2193" s="73" t="s">
        <v>1419</v>
      </c>
      <c r="B2193" s="171" t="s">
        <v>1921</v>
      </c>
      <c r="C2193" s="233">
        <v>45993</v>
      </c>
      <c r="D2193" s="11">
        <v>175</v>
      </c>
      <c r="G2193" t="s">
        <v>2738</v>
      </c>
    </row>
    <row r="2194" spans="1:7">
      <c r="A2194" s="238" t="s">
        <v>1691</v>
      </c>
      <c r="B2194" s="238" t="s">
        <v>58</v>
      </c>
      <c r="C2194" s="22">
        <v>45993</v>
      </c>
      <c r="D2194" s="86">
        <v>2916</v>
      </c>
      <c r="G2194" t="s">
        <v>2738</v>
      </c>
    </row>
    <row r="2195" spans="1:7">
      <c r="A2195" s="238" t="s">
        <v>1742</v>
      </c>
      <c r="B2195" s="238" t="s">
        <v>58</v>
      </c>
      <c r="C2195" s="22">
        <v>45993</v>
      </c>
      <c r="D2195" s="86">
        <v>2302</v>
      </c>
      <c r="G2195" t="s">
        <v>2738</v>
      </c>
    </row>
    <row r="2196" spans="1:7">
      <c r="A2196" s="229" t="s">
        <v>1974</v>
      </c>
      <c r="B2196" s="229" t="s">
        <v>64</v>
      </c>
      <c r="C2196" s="22">
        <v>45994</v>
      </c>
      <c r="D2196" s="11">
        <v>721</v>
      </c>
      <c r="F2196" s="11" t="s">
        <v>2749</v>
      </c>
      <c r="G2196" t="s">
        <v>2738</v>
      </c>
    </row>
    <row r="2197" spans="1:7" ht="15.75">
      <c r="A2197" s="73" t="s">
        <v>1974</v>
      </c>
      <c r="B2197" s="171" t="s">
        <v>1921</v>
      </c>
      <c r="C2197" s="233">
        <v>45994</v>
      </c>
      <c r="D2197" s="11">
        <v>535</v>
      </c>
      <c r="G2197" t="s">
        <v>2738</v>
      </c>
    </row>
    <row r="2198" spans="1:7">
      <c r="A2198" s="228" t="s">
        <v>1635</v>
      </c>
      <c r="B2198" s="228" t="s">
        <v>60</v>
      </c>
      <c r="C2198" s="22">
        <v>45994</v>
      </c>
      <c r="D2198" s="86">
        <v>1029</v>
      </c>
      <c r="F2198" s="11" t="s">
        <v>2750</v>
      </c>
      <c r="G2198" t="s">
        <v>2738</v>
      </c>
    </row>
    <row r="2199" spans="1:7">
      <c r="A2199" s="229" t="s">
        <v>1635</v>
      </c>
      <c r="B2199" s="229" t="s">
        <v>2546</v>
      </c>
      <c r="C2199" s="22">
        <v>45994</v>
      </c>
      <c r="F2199" s="257" t="s">
        <v>2751</v>
      </c>
      <c r="G2199" t="s">
        <v>2738</v>
      </c>
    </row>
    <row r="2200" spans="1:7">
      <c r="A2200" s="234" t="s">
        <v>1635</v>
      </c>
      <c r="B2200" s="1162" t="s">
        <v>491</v>
      </c>
      <c r="C2200" s="22">
        <v>45994</v>
      </c>
      <c r="D2200" s="11">
        <v>100</v>
      </c>
      <c r="G2200" t="s">
        <v>2738</v>
      </c>
    </row>
    <row r="2201" spans="1:7">
      <c r="A2201" s="229" t="s">
        <v>1971</v>
      </c>
      <c r="B2201" s="229" t="s">
        <v>1531</v>
      </c>
      <c r="C2201" s="22">
        <v>45994</v>
      </c>
      <c r="D2201" s="11">
        <v>974</v>
      </c>
      <c r="G2201" t="s">
        <v>2738</v>
      </c>
    </row>
    <row r="2202" spans="1:7">
      <c r="A2202" s="73" t="s">
        <v>1374</v>
      </c>
      <c r="B2202" s="172" t="s">
        <v>1347</v>
      </c>
      <c r="C2202" s="233">
        <v>45994</v>
      </c>
      <c r="D2202" s="11">
        <v>466</v>
      </c>
      <c r="F2202" s="11" t="s">
        <v>2752</v>
      </c>
      <c r="G2202" t="s">
        <v>2738</v>
      </c>
    </row>
    <row r="2203" spans="1:7">
      <c r="A2203" s="227" t="s">
        <v>1972</v>
      </c>
      <c r="B2203" s="1125" t="s">
        <v>80</v>
      </c>
      <c r="C2203" s="22">
        <v>45994</v>
      </c>
      <c r="D2203" s="11">
        <v>383</v>
      </c>
      <c r="G2203" t="s">
        <v>2738</v>
      </c>
    </row>
    <row r="2204" spans="1:7">
      <c r="A2204" s="73" t="s">
        <v>1393</v>
      </c>
      <c r="B2204" s="227" t="s">
        <v>58</v>
      </c>
      <c r="C2204" s="22">
        <v>45994</v>
      </c>
      <c r="D2204" s="86">
        <v>1379</v>
      </c>
      <c r="F2204" s="11" t="s">
        <v>2753</v>
      </c>
      <c r="G2204" t="s">
        <v>2738</v>
      </c>
    </row>
    <row r="2205" spans="1:7">
      <c r="A2205" s="73" t="s">
        <v>1830</v>
      </c>
      <c r="B2205" s="73" t="s">
        <v>2586</v>
      </c>
      <c r="C2205" s="22">
        <v>45994</v>
      </c>
      <c r="D2205" s="86">
        <v>1677</v>
      </c>
      <c r="G2205" t="s">
        <v>2738</v>
      </c>
    </row>
    <row r="2206" spans="1:7">
      <c r="A2206" s="240" t="s">
        <v>1691</v>
      </c>
      <c r="B2206" s="231" t="s">
        <v>58</v>
      </c>
      <c r="C2206" s="22">
        <v>45994</v>
      </c>
      <c r="D2206" s="86">
        <v>2430</v>
      </c>
      <c r="G2206" t="s">
        <v>2738</v>
      </c>
    </row>
    <row r="2207" spans="1:7">
      <c r="A2207" s="234" t="s">
        <v>1742</v>
      </c>
      <c r="B2207" s="234" t="s">
        <v>58</v>
      </c>
      <c r="C2207" s="22">
        <v>45994</v>
      </c>
      <c r="D2207" s="11">
        <v>694</v>
      </c>
      <c r="G2207" t="s">
        <v>2738</v>
      </c>
    </row>
    <row r="2208" spans="1:7">
      <c r="A2208" s="240" t="s">
        <v>1684</v>
      </c>
      <c r="B2208" s="231" t="s">
        <v>58</v>
      </c>
      <c r="C2208" s="22">
        <v>45994</v>
      </c>
      <c r="D2208" s="11">
        <v>243</v>
      </c>
      <c r="G2208" t="s">
        <v>2738</v>
      </c>
    </row>
    <row r="2209" spans="1:7">
      <c r="A2209" s="229" t="s">
        <v>1974</v>
      </c>
      <c r="B2209" s="229" t="s">
        <v>64</v>
      </c>
      <c r="C2209" s="22">
        <v>45995</v>
      </c>
      <c r="D2209" s="11">
        <v>272</v>
      </c>
      <c r="F2209" s="11" t="s">
        <v>2754</v>
      </c>
      <c r="G2209" t="s">
        <v>2738</v>
      </c>
    </row>
    <row r="2210" spans="1:7">
      <c r="A2210" s="229" t="s">
        <v>1635</v>
      </c>
      <c r="B2210" s="229" t="s">
        <v>64</v>
      </c>
      <c r="C2210" s="22">
        <v>45995</v>
      </c>
      <c r="D2210" s="11">
        <v>285</v>
      </c>
      <c r="G2210" t="s">
        <v>2738</v>
      </c>
    </row>
    <row r="2211" spans="1:7">
      <c r="A2211" s="234" t="s">
        <v>1635</v>
      </c>
      <c r="B2211" s="234" t="s">
        <v>60</v>
      </c>
      <c r="C2211" s="22">
        <v>45995</v>
      </c>
      <c r="D2211" s="11">
        <v>756</v>
      </c>
      <c r="G2211" t="s">
        <v>2738</v>
      </c>
    </row>
    <row r="2212" spans="1:7">
      <c r="A2212" s="238" t="s">
        <v>1635</v>
      </c>
      <c r="B2212" s="238" t="s">
        <v>2546</v>
      </c>
      <c r="C2212" s="22">
        <v>45995</v>
      </c>
      <c r="F2212" s="234" t="s">
        <v>2755</v>
      </c>
      <c r="G2212" t="s">
        <v>2738</v>
      </c>
    </row>
    <row r="2213" spans="1:7">
      <c r="A2213" s="229" t="s">
        <v>1457</v>
      </c>
      <c r="B2213" s="229" t="s">
        <v>58</v>
      </c>
      <c r="C2213" s="22">
        <v>45995</v>
      </c>
      <c r="D2213" s="86">
        <v>1431</v>
      </c>
      <c r="F2213" s="11" t="s">
        <v>2756</v>
      </c>
      <c r="G2213" t="s">
        <v>2738</v>
      </c>
    </row>
    <row r="2214" spans="1:7">
      <c r="A2214" s="73" t="s">
        <v>1374</v>
      </c>
      <c r="B2214" s="172" t="s">
        <v>1347</v>
      </c>
      <c r="C2214" s="233">
        <v>45995</v>
      </c>
      <c r="D2214" s="11">
        <v>195</v>
      </c>
      <c r="F2214" s="11" t="s">
        <v>2757</v>
      </c>
      <c r="G2214" t="s">
        <v>2738</v>
      </c>
    </row>
    <row r="2215" spans="1:7">
      <c r="A2215" s="238" t="s">
        <v>1972</v>
      </c>
      <c r="B2215" s="1125" t="s">
        <v>80</v>
      </c>
      <c r="C2215" s="22">
        <v>45995</v>
      </c>
      <c r="D2215" s="11">
        <v>490</v>
      </c>
      <c r="F2215" s="11" t="s">
        <v>2758</v>
      </c>
      <c r="G2215" t="s">
        <v>2738</v>
      </c>
    </row>
    <row r="2216" spans="1:7">
      <c r="A2216" s="548" t="s">
        <v>1393</v>
      </c>
      <c r="B2216" s="548" t="s">
        <v>58</v>
      </c>
      <c r="C2216" s="22">
        <v>45995</v>
      </c>
      <c r="D2216" s="86">
        <v>1154</v>
      </c>
      <c r="F2216" s="11" t="s">
        <v>2759</v>
      </c>
      <c r="G2216" t="s">
        <v>2738</v>
      </c>
    </row>
    <row r="2217" spans="1:7">
      <c r="A2217" s="73" t="s">
        <v>1374</v>
      </c>
      <c r="B2217" s="172" t="s">
        <v>1347</v>
      </c>
      <c r="C2217" s="233">
        <v>45995</v>
      </c>
      <c r="D2217" s="86">
        <v>150</v>
      </c>
      <c r="F2217" s="11" t="s">
        <v>2760</v>
      </c>
      <c r="G2217" t="s">
        <v>2738</v>
      </c>
    </row>
    <row r="2218" spans="1:7">
      <c r="A2218" s="227" t="s">
        <v>1830</v>
      </c>
      <c r="B2218" s="227" t="s">
        <v>2586</v>
      </c>
      <c r="C2218" s="22">
        <v>45995</v>
      </c>
      <c r="D2218" s="86">
        <v>1316</v>
      </c>
      <c r="G2218" t="s">
        <v>2738</v>
      </c>
    </row>
    <row r="2219" spans="1:7">
      <c r="A2219" s="73" t="s">
        <v>1840</v>
      </c>
      <c r="B2219" s="73" t="s">
        <v>2586</v>
      </c>
      <c r="C2219" s="22">
        <v>45995</v>
      </c>
      <c r="D2219" s="11">
        <v>489</v>
      </c>
      <c r="G2219" t="s">
        <v>2738</v>
      </c>
    </row>
    <row r="2220" spans="1:7">
      <c r="A2220" s="229" t="s">
        <v>1668</v>
      </c>
      <c r="B2220" s="229" t="s">
        <v>58</v>
      </c>
      <c r="C2220" s="22">
        <v>45995</v>
      </c>
      <c r="E2220" s="71">
        <v>644</v>
      </c>
      <c r="F2220" s="11" t="s">
        <v>2761</v>
      </c>
      <c r="G2220" t="s">
        <v>2738</v>
      </c>
    </row>
    <row r="2221" spans="1:7" ht="15.75">
      <c r="A2221" s="73" t="s">
        <v>1696</v>
      </c>
      <c r="B2221" s="171" t="s">
        <v>1921</v>
      </c>
      <c r="C2221" s="233">
        <v>45995</v>
      </c>
      <c r="D2221" s="11">
        <v>64</v>
      </c>
      <c r="F2221" s="11" t="s">
        <v>2762</v>
      </c>
      <c r="G2221" t="s">
        <v>2738</v>
      </c>
    </row>
    <row r="2222" spans="1:7">
      <c r="A2222" s="311" t="s">
        <v>1703</v>
      </c>
      <c r="B2222" s="276" t="s">
        <v>58</v>
      </c>
      <c r="C2222" s="22">
        <v>45995</v>
      </c>
      <c r="D2222" s="11">
        <v>52</v>
      </c>
      <c r="F2222" s="11" t="s">
        <v>2763</v>
      </c>
      <c r="G2222" t="s">
        <v>2738</v>
      </c>
    </row>
    <row r="2223" spans="1:7">
      <c r="A2223" s="229" t="s">
        <v>1974</v>
      </c>
      <c r="B2223" s="229" t="s">
        <v>64</v>
      </c>
      <c r="C2223" s="22">
        <v>45996</v>
      </c>
      <c r="D2223" s="11">
        <v>86</v>
      </c>
      <c r="F2223" s="11" t="s">
        <v>2764</v>
      </c>
      <c r="G2223" t="s">
        <v>2738</v>
      </c>
    </row>
    <row r="2224" spans="1:7">
      <c r="A2224" s="229" t="s">
        <v>1635</v>
      </c>
      <c r="B2224" s="229" t="s">
        <v>64</v>
      </c>
      <c r="C2224" s="22">
        <v>45996</v>
      </c>
      <c r="D2224" s="11">
        <v>710</v>
      </c>
      <c r="G2224" t="s">
        <v>2738</v>
      </c>
    </row>
    <row r="2225" spans="1:7">
      <c r="A2225" s="229" t="s">
        <v>1635</v>
      </c>
      <c r="B2225" s="229" t="s">
        <v>60</v>
      </c>
      <c r="C2225" s="22">
        <v>45996</v>
      </c>
      <c r="D2225" s="86">
        <v>1114</v>
      </c>
      <c r="G2225" t="s">
        <v>2738</v>
      </c>
    </row>
    <row r="2226" spans="1:7" ht="15.75">
      <c r="A2226" s="73" t="s">
        <v>532</v>
      </c>
      <c r="B2226" s="171" t="s">
        <v>1921</v>
      </c>
      <c r="C2226" s="233">
        <v>45996</v>
      </c>
      <c r="D2226" s="11">
        <v>222</v>
      </c>
      <c r="G2226" t="s">
        <v>2738</v>
      </c>
    </row>
    <row r="2227" spans="1:7">
      <c r="A2227" s="228" t="s">
        <v>1975</v>
      </c>
      <c r="B2227" s="276" t="s">
        <v>1531</v>
      </c>
      <c r="C2227" s="22">
        <v>45996</v>
      </c>
      <c r="D2227" s="11">
        <v>385</v>
      </c>
      <c r="F2227" s="11" t="s">
        <v>2765</v>
      </c>
      <c r="G2227" t="s">
        <v>2738</v>
      </c>
    </row>
    <row r="2228" spans="1:7" ht="15.75">
      <c r="A2228" s="73" t="s">
        <v>1445</v>
      </c>
      <c r="B2228" s="171" t="s">
        <v>1921</v>
      </c>
      <c r="C2228" s="233">
        <v>45996</v>
      </c>
      <c r="E2228" s="71">
        <v>446</v>
      </c>
      <c r="F2228" s="73"/>
      <c r="G2228" t="s">
        <v>2738</v>
      </c>
    </row>
    <row r="2229" spans="1:7" ht="15.75">
      <c r="A2229" s="73" t="s">
        <v>1454</v>
      </c>
      <c r="B2229" s="171" t="s">
        <v>1921</v>
      </c>
      <c r="C2229" s="233">
        <v>45996</v>
      </c>
      <c r="E2229" s="71">
        <v>422</v>
      </c>
      <c r="F2229" s="227"/>
      <c r="G2229" t="s">
        <v>2738</v>
      </c>
    </row>
    <row r="2230" spans="1:7" ht="15.75">
      <c r="A2230" s="73" t="s">
        <v>1454</v>
      </c>
      <c r="B2230" s="171" t="s">
        <v>1921</v>
      </c>
      <c r="C2230" s="233">
        <v>45996</v>
      </c>
      <c r="F2230" s="234" t="s">
        <v>2243</v>
      </c>
      <c r="G2230" t="s">
        <v>2738</v>
      </c>
    </row>
    <row r="2231" spans="1:7">
      <c r="A2231" s="227" t="s">
        <v>1972</v>
      </c>
      <c r="B2231" s="1125" t="s">
        <v>80</v>
      </c>
      <c r="C2231" s="22">
        <v>45996</v>
      </c>
      <c r="F2231" s="234" t="s">
        <v>2766</v>
      </c>
      <c r="G2231" t="s">
        <v>2738</v>
      </c>
    </row>
    <row r="2232" spans="1:7">
      <c r="A2232" s="73" t="s">
        <v>1840</v>
      </c>
      <c r="B2232" s="73" t="s">
        <v>2586</v>
      </c>
      <c r="C2232" s="22">
        <v>45996</v>
      </c>
      <c r="D2232" s="86">
        <v>2020</v>
      </c>
      <c r="G2232" t="s">
        <v>2738</v>
      </c>
    </row>
    <row r="2233" spans="1:7">
      <c r="A2233" s="240" t="s">
        <v>1976</v>
      </c>
      <c r="B2233" s="231" t="s">
        <v>58</v>
      </c>
      <c r="C2233" s="22">
        <v>45996</v>
      </c>
      <c r="E2233" s="71">
        <v>636</v>
      </c>
      <c r="F2233" s="229"/>
      <c r="G2233" t="s">
        <v>2738</v>
      </c>
    </row>
    <row r="2234" spans="1:7">
      <c r="A2234" s="234" t="s">
        <v>1698</v>
      </c>
      <c r="B2234" s="234" t="s">
        <v>58</v>
      </c>
      <c r="C2234" s="22">
        <v>45996</v>
      </c>
      <c r="F2234" s="234" t="s">
        <v>2767</v>
      </c>
      <c r="G2234" t="s">
        <v>2738</v>
      </c>
    </row>
    <row r="2235" spans="1:7">
      <c r="A2235" s="79" t="s">
        <v>1974</v>
      </c>
      <c r="B2235" s="79" t="s">
        <v>64</v>
      </c>
      <c r="C2235" s="22">
        <v>45999</v>
      </c>
      <c r="F2235" s="11" t="s">
        <v>2220</v>
      </c>
      <c r="G2235" t="s">
        <v>2738</v>
      </c>
    </row>
    <row r="2236" spans="1:7">
      <c r="A2236" s="79" t="s">
        <v>1635</v>
      </c>
      <c r="B2236" s="79" t="s">
        <v>64</v>
      </c>
      <c r="C2236" s="22">
        <v>45999</v>
      </c>
      <c r="F2236" s="234" t="s">
        <v>2220</v>
      </c>
      <c r="G2236" t="s">
        <v>2738</v>
      </c>
    </row>
    <row r="2237" spans="1:7">
      <c r="A2237" s="79" t="s">
        <v>1635</v>
      </c>
      <c r="B2237" s="79" t="s">
        <v>60</v>
      </c>
      <c r="C2237" s="22">
        <v>45999</v>
      </c>
      <c r="D2237" s="86">
        <v>1283</v>
      </c>
      <c r="G2237" t="s">
        <v>2738</v>
      </c>
    </row>
    <row r="2238" spans="1:7" ht="15.75">
      <c r="A2238" s="26" t="s">
        <v>532</v>
      </c>
      <c r="B2238" s="171" t="s">
        <v>1921</v>
      </c>
      <c r="C2238" s="233">
        <v>45999</v>
      </c>
      <c r="D2238" s="11">
        <v>237</v>
      </c>
      <c r="F2238" s="11" t="s">
        <v>2768</v>
      </c>
      <c r="G2238" t="s">
        <v>2738</v>
      </c>
    </row>
    <row r="2239" spans="1:7">
      <c r="A2239" s="810" t="s">
        <v>1975</v>
      </c>
      <c r="B2239" s="855" t="s">
        <v>1531</v>
      </c>
      <c r="C2239" s="22">
        <v>45999</v>
      </c>
      <c r="D2239" s="11">
        <v>640</v>
      </c>
      <c r="F2239" s="11" t="s">
        <v>2769</v>
      </c>
      <c r="G2239" t="s">
        <v>2738</v>
      </c>
    </row>
    <row r="2240" spans="1:7" ht="15.75">
      <c r="A2240" s="290" t="s">
        <v>1448</v>
      </c>
      <c r="B2240" s="800" t="s">
        <v>1921</v>
      </c>
      <c r="C2240" s="233">
        <v>45999</v>
      </c>
      <c r="F2240" s="234" t="s">
        <v>2770</v>
      </c>
      <c r="G2240" t="s">
        <v>2738</v>
      </c>
    </row>
    <row r="2241" spans="1:7">
      <c r="A2241" s="73" t="s">
        <v>1374</v>
      </c>
      <c r="B2241" s="172" t="s">
        <v>1347</v>
      </c>
      <c r="C2241" s="233">
        <v>45999</v>
      </c>
      <c r="D2241" s="86">
        <v>1172</v>
      </c>
      <c r="E2241" s="131"/>
      <c r="F2241" s="48" t="s">
        <v>2771</v>
      </c>
      <c r="G2241" t="s">
        <v>2738</v>
      </c>
    </row>
    <row r="2242" spans="1:7">
      <c r="A2242" s="311" t="s">
        <v>1457</v>
      </c>
      <c r="B2242" s="856" t="s">
        <v>58</v>
      </c>
      <c r="C2242" s="22">
        <v>45999</v>
      </c>
      <c r="D2242" s="244">
        <v>1583</v>
      </c>
      <c r="E2242" s="11"/>
      <c r="F2242" s="11" t="s">
        <v>2772</v>
      </c>
      <c r="G2242" t="s">
        <v>2738</v>
      </c>
    </row>
    <row r="2243" spans="1:7">
      <c r="A2243" s="290" t="s">
        <v>1393</v>
      </c>
      <c r="B2243" s="672" t="s">
        <v>58</v>
      </c>
      <c r="C2243" s="22">
        <v>45999</v>
      </c>
      <c r="D2243" s="71"/>
      <c r="E2243" s="11"/>
      <c r="F2243" s="73" t="s">
        <v>2243</v>
      </c>
      <c r="G2243" t="s">
        <v>2738</v>
      </c>
    </row>
    <row r="2244" spans="1:7" ht="15.75">
      <c r="A2244" s="174" t="s">
        <v>1972</v>
      </c>
      <c r="B2244" s="171" t="s">
        <v>1921</v>
      </c>
      <c r="C2244" s="233">
        <v>45999</v>
      </c>
      <c r="D2244" s="71"/>
      <c r="E2244" s="11"/>
      <c r="F2244" s="234" t="s">
        <v>2773</v>
      </c>
      <c r="G2244" t="s">
        <v>2738</v>
      </c>
    </row>
    <row r="2245" spans="1:7">
      <c r="A2245" s="99" t="s">
        <v>1840</v>
      </c>
      <c r="B2245" s="99" t="s">
        <v>2586</v>
      </c>
      <c r="C2245" s="22">
        <v>45999</v>
      </c>
      <c r="D2245" s="71">
        <v>428</v>
      </c>
      <c r="E2245" s="11"/>
      <c r="F2245" s="11" t="s">
        <v>2774</v>
      </c>
      <c r="G2245" t="s">
        <v>2738</v>
      </c>
    </row>
    <row r="2246" spans="1:7">
      <c r="A2246" s="315" t="s">
        <v>1721</v>
      </c>
      <c r="B2246" s="103" t="s">
        <v>58</v>
      </c>
      <c r="C2246" s="22">
        <v>45999</v>
      </c>
      <c r="D2246" s="86">
        <v>2855</v>
      </c>
      <c r="E2246" s="178"/>
      <c r="F2246" s="99"/>
      <c r="G2246" t="s">
        <v>2738</v>
      </c>
    </row>
    <row r="2247" spans="1:7">
      <c r="A2247" s="79" t="s">
        <v>1974</v>
      </c>
      <c r="B2247" s="79" t="s">
        <v>64</v>
      </c>
      <c r="C2247" s="22">
        <v>46000</v>
      </c>
      <c r="D2247" s="11">
        <v>265</v>
      </c>
      <c r="F2247" s="11" t="s">
        <v>2775</v>
      </c>
      <c r="G2247" t="s">
        <v>2738</v>
      </c>
    </row>
    <row r="2248" spans="1:7">
      <c r="A2248" s="79" t="s">
        <v>1635</v>
      </c>
      <c r="B2248" s="79" t="s">
        <v>64</v>
      </c>
      <c r="C2248" s="22">
        <v>46000</v>
      </c>
      <c r="F2248" s="234" t="s">
        <v>2220</v>
      </c>
      <c r="G2248" t="s">
        <v>2738</v>
      </c>
    </row>
    <row r="2249" spans="1:7">
      <c r="A2249" s="79" t="s">
        <v>1635</v>
      </c>
      <c r="B2249" s="79" t="s">
        <v>60</v>
      </c>
      <c r="C2249" s="22">
        <v>46000</v>
      </c>
      <c r="D2249" s="11">
        <v>442</v>
      </c>
      <c r="F2249" s="11" t="s">
        <v>2776</v>
      </c>
      <c r="G2249" t="s">
        <v>2738</v>
      </c>
    </row>
    <row r="2250" spans="1:7" ht="15.75">
      <c r="A2250" s="26" t="s">
        <v>1635</v>
      </c>
      <c r="B2250" s="171" t="s">
        <v>1921</v>
      </c>
      <c r="C2250" s="233">
        <v>46000</v>
      </c>
      <c r="F2250" s="234" t="s">
        <v>2777</v>
      </c>
      <c r="G2250" t="s">
        <v>2738</v>
      </c>
    </row>
    <row r="2251" spans="1:7" ht="15.75">
      <c r="A2251" s="26" t="s">
        <v>532</v>
      </c>
      <c r="B2251" s="171" t="s">
        <v>1921</v>
      </c>
      <c r="C2251" s="233">
        <v>46000</v>
      </c>
      <c r="D2251" s="11">
        <v>194</v>
      </c>
      <c r="F2251" s="11" t="s">
        <v>2501</v>
      </c>
      <c r="G2251" t="s">
        <v>2738</v>
      </c>
    </row>
    <row r="2252" spans="1:7">
      <c r="A2252" s="810" t="s">
        <v>1975</v>
      </c>
      <c r="B2252" s="855" t="s">
        <v>1531</v>
      </c>
      <c r="C2252" s="22">
        <v>46000</v>
      </c>
      <c r="D2252" s="11">
        <v>541</v>
      </c>
      <c r="F2252" s="11" t="s">
        <v>2778</v>
      </c>
      <c r="G2252" t="s">
        <v>2738</v>
      </c>
    </row>
    <row r="2253" spans="1:7">
      <c r="A2253" s="290" t="s">
        <v>1457</v>
      </c>
      <c r="B2253" s="290" t="s">
        <v>58</v>
      </c>
      <c r="C2253" s="233">
        <v>46000</v>
      </c>
      <c r="D2253" s="86">
        <v>1325</v>
      </c>
      <c r="F2253" s="11" t="s">
        <v>2730</v>
      </c>
      <c r="G2253" t="s">
        <v>2738</v>
      </c>
    </row>
    <row r="2254" spans="1:7" ht="15.75">
      <c r="A2254" s="290" t="s">
        <v>1393</v>
      </c>
      <c r="B2254" s="800" t="s">
        <v>1921</v>
      </c>
      <c r="C2254" s="233">
        <v>46000</v>
      </c>
      <c r="E2254" s="71">
        <v>540</v>
      </c>
      <c r="G2254" t="s">
        <v>2738</v>
      </c>
    </row>
    <row r="2255" spans="1:7">
      <c r="A2255" s="73" t="s">
        <v>1371</v>
      </c>
      <c r="B2255" s="172" t="s">
        <v>1347</v>
      </c>
      <c r="C2255" s="233">
        <v>46000</v>
      </c>
      <c r="D2255" s="86">
        <v>1500</v>
      </c>
      <c r="F2255" s="11" t="s">
        <v>2779</v>
      </c>
      <c r="G2255" t="s">
        <v>2738</v>
      </c>
    </row>
    <row r="2256" spans="1:7" ht="15.75">
      <c r="A2256" s="311" t="s">
        <v>1977</v>
      </c>
      <c r="B2256" s="825" t="s">
        <v>1921</v>
      </c>
      <c r="C2256" s="233">
        <v>46000</v>
      </c>
      <c r="E2256" s="244">
        <v>3493</v>
      </c>
      <c r="G2256" t="s">
        <v>2738</v>
      </c>
    </row>
    <row r="2257" spans="1:7">
      <c r="A2257" s="99" t="s">
        <v>1824</v>
      </c>
      <c r="B2257" s="99" t="s">
        <v>2586</v>
      </c>
      <c r="C2257" s="22">
        <v>46000</v>
      </c>
      <c r="D2257" s="86">
        <v>1640</v>
      </c>
      <c r="F2257" s="11" t="s">
        <v>2780</v>
      </c>
      <c r="G2257" t="s">
        <v>2738</v>
      </c>
    </row>
    <row r="2258" spans="1:7">
      <c r="A2258" s="315" t="s">
        <v>1712</v>
      </c>
      <c r="B2258" s="103" t="s">
        <v>58</v>
      </c>
      <c r="C2258" s="22">
        <v>46000</v>
      </c>
      <c r="D2258" s="86">
        <v>1980</v>
      </c>
      <c r="F2258" s="11" t="s">
        <v>2781</v>
      </c>
      <c r="G2258" t="s">
        <v>2738</v>
      </c>
    </row>
    <row r="2259" spans="1:7">
      <c r="A2259" s="315" t="s">
        <v>1721</v>
      </c>
      <c r="B2259" s="103" t="s">
        <v>58</v>
      </c>
      <c r="C2259" s="22">
        <v>46000</v>
      </c>
      <c r="D2259" s="86">
        <v>3343</v>
      </c>
      <c r="G2259" t="s">
        <v>2738</v>
      </c>
    </row>
    <row r="2260" spans="1:7">
      <c r="A2260" s="92" t="s">
        <v>1665</v>
      </c>
      <c r="B2260" s="71" t="s">
        <v>58</v>
      </c>
      <c r="C2260" s="22">
        <v>46000</v>
      </c>
      <c r="D2260" s="86">
        <v>2203</v>
      </c>
      <c r="F2260" s="11" t="s">
        <v>2027</v>
      </c>
      <c r="G2260" t="s">
        <v>2738</v>
      </c>
    </row>
    <row r="2261" spans="1:7">
      <c r="A2261" s="612" t="s">
        <v>1718</v>
      </c>
      <c r="B2261" s="71" t="s">
        <v>58</v>
      </c>
      <c r="C2261" s="22">
        <v>46000</v>
      </c>
      <c r="D2261" s="86">
        <v>1111</v>
      </c>
      <c r="G2261" t="s">
        <v>2738</v>
      </c>
    </row>
    <row r="2262" spans="1:7">
      <c r="A2262" s="315" t="s">
        <v>1724</v>
      </c>
      <c r="B2262" s="103" t="s">
        <v>58</v>
      </c>
      <c r="C2262" s="22">
        <v>46000</v>
      </c>
      <c r="D2262" s="86">
        <v>1743</v>
      </c>
      <c r="G2262" t="s">
        <v>2738</v>
      </c>
    </row>
    <row r="2263" spans="1:7">
      <c r="A2263" s="229" t="s">
        <v>1974</v>
      </c>
      <c r="B2263" s="229" t="s">
        <v>64</v>
      </c>
      <c r="C2263" s="22">
        <v>46001</v>
      </c>
      <c r="D2263" s="11">
        <v>542</v>
      </c>
      <c r="F2263" s="11" t="s">
        <v>2782</v>
      </c>
      <c r="G2263" t="s">
        <v>2738</v>
      </c>
    </row>
    <row r="2264" spans="1:7">
      <c r="A2264" s="229" t="s">
        <v>1635</v>
      </c>
      <c r="B2264" s="229" t="s">
        <v>64</v>
      </c>
      <c r="C2264" s="22">
        <v>46001</v>
      </c>
      <c r="F2264" s="257" t="s">
        <v>2220</v>
      </c>
      <c r="G2264" t="s">
        <v>2738</v>
      </c>
    </row>
    <row r="2265" spans="1:7">
      <c r="A2265" s="257" t="s">
        <v>1635</v>
      </c>
      <c r="B2265" s="257" t="s">
        <v>60</v>
      </c>
      <c r="C2265" s="22">
        <v>46001</v>
      </c>
      <c r="F2265" s="234" t="s">
        <v>2783</v>
      </c>
      <c r="G2265" t="s">
        <v>2738</v>
      </c>
    </row>
    <row r="2266" spans="1:7" ht="15.75">
      <c r="A2266" s="73" t="s">
        <v>532</v>
      </c>
      <c r="B2266" s="171" t="s">
        <v>1921</v>
      </c>
      <c r="C2266" s="233">
        <v>46001</v>
      </c>
      <c r="D2266" s="11">
        <v>359</v>
      </c>
      <c r="F2266" s="11" t="s">
        <v>2501</v>
      </c>
      <c r="G2266" t="s">
        <v>2738</v>
      </c>
    </row>
    <row r="2267" spans="1:7">
      <c r="A2267" s="227" t="s">
        <v>1975</v>
      </c>
      <c r="B2267" s="230" t="s">
        <v>1531</v>
      </c>
      <c r="C2267" s="22">
        <v>46001</v>
      </c>
      <c r="D2267" s="11">
        <v>330</v>
      </c>
      <c r="F2267" s="11" t="s">
        <v>2593</v>
      </c>
      <c r="G2267" t="s">
        <v>2738</v>
      </c>
    </row>
    <row r="2268" spans="1:7">
      <c r="A2268" s="228" t="s">
        <v>1457</v>
      </c>
      <c r="B2268" s="276" t="s">
        <v>58</v>
      </c>
      <c r="C2268" s="22">
        <v>46001</v>
      </c>
      <c r="D2268" s="11">
        <v>621</v>
      </c>
      <c r="F2268" s="11" t="s">
        <v>2784</v>
      </c>
      <c r="G2268" t="s">
        <v>2738</v>
      </c>
    </row>
    <row r="2269" spans="1:7">
      <c r="A2269" s="73" t="s">
        <v>1371</v>
      </c>
      <c r="B2269" s="172" t="s">
        <v>1347</v>
      </c>
      <c r="C2269" s="233">
        <v>46001</v>
      </c>
      <c r="D2269" s="86">
        <v>1084</v>
      </c>
      <c r="F2269" s="11" t="s">
        <v>2785</v>
      </c>
      <c r="G2269" t="s">
        <v>2738</v>
      </c>
    </row>
    <row r="2270" spans="1:7" ht="15.75">
      <c r="A2270" s="227" t="s">
        <v>1448</v>
      </c>
      <c r="B2270" s="825" t="s">
        <v>1921</v>
      </c>
      <c r="C2270" s="233">
        <v>46001</v>
      </c>
      <c r="E2270" s="244">
        <v>1685</v>
      </c>
      <c r="G2270" t="s">
        <v>2738</v>
      </c>
    </row>
    <row r="2271" spans="1:7">
      <c r="A2271" s="227" t="s">
        <v>1824</v>
      </c>
      <c r="B2271" s="227" t="s">
        <v>2586</v>
      </c>
      <c r="C2271" s="22">
        <v>46001</v>
      </c>
      <c r="D2271" s="86">
        <v>1177</v>
      </c>
      <c r="F2271" s="11" t="s">
        <v>2786</v>
      </c>
      <c r="G2271" t="s">
        <v>2738</v>
      </c>
    </row>
    <row r="2272" spans="1:7">
      <c r="A2272" s="73" t="s">
        <v>1827</v>
      </c>
      <c r="B2272" s="73" t="s">
        <v>2586</v>
      </c>
      <c r="C2272" s="22">
        <v>46001</v>
      </c>
      <c r="D2272" s="11">
        <v>817</v>
      </c>
      <c r="F2272" s="11" t="s">
        <v>2787</v>
      </c>
      <c r="G2272" t="s">
        <v>2738</v>
      </c>
    </row>
    <row r="2273" spans="1:7">
      <c r="A2273" s="73" t="s">
        <v>1712</v>
      </c>
      <c r="B2273" s="73" t="s">
        <v>58</v>
      </c>
      <c r="C2273" s="22">
        <v>46001</v>
      </c>
      <c r="D2273" s="86">
        <v>1251</v>
      </c>
      <c r="G2273" t="s">
        <v>2738</v>
      </c>
    </row>
    <row r="2274" spans="1:7">
      <c r="A2274" s="228" t="s">
        <v>1721</v>
      </c>
      <c r="B2274" s="227" t="s">
        <v>58</v>
      </c>
      <c r="C2274" s="22">
        <v>46001</v>
      </c>
      <c r="D2274" s="11">
        <v>931</v>
      </c>
      <c r="G2274" t="s">
        <v>2738</v>
      </c>
    </row>
    <row r="2275" spans="1:7">
      <c r="A2275" s="73" t="s">
        <v>1724</v>
      </c>
      <c r="B2275" s="268" t="s">
        <v>58</v>
      </c>
      <c r="C2275" s="22">
        <v>46001</v>
      </c>
      <c r="D2275" s="11">
        <v>522</v>
      </c>
      <c r="G2275" t="s">
        <v>2738</v>
      </c>
    </row>
    <row r="2276" spans="1:7">
      <c r="A2276" s="73" t="s">
        <v>1742</v>
      </c>
      <c r="B2276" s="414" t="s">
        <v>58</v>
      </c>
      <c r="C2276" s="22">
        <v>46001</v>
      </c>
      <c r="D2276" s="11">
        <v>91</v>
      </c>
      <c r="G2276" t="s">
        <v>2738</v>
      </c>
    </row>
    <row r="2277" spans="1:7">
      <c r="A2277" s="73" t="s">
        <v>1665</v>
      </c>
      <c r="B2277" s="267" t="s">
        <v>58</v>
      </c>
      <c r="C2277" s="22">
        <v>46001</v>
      </c>
      <c r="E2277" s="244">
        <v>3674</v>
      </c>
      <c r="F2277" s="11" t="s">
        <v>2788</v>
      </c>
      <c r="G2277" t="s">
        <v>2738</v>
      </c>
    </row>
    <row r="2278" spans="1:7">
      <c r="A2278" s="229" t="s">
        <v>1718</v>
      </c>
      <c r="B2278" s="412" t="s">
        <v>58</v>
      </c>
      <c r="C2278" s="22">
        <v>46001</v>
      </c>
      <c r="D2278" s="86">
        <v>1373</v>
      </c>
      <c r="F2278" s="11" t="s">
        <v>2789</v>
      </c>
      <c r="G2278" t="s">
        <v>2738</v>
      </c>
    </row>
    <row r="2279" spans="1:7" ht="15.75">
      <c r="A2279" s="26" t="s">
        <v>532</v>
      </c>
      <c r="B2279" s="171" t="s">
        <v>1921</v>
      </c>
      <c r="C2279" s="233">
        <v>46002</v>
      </c>
      <c r="D2279" s="11">
        <v>255</v>
      </c>
      <c r="F2279" s="11" t="s">
        <v>2768</v>
      </c>
      <c r="G2279" t="s">
        <v>2738</v>
      </c>
    </row>
    <row r="2280" spans="1:7">
      <c r="A2280" s="442" t="s">
        <v>1974</v>
      </c>
      <c r="B2280" s="442" t="s">
        <v>64</v>
      </c>
      <c r="C2280" s="22">
        <v>46002</v>
      </c>
      <c r="D2280" s="11">
        <v>739</v>
      </c>
      <c r="F2280" s="11" t="s">
        <v>2790</v>
      </c>
      <c r="G2280" t="s">
        <v>2738</v>
      </c>
    </row>
    <row r="2281" spans="1:7">
      <c r="A2281" s="79" t="s">
        <v>1635</v>
      </c>
      <c r="B2281" s="79" t="s">
        <v>64</v>
      </c>
      <c r="C2281" s="22">
        <v>46002</v>
      </c>
      <c r="F2281" s="257" t="s">
        <v>2220</v>
      </c>
      <c r="G2281" t="s">
        <v>2738</v>
      </c>
    </row>
    <row r="2282" spans="1:7">
      <c r="A2282" s="79" t="s">
        <v>1635</v>
      </c>
      <c r="B2282" s="79" t="s">
        <v>60</v>
      </c>
      <c r="C2282" s="22">
        <v>46002</v>
      </c>
      <c r="F2282" s="234" t="s">
        <v>2791</v>
      </c>
      <c r="G2282" t="s">
        <v>2738</v>
      </c>
    </row>
    <row r="2283" spans="1:7">
      <c r="A2283" s="79" t="s">
        <v>1635</v>
      </c>
      <c r="B2283" s="103" t="s">
        <v>500</v>
      </c>
      <c r="C2283" s="22">
        <v>46002</v>
      </c>
      <c r="F2283" s="234" t="s">
        <v>2792</v>
      </c>
      <c r="G2283" t="s">
        <v>2738</v>
      </c>
    </row>
    <row r="2284" spans="1:7">
      <c r="A2284" s="290" t="s">
        <v>1975</v>
      </c>
      <c r="B2284" s="672" t="s">
        <v>1531</v>
      </c>
      <c r="C2284" s="22">
        <v>46002</v>
      </c>
      <c r="D2284" s="11">
        <v>520</v>
      </c>
      <c r="G2284" t="s">
        <v>2738</v>
      </c>
    </row>
    <row r="2285" spans="1:7">
      <c r="A2285" s="673" t="s">
        <v>1365</v>
      </c>
      <c r="B2285" s="172" t="s">
        <v>1347</v>
      </c>
      <c r="C2285" s="233">
        <v>46002</v>
      </c>
      <c r="D2285" s="86">
        <v>1351</v>
      </c>
      <c r="F2285" s="11" t="s">
        <v>2793</v>
      </c>
      <c r="G2285" t="s">
        <v>2738</v>
      </c>
    </row>
    <row r="2286" spans="1:7">
      <c r="A2286" s="99" t="s">
        <v>1827</v>
      </c>
      <c r="B2286" s="99" t="s">
        <v>2586</v>
      </c>
      <c r="C2286" s="22">
        <v>46002</v>
      </c>
      <c r="D2286" s="86">
        <v>1820</v>
      </c>
      <c r="F2286" s="234" t="s">
        <v>2794</v>
      </c>
      <c r="G2286" t="s">
        <v>2738</v>
      </c>
    </row>
    <row r="2287" spans="1:7">
      <c r="A2287" s="663" t="s">
        <v>1712</v>
      </c>
      <c r="B2287" s="26" t="s">
        <v>58</v>
      </c>
      <c r="C2287" s="22">
        <v>46002</v>
      </c>
      <c r="D2287" s="86">
        <v>3172</v>
      </c>
      <c r="G2287" t="s">
        <v>2738</v>
      </c>
    </row>
    <row r="2288" spans="1:7">
      <c r="A2288" s="663" t="s">
        <v>1700</v>
      </c>
      <c r="B2288" s="26" t="s">
        <v>58</v>
      </c>
      <c r="C2288" s="22">
        <v>46002</v>
      </c>
      <c r="D2288" s="11">
        <v>242</v>
      </c>
      <c r="F2288" s="11" t="s">
        <v>2795</v>
      </c>
      <c r="G2288" t="s">
        <v>2738</v>
      </c>
    </row>
    <row r="2289" spans="1:7">
      <c r="A2289" s="309" t="s">
        <v>1724</v>
      </c>
      <c r="B2289" s="11" t="s">
        <v>58</v>
      </c>
      <c r="C2289" s="22">
        <v>46002</v>
      </c>
      <c r="D2289" s="86">
        <v>1194</v>
      </c>
      <c r="G2289" t="s">
        <v>2738</v>
      </c>
    </row>
    <row r="2290" spans="1:7">
      <c r="A2290" s="1111" t="s">
        <v>1718</v>
      </c>
      <c r="B2290" s="48" t="s">
        <v>58</v>
      </c>
      <c r="C2290" s="22">
        <v>46002</v>
      </c>
      <c r="D2290" s="86">
        <v>1090</v>
      </c>
      <c r="G2290" t="s">
        <v>2738</v>
      </c>
    </row>
    <row r="2291" spans="1:7" ht="15.75">
      <c r="A2291" s="73" t="s">
        <v>532</v>
      </c>
      <c r="B2291" s="171" t="s">
        <v>1921</v>
      </c>
      <c r="C2291" s="233">
        <v>46003</v>
      </c>
      <c r="D2291" s="11">
        <v>253</v>
      </c>
      <c r="F2291" s="11" t="s">
        <v>2501</v>
      </c>
      <c r="G2291" t="s">
        <v>2738</v>
      </c>
    </row>
    <row r="2292" spans="1:7">
      <c r="A2292" s="228" t="s">
        <v>1974</v>
      </c>
      <c r="B2292" s="228" t="s">
        <v>64</v>
      </c>
      <c r="C2292" s="22">
        <v>46003</v>
      </c>
      <c r="F2292" s="239" t="s">
        <v>2796</v>
      </c>
      <c r="G2292" t="s">
        <v>2738</v>
      </c>
    </row>
    <row r="2293" spans="1:7">
      <c r="A2293" s="229" t="s">
        <v>1635</v>
      </c>
      <c r="B2293" s="229" t="s">
        <v>64</v>
      </c>
      <c r="C2293" s="22">
        <v>46003</v>
      </c>
      <c r="D2293" s="11">
        <v>706</v>
      </c>
      <c r="G2293" t="s">
        <v>2738</v>
      </c>
    </row>
    <row r="2294" spans="1:7">
      <c r="A2294" s="234" t="s">
        <v>1635</v>
      </c>
      <c r="B2294" s="234" t="s">
        <v>500</v>
      </c>
      <c r="C2294" s="22">
        <v>46003</v>
      </c>
      <c r="F2294" s="234" t="s">
        <v>2797</v>
      </c>
      <c r="G2294" t="s">
        <v>2738</v>
      </c>
    </row>
    <row r="2295" spans="1:7">
      <c r="A2295" s="229" t="s">
        <v>1635</v>
      </c>
      <c r="B2295" s="229" t="s">
        <v>60</v>
      </c>
      <c r="C2295" s="22">
        <v>46003</v>
      </c>
      <c r="F2295" s="234" t="s">
        <v>2798</v>
      </c>
      <c r="G2295" t="s">
        <v>2738</v>
      </c>
    </row>
    <row r="2296" spans="1:7">
      <c r="A2296" s="257" t="s">
        <v>1975</v>
      </c>
      <c r="B2296" s="257" t="s">
        <v>1531</v>
      </c>
      <c r="C2296" s="22">
        <v>46003</v>
      </c>
      <c r="D2296" s="11">
        <v>550</v>
      </c>
      <c r="F2296" s="11" t="s">
        <v>2799</v>
      </c>
      <c r="G2296" t="s">
        <v>2738</v>
      </c>
    </row>
    <row r="2297" spans="1:7" ht="15.75">
      <c r="A2297" s="73" t="s">
        <v>975</v>
      </c>
      <c r="B2297" s="171" t="s">
        <v>1921</v>
      </c>
      <c r="C2297" s="233">
        <v>46003</v>
      </c>
      <c r="D2297" s="86">
        <v>1832</v>
      </c>
      <c r="F2297" s="11" t="s">
        <v>2800</v>
      </c>
      <c r="G2297" t="s">
        <v>2738</v>
      </c>
    </row>
    <row r="2298" spans="1:7">
      <c r="A2298" s="227" t="s">
        <v>1700</v>
      </c>
      <c r="B2298" s="227" t="s">
        <v>58</v>
      </c>
      <c r="C2298" s="22">
        <v>46003</v>
      </c>
      <c r="F2298" s="257" t="s">
        <v>2801</v>
      </c>
      <c r="G2298" t="s">
        <v>2738</v>
      </c>
    </row>
    <row r="2299" spans="1:7">
      <c r="A2299" s="228" t="s">
        <v>1724</v>
      </c>
      <c r="B2299" s="228" t="s">
        <v>58</v>
      </c>
      <c r="C2299" s="22">
        <v>46003</v>
      </c>
      <c r="D2299" s="86">
        <v>2811</v>
      </c>
      <c r="G2299" t="s">
        <v>2738</v>
      </c>
    </row>
    <row r="2300" spans="1:7">
      <c r="A2300" s="229" t="s">
        <v>1718</v>
      </c>
      <c r="B2300" s="257" t="s">
        <v>58</v>
      </c>
      <c r="C2300" s="22">
        <v>46003</v>
      </c>
      <c r="D2300" s="86">
        <v>1204</v>
      </c>
      <c r="F2300" s="11" t="s">
        <v>2802</v>
      </c>
      <c r="G2300" t="s">
        <v>2738</v>
      </c>
    </row>
    <row r="2301" spans="1:7" ht="15.75">
      <c r="A2301" s="26" t="s">
        <v>532</v>
      </c>
      <c r="B2301" s="171" t="s">
        <v>1921</v>
      </c>
      <c r="C2301" s="233">
        <v>46006</v>
      </c>
      <c r="D2301" s="11">
        <v>365</v>
      </c>
      <c r="F2301" s="11" t="s">
        <v>2803</v>
      </c>
      <c r="G2301" t="s">
        <v>2738</v>
      </c>
    </row>
    <row r="2302" spans="1:7">
      <c r="A2302" s="442" t="s">
        <v>1974</v>
      </c>
      <c r="B2302" s="442" t="s">
        <v>64</v>
      </c>
      <c r="C2302" s="22">
        <v>46006</v>
      </c>
      <c r="D2302" s="11">
        <v>671</v>
      </c>
      <c r="F2302" s="604" t="s">
        <v>2804</v>
      </c>
      <c r="G2302" t="s">
        <v>2738</v>
      </c>
    </row>
    <row r="2303" spans="1:7">
      <c r="A2303" s="79" t="s">
        <v>1635</v>
      </c>
      <c r="B2303" s="79" t="s">
        <v>64</v>
      </c>
      <c r="C2303" s="22">
        <v>46006</v>
      </c>
      <c r="D2303" s="11">
        <v>735</v>
      </c>
      <c r="G2303" t="s">
        <v>2738</v>
      </c>
    </row>
    <row r="2304" spans="1:7">
      <c r="A2304" s="79" t="s">
        <v>1635</v>
      </c>
      <c r="B2304" s="79" t="s">
        <v>60</v>
      </c>
      <c r="C2304" s="22">
        <v>46006</v>
      </c>
      <c r="F2304" s="234" t="s">
        <v>2243</v>
      </c>
      <c r="G2304" t="s">
        <v>2738</v>
      </c>
    </row>
    <row r="2305" spans="1:7">
      <c r="A2305" s="290" t="s">
        <v>1975</v>
      </c>
      <c r="B2305" s="672" t="s">
        <v>1531</v>
      </c>
      <c r="C2305" s="22">
        <v>46006</v>
      </c>
      <c r="D2305" s="11">
        <v>752</v>
      </c>
      <c r="F2305" s="11" t="s">
        <v>2778</v>
      </c>
      <c r="G2305" t="s">
        <v>2738</v>
      </c>
    </row>
    <row r="2306" spans="1:7">
      <c r="A2306" s="673" t="s">
        <v>1365</v>
      </c>
      <c r="B2306" s="172" t="s">
        <v>1347</v>
      </c>
      <c r="C2306" s="233">
        <v>46006</v>
      </c>
      <c r="D2306" s="11">
        <v>689</v>
      </c>
      <c r="F2306" s="11" t="s">
        <v>2805</v>
      </c>
      <c r="G2306" t="s">
        <v>2738</v>
      </c>
    </row>
    <row r="2307" spans="1:7">
      <c r="A2307" s="265" t="s">
        <v>1344</v>
      </c>
      <c r="B2307" s="311" t="s">
        <v>58</v>
      </c>
      <c r="C2307" s="233">
        <v>46006</v>
      </c>
      <c r="D2307" s="86">
        <v>1095</v>
      </c>
      <c r="G2307" t="s">
        <v>2738</v>
      </c>
    </row>
    <row r="2308" spans="1:7">
      <c r="A2308" s="742" t="s">
        <v>1389</v>
      </c>
      <c r="B2308" s="11" t="s">
        <v>58</v>
      </c>
      <c r="C2308" s="233">
        <v>46006</v>
      </c>
      <c r="D2308" s="86">
        <v>1344</v>
      </c>
      <c r="F2308" s="11" t="s">
        <v>2806</v>
      </c>
      <c r="G2308" t="s">
        <v>2738</v>
      </c>
    </row>
    <row r="2309" spans="1:7">
      <c r="A2309" s="742" t="s">
        <v>1448</v>
      </c>
      <c r="B2309" s="11" t="s">
        <v>58</v>
      </c>
      <c r="C2309" s="233">
        <v>46006</v>
      </c>
      <c r="F2309" s="234" t="s">
        <v>2243</v>
      </c>
      <c r="G2309" t="s">
        <v>2738</v>
      </c>
    </row>
    <row r="2310" spans="1:7">
      <c r="A2310" s="79" t="s">
        <v>1843</v>
      </c>
      <c r="B2310" s="11" t="s">
        <v>2586</v>
      </c>
      <c r="C2310" s="22">
        <v>46006</v>
      </c>
      <c r="D2310" s="86">
        <v>1511</v>
      </c>
      <c r="F2310" s="11" t="s">
        <v>2807</v>
      </c>
      <c r="G2310" t="s">
        <v>2738</v>
      </c>
    </row>
    <row r="2311" spans="1:7">
      <c r="A2311" s="663" t="s">
        <v>1712</v>
      </c>
      <c r="B2311" s="26" t="s">
        <v>58</v>
      </c>
      <c r="C2311" s="22">
        <v>46006</v>
      </c>
      <c r="D2311" s="11">
        <v>29</v>
      </c>
      <c r="E2311" s="131"/>
      <c r="F2311" s="48"/>
      <c r="G2311" t="s">
        <v>2738</v>
      </c>
    </row>
    <row r="2312" spans="1:7">
      <c r="A2312" s="663" t="s">
        <v>1662</v>
      </c>
      <c r="B2312" s="26" t="s">
        <v>58</v>
      </c>
      <c r="C2312" s="22">
        <v>46006</v>
      </c>
      <c r="D2312" s="71"/>
      <c r="E2312" s="11"/>
      <c r="F2312" s="73" t="s">
        <v>2243</v>
      </c>
      <c r="G2312" t="s">
        <v>2738</v>
      </c>
    </row>
    <row r="2313" spans="1:7">
      <c r="A2313" s="1111" t="s">
        <v>1706</v>
      </c>
      <c r="B2313" s="79" t="s">
        <v>58</v>
      </c>
      <c r="C2313" s="22">
        <v>46006</v>
      </c>
      <c r="D2313" s="71">
        <v>87</v>
      </c>
      <c r="E2313" s="11"/>
      <c r="F2313" s="73" t="s">
        <v>2808</v>
      </c>
      <c r="G2313" t="s">
        <v>2738</v>
      </c>
    </row>
    <row r="2314" spans="1:7" ht="15.75">
      <c r="A2314" s="26" t="s">
        <v>532</v>
      </c>
      <c r="B2314" s="171" t="s">
        <v>1921</v>
      </c>
      <c r="C2314" s="233">
        <v>46007</v>
      </c>
      <c r="D2314" s="11">
        <v>210</v>
      </c>
      <c r="E2314" s="178"/>
      <c r="F2314" s="99" t="s">
        <v>2809</v>
      </c>
      <c r="G2314" t="s">
        <v>2738</v>
      </c>
    </row>
    <row r="2315" spans="1:7">
      <c r="A2315" s="442" t="s">
        <v>1974</v>
      </c>
      <c r="B2315" s="442" t="s">
        <v>64</v>
      </c>
      <c r="C2315" s="22">
        <v>46007</v>
      </c>
      <c r="D2315" s="86">
        <v>1204</v>
      </c>
      <c r="G2315" t="s">
        <v>2738</v>
      </c>
    </row>
    <row r="2316" spans="1:7">
      <c r="A2316" s="79" t="s">
        <v>1635</v>
      </c>
      <c r="B2316" s="79" t="s">
        <v>64</v>
      </c>
      <c r="C2316" s="22">
        <v>46007</v>
      </c>
      <c r="F2316" s="234" t="s">
        <v>2810</v>
      </c>
      <c r="G2316" t="s">
        <v>2738</v>
      </c>
    </row>
    <row r="2317" spans="1:7">
      <c r="A2317" s="290" t="s">
        <v>1975</v>
      </c>
      <c r="B2317" s="672" t="s">
        <v>1531</v>
      </c>
      <c r="C2317" s="22">
        <v>46007</v>
      </c>
      <c r="D2317" s="86">
        <v>1249</v>
      </c>
      <c r="F2317" s="11" t="s">
        <v>2811</v>
      </c>
      <c r="G2317" t="s">
        <v>2738</v>
      </c>
    </row>
    <row r="2318" spans="1:7">
      <c r="A2318" s="174" t="s">
        <v>1365</v>
      </c>
      <c r="B2318" s="172" t="s">
        <v>1347</v>
      </c>
      <c r="C2318" s="233">
        <v>46007</v>
      </c>
      <c r="D2318" s="11">
        <v>586</v>
      </c>
      <c r="F2318" s="11" t="s">
        <v>2812</v>
      </c>
      <c r="G2318" t="s">
        <v>2738</v>
      </c>
    </row>
    <row r="2319" spans="1:7">
      <c r="A2319" s="265" t="s">
        <v>1344</v>
      </c>
      <c r="B2319" s="856" t="s">
        <v>58</v>
      </c>
      <c r="C2319" s="22">
        <v>46007</v>
      </c>
      <c r="D2319" s="86">
        <v>1676</v>
      </c>
      <c r="F2319" s="11" t="s">
        <v>2813</v>
      </c>
      <c r="G2319" t="s">
        <v>2738</v>
      </c>
    </row>
    <row r="2320" spans="1:7">
      <c r="A2320" s="174" t="s">
        <v>1389</v>
      </c>
      <c r="B2320" t="s">
        <v>58</v>
      </c>
      <c r="C2320" s="22">
        <v>46007</v>
      </c>
      <c r="D2320" s="86">
        <v>1583</v>
      </c>
      <c r="F2320" s="11" t="s">
        <v>2814</v>
      </c>
      <c r="G2320" t="s">
        <v>2738</v>
      </c>
    </row>
    <row r="2321" spans="1:7">
      <c r="A2321" s="342" t="s">
        <v>1215</v>
      </c>
      <c r="B2321" s="1163" t="s">
        <v>56</v>
      </c>
      <c r="C2321" s="22">
        <v>46007</v>
      </c>
      <c r="D2321" s="11">
        <v>890</v>
      </c>
      <c r="F2321" s="11" t="s">
        <v>2815</v>
      </c>
      <c r="G2321" t="s">
        <v>2738</v>
      </c>
    </row>
    <row r="2322" spans="1:7" ht="15.75">
      <c r="A2322" s="11" t="s">
        <v>975</v>
      </c>
      <c r="B2322" s="171" t="s">
        <v>1921</v>
      </c>
      <c r="C2322" s="233">
        <v>46007</v>
      </c>
      <c r="D2322" s="86">
        <v>1164</v>
      </c>
      <c r="G2322" t="s">
        <v>2738</v>
      </c>
    </row>
    <row r="2323" spans="1:7">
      <c r="A2323" s="442" t="s">
        <v>1843</v>
      </c>
      <c r="B2323" s="99" t="s">
        <v>2586</v>
      </c>
      <c r="C2323" s="22">
        <v>46007</v>
      </c>
      <c r="D2323" s="86">
        <v>1887</v>
      </c>
      <c r="F2323" s="11" t="s">
        <v>2816</v>
      </c>
      <c r="G2323" t="s">
        <v>2738</v>
      </c>
    </row>
    <row r="2324" spans="1:7">
      <c r="A2324" s="663" t="s">
        <v>1712</v>
      </c>
      <c r="B2324" s="26" t="s">
        <v>58</v>
      </c>
      <c r="C2324" s="22">
        <v>46007</v>
      </c>
      <c r="F2324" s="257" t="s">
        <v>2817</v>
      </c>
      <c r="G2324" t="s">
        <v>2738</v>
      </c>
    </row>
    <row r="2325" spans="1:7">
      <c r="A2325" s="26" t="s">
        <v>1715</v>
      </c>
      <c r="B2325" s="26" t="s">
        <v>58</v>
      </c>
      <c r="C2325" s="22">
        <v>46007</v>
      </c>
      <c r="D2325" s="86">
        <v>1617</v>
      </c>
      <c r="G2325" t="s">
        <v>2738</v>
      </c>
    </row>
    <row r="2326" spans="1:7">
      <c r="A2326" s="79" t="s">
        <v>1974</v>
      </c>
      <c r="B2326" s="79" t="s">
        <v>64</v>
      </c>
      <c r="C2326" s="22">
        <v>46008</v>
      </c>
      <c r="D2326" s="11">
        <v>743</v>
      </c>
      <c r="G2326" t="s">
        <v>2738</v>
      </c>
    </row>
    <row r="2327" spans="1:7">
      <c r="A2327" s="79" t="s">
        <v>1635</v>
      </c>
      <c r="B2327" s="79" t="s">
        <v>64</v>
      </c>
      <c r="C2327" s="22">
        <v>46008</v>
      </c>
      <c r="F2327" s="243" t="s">
        <v>2818</v>
      </c>
      <c r="G2327" t="s">
        <v>2738</v>
      </c>
    </row>
    <row r="2328" spans="1:7">
      <c r="A2328" s="79" t="s">
        <v>1974</v>
      </c>
      <c r="B2328" s="79" t="s">
        <v>60</v>
      </c>
      <c r="C2328" s="22">
        <v>46008</v>
      </c>
      <c r="D2328" s="11">
        <v>467</v>
      </c>
      <c r="G2328" t="s">
        <v>2738</v>
      </c>
    </row>
    <row r="2329" spans="1:7">
      <c r="A2329" s="79" t="s">
        <v>1635</v>
      </c>
      <c r="B2329" s="48" t="s">
        <v>2546</v>
      </c>
      <c r="C2329" s="22">
        <v>46008</v>
      </c>
      <c r="F2329" s="604" t="s">
        <v>2819</v>
      </c>
      <c r="G2329" t="s">
        <v>2738</v>
      </c>
    </row>
    <row r="2330" spans="1:7">
      <c r="A2330" s="79" t="s">
        <v>1635</v>
      </c>
      <c r="B2330" s="79" t="s">
        <v>60</v>
      </c>
      <c r="C2330" s="22">
        <v>46008</v>
      </c>
      <c r="F2330" s="243" t="s">
        <v>2797</v>
      </c>
      <c r="G2330" t="s">
        <v>2738</v>
      </c>
    </row>
    <row r="2331" spans="1:7">
      <c r="A2331" s="290" t="s">
        <v>1975</v>
      </c>
      <c r="B2331" s="672" t="s">
        <v>1531</v>
      </c>
      <c r="C2331" s="22">
        <v>46008</v>
      </c>
      <c r="D2331" s="11">
        <v>235</v>
      </c>
      <c r="F2331" s="11" t="s">
        <v>2811</v>
      </c>
      <c r="G2331" t="s">
        <v>2738</v>
      </c>
    </row>
    <row r="2332" spans="1:7">
      <c r="A2332" s="174" t="s">
        <v>1365</v>
      </c>
      <c r="B2332" s="172" t="s">
        <v>1347</v>
      </c>
      <c r="C2332" s="233">
        <v>46008</v>
      </c>
      <c r="D2332" s="11">
        <v>199</v>
      </c>
      <c r="F2332" s="11" t="s">
        <v>2820</v>
      </c>
      <c r="G2332" t="s">
        <v>2738</v>
      </c>
    </row>
    <row r="2333" spans="1:7">
      <c r="A2333" s="265" t="s">
        <v>1344</v>
      </c>
      <c r="B2333" s="856" t="s">
        <v>58</v>
      </c>
      <c r="C2333" s="22">
        <v>46008</v>
      </c>
      <c r="D2333" s="86">
        <v>1139</v>
      </c>
      <c r="F2333" s="11" t="s">
        <v>2821</v>
      </c>
      <c r="G2333" t="s">
        <v>2738</v>
      </c>
    </row>
    <row r="2334" spans="1:7">
      <c r="A2334" s="290" t="s">
        <v>1389</v>
      </c>
      <c r="B2334" t="s">
        <v>58</v>
      </c>
      <c r="C2334" s="22">
        <v>46008</v>
      </c>
      <c r="D2334" s="86">
        <v>1027</v>
      </c>
      <c r="F2334" s="11" t="s">
        <v>2822</v>
      </c>
      <c r="G2334" t="s">
        <v>2738</v>
      </c>
    </row>
    <row r="2335" spans="1:7">
      <c r="A2335" s="174" t="s">
        <v>1374</v>
      </c>
      <c r="B2335" s="172" t="s">
        <v>1347</v>
      </c>
      <c r="C2335" s="233">
        <v>46008</v>
      </c>
      <c r="D2335" s="11">
        <v>163</v>
      </c>
      <c r="F2335" s="11" t="s">
        <v>2823</v>
      </c>
      <c r="G2335" t="s">
        <v>2738</v>
      </c>
    </row>
    <row r="2336" spans="1:7">
      <c r="A2336" s="809" t="s">
        <v>1215</v>
      </c>
      <c r="B2336" s="1163" t="s">
        <v>56</v>
      </c>
      <c r="C2336" s="22">
        <v>46008</v>
      </c>
      <c r="D2336" s="86">
        <v>1810</v>
      </c>
      <c r="F2336" s="11" t="s">
        <v>2824</v>
      </c>
      <c r="G2336" t="s">
        <v>2738</v>
      </c>
    </row>
    <row r="2337" spans="1:7" ht="15.75">
      <c r="A2337" s="11" t="s">
        <v>975</v>
      </c>
      <c r="B2337" s="171" t="s">
        <v>1921</v>
      </c>
      <c r="C2337" s="233">
        <v>46008</v>
      </c>
      <c r="D2337" s="11">
        <v>308</v>
      </c>
      <c r="F2337" s="11" t="s">
        <v>2825</v>
      </c>
      <c r="G2337" t="s">
        <v>2738</v>
      </c>
    </row>
    <row r="2338" spans="1:7">
      <c r="A2338" s="442" t="s">
        <v>1843</v>
      </c>
      <c r="B2338" s="99" t="s">
        <v>2586</v>
      </c>
      <c r="C2338" s="22">
        <v>46008</v>
      </c>
      <c r="D2338" s="11">
        <v>916</v>
      </c>
      <c r="F2338" s="11" t="s">
        <v>2826</v>
      </c>
      <c r="G2338" t="s">
        <v>2738</v>
      </c>
    </row>
    <row r="2339" spans="1:7">
      <c r="A2339" s="663" t="s">
        <v>1742</v>
      </c>
      <c r="B2339" s="26" t="s">
        <v>58</v>
      </c>
      <c r="C2339" s="22">
        <v>46008</v>
      </c>
      <c r="D2339" s="11">
        <v>320</v>
      </c>
      <c r="G2339" t="s">
        <v>2738</v>
      </c>
    </row>
    <row r="2340" spans="1:7">
      <c r="A2340" s="79" t="s">
        <v>1715</v>
      </c>
      <c r="B2340" s="79" t="s">
        <v>58</v>
      </c>
      <c r="C2340" s="22">
        <v>46008</v>
      </c>
      <c r="D2340" s="86">
        <v>1083</v>
      </c>
      <c r="G2340" t="s">
        <v>2738</v>
      </c>
    </row>
    <row r="2341" spans="1:7">
      <c r="A2341" s="79" t="s">
        <v>1700</v>
      </c>
      <c r="B2341" s="79" t="s">
        <v>58</v>
      </c>
      <c r="C2341" s="22">
        <v>46008</v>
      </c>
      <c r="F2341" s="234" t="s">
        <v>2034</v>
      </c>
      <c r="G2341" t="s">
        <v>2738</v>
      </c>
    </row>
    <row r="2342" spans="1:7">
      <c r="A2342" s="663" t="s">
        <v>1684</v>
      </c>
      <c r="B2342" s="26" t="s">
        <v>58</v>
      </c>
      <c r="C2342" s="22">
        <v>46008</v>
      </c>
      <c r="D2342" s="11">
        <v>372</v>
      </c>
      <c r="G2342" t="s">
        <v>2738</v>
      </c>
    </row>
    <row r="2343" spans="1:7">
      <c r="A2343" s="663" t="s">
        <v>1733</v>
      </c>
      <c r="B2343" s="26" t="s">
        <v>58</v>
      </c>
      <c r="C2343" s="22">
        <v>46008</v>
      </c>
      <c r="D2343" s="11">
        <v>95</v>
      </c>
      <c r="G2343" t="s">
        <v>2738</v>
      </c>
    </row>
    <row r="2344" spans="1:7">
      <c r="A2344" s="663" t="s">
        <v>1724</v>
      </c>
      <c r="B2344" s="26" t="s">
        <v>58</v>
      </c>
      <c r="C2344" s="22">
        <v>46008</v>
      </c>
      <c r="D2344" s="86">
        <v>1049</v>
      </c>
      <c r="G2344" t="s">
        <v>2738</v>
      </c>
    </row>
    <row r="2345" spans="1:7">
      <c r="A2345" s="79" t="s">
        <v>1698</v>
      </c>
      <c r="B2345" s="79" t="s">
        <v>58</v>
      </c>
      <c r="C2345" s="22">
        <v>46008</v>
      </c>
      <c r="E2345" s="71">
        <v>870</v>
      </c>
      <c r="F2345" s="234"/>
      <c r="G2345" t="s">
        <v>2738</v>
      </c>
    </row>
    <row r="2346" spans="1:7">
      <c r="A2346" s="240" t="s">
        <v>1974</v>
      </c>
      <c r="B2346" s="229" t="s">
        <v>64</v>
      </c>
      <c r="C2346" s="22">
        <v>46009</v>
      </c>
      <c r="D2346" s="11">
        <v>292</v>
      </c>
      <c r="E2346" s="131"/>
      <c r="F2346" s="48" t="s">
        <v>2827</v>
      </c>
      <c r="G2346" t="s">
        <v>2738</v>
      </c>
    </row>
    <row r="2347" spans="1:7">
      <c r="A2347" s="240" t="s">
        <v>1974</v>
      </c>
      <c r="B2347" s="229" t="s">
        <v>60</v>
      </c>
      <c r="C2347" s="22">
        <v>46009</v>
      </c>
      <c r="D2347" s="71"/>
      <c r="E2347" s="11"/>
      <c r="F2347" s="243" t="s">
        <v>2797</v>
      </c>
      <c r="G2347" t="s">
        <v>2738</v>
      </c>
    </row>
    <row r="2348" spans="1:7" ht="15.75">
      <c r="A2348" s="73" t="s">
        <v>1974</v>
      </c>
      <c r="B2348" s="171" t="s">
        <v>1921</v>
      </c>
      <c r="C2348" s="233">
        <v>46009</v>
      </c>
      <c r="D2348" s="71"/>
      <c r="E2348" s="86">
        <v>1506</v>
      </c>
      <c r="F2348" s="1113"/>
      <c r="G2348" t="s">
        <v>2738</v>
      </c>
    </row>
    <row r="2349" spans="1:7">
      <c r="A2349" s="267" t="s">
        <v>1635</v>
      </c>
      <c r="B2349" s="228" t="s">
        <v>2546</v>
      </c>
      <c r="C2349" s="22">
        <v>46009</v>
      </c>
      <c r="D2349" s="71"/>
      <c r="E2349" s="11"/>
      <c r="F2349" s="85" t="s">
        <v>2727</v>
      </c>
      <c r="G2349" t="s">
        <v>2738</v>
      </c>
    </row>
    <row r="2350" spans="1:7">
      <c r="A2350" s="240" t="s">
        <v>1635</v>
      </c>
      <c r="B2350" s="73" t="s">
        <v>60</v>
      </c>
      <c r="C2350" s="22">
        <v>46009</v>
      </c>
      <c r="D2350" s="71"/>
      <c r="E2350" s="11"/>
      <c r="F2350" s="85" t="s">
        <v>2727</v>
      </c>
      <c r="G2350" t="s">
        <v>2738</v>
      </c>
    </row>
    <row r="2351" spans="1:7">
      <c r="A2351" s="240" t="s">
        <v>1635</v>
      </c>
      <c r="B2351" s="228" t="s">
        <v>64</v>
      </c>
      <c r="C2351" s="22">
        <v>46009</v>
      </c>
      <c r="D2351" s="71"/>
      <c r="E2351" s="11"/>
      <c r="F2351" s="85" t="s">
        <v>2727</v>
      </c>
      <c r="G2351" t="s">
        <v>2738</v>
      </c>
    </row>
    <row r="2352" spans="1:7">
      <c r="A2352" s="240" t="s">
        <v>1975</v>
      </c>
      <c r="B2352" s="231" t="s">
        <v>1531</v>
      </c>
      <c r="C2352" s="22">
        <v>46009</v>
      </c>
      <c r="D2352" s="11">
        <v>563</v>
      </c>
      <c r="E2352" s="178"/>
      <c r="F2352" s="99" t="s">
        <v>2799</v>
      </c>
      <c r="G2352" t="s">
        <v>2738</v>
      </c>
    </row>
    <row r="2353" spans="1:7">
      <c r="A2353" s="73" t="s">
        <v>1365</v>
      </c>
      <c r="B2353" s="172" t="s">
        <v>1347</v>
      </c>
      <c r="C2353" s="233">
        <v>46009</v>
      </c>
      <c r="F2353" s="227" t="s">
        <v>2656</v>
      </c>
      <c r="G2353" t="s">
        <v>2738</v>
      </c>
    </row>
    <row r="2354" spans="1:7">
      <c r="A2354" s="267" t="s">
        <v>1389</v>
      </c>
      <c r="B2354" s="265" t="s">
        <v>58</v>
      </c>
      <c r="C2354" s="22">
        <v>46009</v>
      </c>
      <c r="D2354" s="86">
        <v>1596</v>
      </c>
      <c r="F2354" s="11" t="s">
        <v>2828</v>
      </c>
      <c r="G2354" t="s">
        <v>2738</v>
      </c>
    </row>
    <row r="2355" spans="1:7">
      <c r="A2355" s="73" t="s">
        <v>1371</v>
      </c>
      <c r="B2355" s="172" t="s">
        <v>1347</v>
      </c>
      <c r="C2355" s="233">
        <v>46009</v>
      </c>
      <c r="F2355" s="227" t="s">
        <v>2656</v>
      </c>
      <c r="G2355" t="s">
        <v>2738</v>
      </c>
    </row>
    <row r="2356" spans="1:7">
      <c r="A2356" s="73" t="s">
        <v>1374</v>
      </c>
      <c r="B2356" s="172" t="s">
        <v>1347</v>
      </c>
      <c r="C2356" s="233">
        <v>46009</v>
      </c>
      <c r="F2356" s="227" t="s">
        <v>2656</v>
      </c>
      <c r="G2356" t="s">
        <v>2738</v>
      </c>
    </row>
    <row r="2357" spans="1:7">
      <c r="A2357" s="267" t="s">
        <v>1498</v>
      </c>
      <c r="B2357" s="265" t="s">
        <v>58</v>
      </c>
      <c r="C2357" s="22">
        <v>46009</v>
      </c>
      <c r="D2357" s="86">
        <v>1568</v>
      </c>
      <c r="G2357" t="s">
        <v>2738</v>
      </c>
    </row>
    <row r="2358" spans="1:7" ht="15.75">
      <c r="A2358" s="73" t="s">
        <v>975</v>
      </c>
      <c r="B2358" s="171" t="s">
        <v>1921</v>
      </c>
      <c r="C2358" s="233">
        <v>46009</v>
      </c>
      <c r="D2358" s="11">
        <v>892</v>
      </c>
      <c r="F2358" s="11" t="s">
        <v>2829</v>
      </c>
      <c r="G2358" t="s">
        <v>2738</v>
      </c>
    </row>
    <row r="2359" spans="1:7">
      <c r="A2359" s="228" t="s">
        <v>1843</v>
      </c>
      <c r="B2359" s="228" t="s">
        <v>2586</v>
      </c>
      <c r="C2359" s="233">
        <v>46009</v>
      </c>
      <c r="D2359" s="86">
        <v>1704</v>
      </c>
      <c r="F2359" s="11" t="s">
        <v>2830</v>
      </c>
      <c r="G2359" t="s">
        <v>2738</v>
      </c>
    </row>
    <row r="2360" spans="1:7" ht="15.75">
      <c r="A2360" s="73" t="s">
        <v>1215</v>
      </c>
      <c r="B2360" s="171" t="s">
        <v>1921</v>
      </c>
      <c r="C2360" s="233">
        <v>46009</v>
      </c>
      <c r="D2360" s="86">
        <v>967</v>
      </c>
      <c r="F2360" s="11" t="s">
        <v>2831</v>
      </c>
    </row>
    <row r="2361" spans="1:7">
      <c r="A2361" s="227" t="s">
        <v>1742</v>
      </c>
      <c r="B2361" s="227" t="s">
        <v>58</v>
      </c>
      <c r="C2361" s="233">
        <v>46009</v>
      </c>
      <c r="D2361" s="11">
        <v>652</v>
      </c>
      <c r="G2361" t="s">
        <v>2738</v>
      </c>
    </row>
    <row r="2362" spans="1:7">
      <c r="A2362" s="227" t="s">
        <v>1745</v>
      </c>
      <c r="B2362" s="227" t="s">
        <v>58</v>
      </c>
      <c r="C2362" s="22">
        <v>46009</v>
      </c>
      <c r="D2362" s="11">
        <v>396</v>
      </c>
      <c r="G2362" t="s">
        <v>2738</v>
      </c>
    </row>
    <row r="2363" spans="1:7">
      <c r="A2363" s="228" t="s">
        <v>1715</v>
      </c>
      <c r="B2363" s="228" t="s">
        <v>58</v>
      </c>
      <c r="C2363" s="22">
        <v>46009</v>
      </c>
      <c r="D2363" s="86">
        <v>1905</v>
      </c>
      <c r="G2363" t="s">
        <v>2738</v>
      </c>
    </row>
    <row r="2364" spans="1:7">
      <c r="A2364" s="229" t="s">
        <v>1733</v>
      </c>
      <c r="B2364" s="229" t="s">
        <v>58</v>
      </c>
      <c r="C2364" s="22">
        <v>46009</v>
      </c>
      <c r="D2364" s="11">
        <v>881</v>
      </c>
      <c r="G2364" t="s">
        <v>2738</v>
      </c>
    </row>
    <row r="2365" spans="1:7">
      <c r="A2365" s="73" t="s">
        <v>1727</v>
      </c>
      <c r="B2365" s="73" t="s">
        <v>58</v>
      </c>
      <c r="C2365" s="233">
        <v>46009</v>
      </c>
      <c r="D2365" s="86">
        <v>3028</v>
      </c>
      <c r="F2365" s="11" t="s">
        <v>2832</v>
      </c>
      <c r="G2365" t="s">
        <v>2738</v>
      </c>
    </row>
    <row r="2366" spans="1:7">
      <c r="A2366" s="290" t="s">
        <v>1698</v>
      </c>
      <c r="B2366" s="229" t="s">
        <v>58</v>
      </c>
      <c r="C2366" s="233">
        <v>46009</v>
      </c>
      <c r="F2366" s="234" t="s">
        <v>2833</v>
      </c>
      <c r="G2366" t="s">
        <v>2738</v>
      </c>
    </row>
    <row r="2367" spans="1:7" ht="15.75">
      <c r="A2367" s="174" t="s">
        <v>532</v>
      </c>
      <c r="B2367" s="171" t="s">
        <v>1921</v>
      </c>
      <c r="C2367" s="233">
        <v>46010</v>
      </c>
      <c r="D2367" s="11">
        <v>166</v>
      </c>
      <c r="F2367" s="11" t="s">
        <v>2834</v>
      </c>
      <c r="G2367" t="s">
        <v>2738</v>
      </c>
    </row>
    <row r="2368" spans="1:7">
      <c r="A2368" s="227" t="s">
        <v>1974</v>
      </c>
      <c r="B2368" s="227" t="s">
        <v>64</v>
      </c>
      <c r="C2368" s="233">
        <v>46010</v>
      </c>
      <c r="E2368" s="131"/>
      <c r="F2368" s="73" t="s">
        <v>2044</v>
      </c>
      <c r="G2368" t="s">
        <v>2738</v>
      </c>
    </row>
    <row r="2369" spans="1:7">
      <c r="A2369" s="73" t="s">
        <v>1974</v>
      </c>
      <c r="B2369" s="73" t="s">
        <v>60</v>
      </c>
      <c r="C2369" s="233">
        <v>46010</v>
      </c>
      <c r="E2369" s="131"/>
      <c r="F2369" s="48" t="s">
        <v>2835</v>
      </c>
      <c r="G2369" t="s">
        <v>2738</v>
      </c>
    </row>
    <row r="2370" spans="1:7">
      <c r="A2370" s="73" t="s">
        <v>1635</v>
      </c>
      <c r="B2370" s="73" t="s">
        <v>2546</v>
      </c>
      <c r="C2370" s="233">
        <v>46010</v>
      </c>
      <c r="D2370" s="71"/>
      <c r="E2370" s="11"/>
      <c r="F2370" s="85" t="s">
        <v>2727</v>
      </c>
      <c r="G2370" t="s">
        <v>2738</v>
      </c>
    </row>
    <row r="2371" spans="1:7">
      <c r="A2371" s="267" t="s">
        <v>1635</v>
      </c>
      <c r="B2371" s="227" t="s">
        <v>60</v>
      </c>
      <c r="C2371" s="22">
        <v>46010</v>
      </c>
      <c r="D2371" s="71"/>
      <c r="E2371" s="11"/>
      <c r="F2371" s="85" t="s">
        <v>2727</v>
      </c>
      <c r="G2371" t="s">
        <v>2738</v>
      </c>
    </row>
    <row r="2372" spans="1:7">
      <c r="A2372" s="240" t="s">
        <v>1635</v>
      </c>
      <c r="B2372" s="228" t="s">
        <v>64</v>
      </c>
      <c r="C2372" s="22">
        <v>46010</v>
      </c>
      <c r="D2372" s="71"/>
      <c r="E2372" s="11"/>
      <c r="F2372" s="85" t="s">
        <v>2727</v>
      </c>
      <c r="G2372" t="s">
        <v>2738</v>
      </c>
    </row>
    <row r="2373" spans="1:7">
      <c r="A2373" s="240" t="s">
        <v>1975</v>
      </c>
      <c r="B2373" s="231" t="s">
        <v>1531</v>
      </c>
      <c r="C2373" s="22">
        <v>46010</v>
      </c>
      <c r="D2373" s="11">
        <v>483</v>
      </c>
      <c r="E2373" s="178"/>
      <c r="F2373" s="99"/>
      <c r="G2373" t="s">
        <v>2738</v>
      </c>
    </row>
    <row r="2374" spans="1:7">
      <c r="A2374" s="73" t="s">
        <v>1365</v>
      </c>
      <c r="B2374" s="172" t="s">
        <v>1347</v>
      </c>
      <c r="C2374" s="233">
        <v>46010</v>
      </c>
      <c r="E2374" s="71">
        <v>765</v>
      </c>
      <c r="G2374" t="s">
        <v>2738</v>
      </c>
    </row>
    <row r="2375" spans="1:7">
      <c r="A2375" s="228" t="s">
        <v>1344</v>
      </c>
      <c r="B2375" s="228" t="s">
        <v>58</v>
      </c>
      <c r="C2375" s="233">
        <v>46010</v>
      </c>
      <c r="E2375" s="71">
        <v>883</v>
      </c>
      <c r="F2375" s="234" t="s">
        <v>2836</v>
      </c>
      <c r="G2375" t="s">
        <v>2738</v>
      </c>
    </row>
    <row r="2376" spans="1:7">
      <c r="A2376" s="73" t="s">
        <v>1371</v>
      </c>
      <c r="B2376" s="172" t="s">
        <v>1347</v>
      </c>
      <c r="C2376" s="233">
        <v>46010</v>
      </c>
      <c r="E2376" s="71">
        <v>765</v>
      </c>
      <c r="G2376" t="s">
        <v>2738</v>
      </c>
    </row>
    <row r="2377" spans="1:7">
      <c r="A2377" s="73" t="s">
        <v>1374</v>
      </c>
      <c r="B2377" s="172" t="s">
        <v>1347</v>
      </c>
      <c r="C2377" s="233">
        <v>46010</v>
      </c>
      <c r="E2377" s="71">
        <v>560</v>
      </c>
      <c r="G2377" t="s">
        <v>2738</v>
      </c>
    </row>
    <row r="2378" spans="1:7" ht="15.75">
      <c r="A2378" s="99" t="s">
        <v>975</v>
      </c>
      <c r="B2378" s="825" t="s">
        <v>1921</v>
      </c>
      <c r="C2378" s="233">
        <v>46010</v>
      </c>
      <c r="D2378" s="11">
        <v>366</v>
      </c>
      <c r="F2378" s="11" t="s">
        <v>2837</v>
      </c>
      <c r="G2378" t="s">
        <v>2738</v>
      </c>
    </row>
    <row r="2379" spans="1:7">
      <c r="A2379" s="442" t="s">
        <v>1843</v>
      </c>
      <c r="B2379" s="99" t="s">
        <v>2586</v>
      </c>
      <c r="C2379" s="22">
        <v>46010</v>
      </c>
      <c r="D2379" s="11">
        <v>974</v>
      </c>
      <c r="F2379" s="11" t="s">
        <v>2838</v>
      </c>
      <c r="G2379" t="s">
        <v>2738</v>
      </c>
    </row>
    <row r="2380" spans="1:7">
      <c r="A2380" s="174" t="s">
        <v>1684</v>
      </c>
      <c r="B2380" s="1072" t="s">
        <v>58</v>
      </c>
      <c r="C2380" s="22">
        <v>46010</v>
      </c>
      <c r="D2380" s="11">
        <v>582</v>
      </c>
      <c r="G2380" t="s">
        <v>2738</v>
      </c>
    </row>
    <row r="2381" spans="1:7">
      <c r="A2381" s="174" t="s">
        <v>1715</v>
      </c>
      <c r="B2381" s="1072" t="s">
        <v>58</v>
      </c>
      <c r="C2381" s="22">
        <v>46010</v>
      </c>
      <c r="D2381" s="86">
        <v>2064</v>
      </c>
      <c r="G2381" t="s">
        <v>2738</v>
      </c>
    </row>
    <row r="2382" spans="1:7">
      <c r="A2382" s="174" t="s">
        <v>1727</v>
      </c>
      <c r="B2382" s="1072" t="s">
        <v>58</v>
      </c>
      <c r="C2382" s="22">
        <v>46010</v>
      </c>
      <c r="D2382" s="86">
        <v>1683</v>
      </c>
      <c r="G2382" t="s">
        <v>2738</v>
      </c>
    </row>
    <row r="2383" spans="1:7">
      <c r="A2383" s="174" t="s">
        <v>1718</v>
      </c>
      <c r="B2383" s="1072" t="s">
        <v>58</v>
      </c>
      <c r="C2383" s="22">
        <v>46010</v>
      </c>
      <c r="D2383" s="86">
        <v>1235</v>
      </c>
      <c r="G2383" t="s">
        <v>2738</v>
      </c>
    </row>
    <row r="2384" spans="1:7">
      <c r="A2384" s="174" t="s">
        <v>1712</v>
      </c>
      <c r="B2384" s="1072" t="s">
        <v>58</v>
      </c>
      <c r="C2384" s="22">
        <v>46010</v>
      </c>
      <c r="F2384" s="11" t="s">
        <v>2839</v>
      </c>
      <c r="G2384" t="s">
        <v>2738</v>
      </c>
    </row>
    <row r="2385" spans="1:7">
      <c r="A2385" s="174" t="s">
        <v>1742</v>
      </c>
      <c r="B2385" s="1072" t="s">
        <v>58</v>
      </c>
      <c r="C2385" s="22">
        <v>46010</v>
      </c>
      <c r="D2385" s="11">
        <v>780</v>
      </c>
      <c r="E2385" s="131"/>
      <c r="F2385" s="48"/>
      <c r="G2385" t="s">
        <v>2738</v>
      </c>
    </row>
    <row r="2386" spans="1:7">
      <c r="A2386" s="174" t="s">
        <v>1978</v>
      </c>
      <c r="B2386" s="1072" t="s">
        <v>58</v>
      </c>
      <c r="C2386" s="22">
        <v>46010</v>
      </c>
      <c r="D2386" s="71"/>
      <c r="E2386" s="86">
        <v>5068</v>
      </c>
      <c r="F2386" s="11" t="s">
        <v>2840</v>
      </c>
      <c r="G2386" t="s">
        <v>2738</v>
      </c>
    </row>
    <row r="2387" spans="1:7">
      <c r="A2387" s="234" t="s">
        <v>1974</v>
      </c>
      <c r="B2387" s="234" t="s">
        <v>64</v>
      </c>
      <c r="C2387" s="22">
        <v>46013</v>
      </c>
      <c r="D2387" s="71"/>
      <c r="E2387" s="11"/>
      <c r="F2387" s="85" t="s">
        <v>2320</v>
      </c>
      <c r="G2387" t="s">
        <v>2738</v>
      </c>
    </row>
    <row r="2388" spans="1:7">
      <c r="A2388" s="238" t="s">
        <v>1974</v>
      </c>
      <c r="B2388" s="238" t="s">
        <v>60</v>
      </c>
      <c r="C2388" s="22">
        <v>46013</v>
      </c>
      <c r="D2388" s="71"/>
      <c r="E2388" s="11"/>
      <c r="F2388" s="85" t="s">
        <v>2320</v>
      </c>
      <c r="G2388" t="s">
        <v>2738</v>
      </c>
    </row>
    <row r="2389" spans="1:7">
      <c r="A2389" s="234" t="s">
        <v>1975</v>
      </c>
      <c r="B2389" s="234" t="s">
        <v>1531</v>
      </c>
      <c r="C2389" s="22">
        <v>46013</v>
      </c>
      <c r="E2389" s="178"/>
      <c r="F2389" s="234" t="s">
        <v>2841</v>
      </c>
      <c r="G2389" t="s">
        <v>2738</v>
      </c>
    </row>
    <row r="2390" spans="1:7">
      <c r="A2390" s="238" t="s">
        <v>1498</v>
      </c>
      <c r="B2390" s="238" t="s">
        <v>58</v>
      </c>
      <c r="C2390" s="22">
        <v>46013</v>
      </c>
      <c r="D2390" s="11">
        <v>380</v>
      </c>
      <c r="G2390" t="s">
        <v>2738</v>
      </c>
    </row>
    <row r="2391" spans="1:7">
      <c r="A2391" s="238" t="s">
        <v>1501</v>
      </c>
      <c r="B2391" s="238" t="s">
        <v>58</v>
      </c>
      <c r="C2391" s="22">
        <v>46013</v>
      </c>
      <c r="D2391" s="11">
        <v>523</v>
      </c>
      <c r="G2391" t="s">
        <v>2738</v>
      </c>
    </row>
    <row r="2392" spans="1:7">
      <c r="A2392" s="548" t="s">
        <v>1389</v>
      </c>
      <c r="B2392" s="548" t="s">
        <v>58</v>
      </c>
      <c r="C2392" s="22">
        <v>46013</v>
      </c>
      <c r="D2392" s="11">
        <v>342</v>
      </c>
      <c r="F2392" s="234" t="s">
        <v>2842</v>
      </c>
      <c r="G2392" t="s">
        <v>2738</v>
      </c>
    </row>
    <row r="2393" spans="1:7" ht="15.75">
      <c r="A2393" s="73" t="s">
        <v>975</v>
      </c>
      <c r="B2393" s="171" t="s">
        <v>1921</v>
      </c>
      <c r="C2393" s="233">
        <v>46013</v>
      </c>
      <c r="D2393" s="11">
        <v>154</v>
      </c>
      <c r="G2393" t="s">
        <v>2738</v>
      </c>
    </row>
    <row r="2394" spans="1:7">
      <c r="A2394" s="227" t="s">
        <v>1684</v>
      </c>
      <c r="B2394" s="227" t="s">
        <v>58</v>
      </c>
      <c r="C2394" s="22">
        <v>46013</v>
      </c>
      <c r="D2394" s="11">
        <v>551</v>
      </c>
      <c r="G2394" t="s">
        <v>2738</v>
      </c>
    </row>
    <row r="2395" spans="1:7">
      <c r="A2395" s="227" t="s">
        <v>1715</v>
      </c>
      <c r="B2395" s="227" t="s">
        <v>58</v>
      </c>
      <c r="C2395" s="22">
        <v>46013</v>
      </c>
      <c r="F2395" s="257" t="s">
        <v>2843</v>
      </c>
      <c r="G2395" t="s">
        <v>2738</v>
      </c>
    </row>
    <row r="2396" spans="1:7">
      <c r="A2396" s="227" t="s">
        <v>1727</v>
      </c>
      <c r="B2396" s="227" t="s">
        <v>58</v>
      </c>
      <c r="C2396" s="22">
        <v>46013</v>
      </c>
      <c r="D2396" s="11">
        <v>362</v>
      </c>
      <c r="G2396" t="s">
        <v>2738</v>
      </c>
    </row>
    <row r="2397" spans="1:7">
      <c r="A2397" s="228" t="s">
        <v>1733</v>
      </c>
      <c r="B2397" s="228" t="s">
        <v>58</v>
      </c>
      <c r="C2397" s="22">
        <v>46013</v>
      </c>
      <c r="D2397" s="86">
        <v>3523</v>
      </c>
      <c r="G2397" t="s">
        <v>2738</v>
      </c>
    </row>
    <row r="2398" spans="1:7">
      <c r="A2398" s="257" t="s">
        <v>1742</v>
      </c>
      <c r="B2398" s="257" t="s">
        <v>58</v>
      </c>
      <c r="C2398" s="22">
        <v>46013</v>
      </c>
      <c r="D2398" s="11">
        <v>870</v>
      </c>
      <c r="G2398" t="s">
        <v>2738</v>
      </c>
    </row>
    <row r="2399" spans="1:7" ht="15.75">
      <c r="A2399" s="11" t="s">
        <v>532</v>
      </c>
      <c r="B2399" s="171" t="s">
        <v>1921</v>
      </c>
      <c r="C2399" s="233">
        <v>46014</v>
      </c>
      <c r="D2399" s="11">
        <v>212</v>
      </c>
      <c r="F2399" s="11" t="s">
        <v>2026</v>
      </c>
      <c r="G2399" t="s">
        <v>2738</v>
      </c>
    </row>
    <row r="2400" spans="1:7">
      <c r="A2400" s="227" t="s">
        <v>1975</v>
      </c>
      <c r="B2400" s="631" t="s">
        <v>1531</v>
      </c>
      <c r="C2400" s="22">
        <v>46014</v>
      </c>
      <c r="F2400" s="11" t="s">
        <v>2528</v>
      </c>
      <c r="G2400" t="s">
        <v>2738</v>
      </c>
    </row>
    <row r="2401" spans="1:7">
      <c r="A2401" s="73" t="s">
        <v>1498</v>
      </c>
      <c r="B2401" s="631" t="s">
        <v>58</v>
      </c>
      <c r="C2401" s="22">
        <v>46014</v>
      </c>
      <c r="F2401" s="257" t="s">
        <v>2402</v>
      </c>
      <c r="G2401" t="s">
        <v>2738</v>
      </c>
    </row>
    <row r="2402" spans="1:7">
      <c r="A2402" s="229" t="s">
        <v>1501</v>
      </c>
      <c r="B2402" s="265" t="s">
        <v>58</v>
      </c>
      <c r="C2402" s="22">
        <v>46014</v>
      </c>
      <c r="D2402" s="11">
        <v>405</v>
      </c>
      <c r="F2402" s="11" t="s">
        <v>2084</v>
      </c>
      <c r="G2402" t="s">
        <v>2738</v>
      </c>
    </row>
    <row r="2403" spans="1:7" ht="15.75">
      <c r="A2403" s="73" t="s">
        <v>1389</v>
      </c>
      <c r="B2403" s="171" t="s">
        <v>1921</v>
      </c>
      <c r="C2403" s="233">
        <v>46014</v>
      </c>
      <c r="E2403" s="71">
        <v>405</v>
      </c>
      <c r="G2403" t="s">
        <v>2738</v>
      </c>
    </row>
    <row r="2404" spans="1:7">
      <c r="A2404" s="311" t="s">
        <v>1742</v>
      </c>
      <c r="B2404" s="1114" t="s">
        <v>58</v>
      </c>
      <c r="C2404" s="22">
        <v>46014</v>
      </c>
      <c r="E2404" s="244">
        <v>14727</v>
      </c>
      <c r="F2404" s="340" t="s">
        <v>2844</v>
      </c>
      <c r="G2404" t="s">
        <v>2738</v>
      </c>
    </row>
    <row r="2405" spans="1:7">
      <c r="A2405" s="290" t="s">
        <v>1733</v>
      </c>
      <c r="B2405" s="1115" t="s">
        <v>58</v>
      </c>
      <c r="C2405" s="22">
        <v>46014</v>
      </c>
      <c r="D2405" s="86">
        <v>2384</v>
      </c>
      <c r="G2405" t="s">
        <v>2738</v>
      </c>
    </row>
    <row r="2406" spans="1:7" ht="15.75">
      <c r="A2406" s="73" t="s">
        <v>1498</v>
      </c>
      <c r="B2406" s="171" t="s">
        <v>1921</v>
      </c>
      <c r="C2406" s="233">
        <v>46015</v>
      </c>
      <c r="E2406" s="244">
        <v>2448</v>
      </c>
      <c r="F2406" s="11" t="s">
        <v>2845</v>
      </c>
      <c r="G2406" t="s">
        <v>2738</v>
      </c>
    </row>
    <row r="2407" spans="1:7" ht="15.75">
      <c r="A2407" s="73" t="s">
        <v>1501</v>
      </c>
      <c r="B2407" s="171" t="s">
        <v>1921</v>
      </c>
      <c r="C2407" s="233">
        <v>46015</v>
      </c>
      <c r="E2407" s="244">
        <v>1225</v>
      </c>
      <c r="F2407" s="11" t="s">
        <v>2846</v>
      </c>
      <c r="G2407" t="s">
        <v>2738</v>
      </c>
    </row>
    <row r="2408" spans="1:7">
      <c r="A2408" s="857"/>
      <c r="B2408" s="858"/>
      <c r="C2408" s="22">
        <v>46016</v>
      </c>
      <c r="G2408" t="s">
        <v>2738</v>
      </c>
    </row>
    <row r="2409" spans="1:7">
      <c r="A2409" s="290"/>
      <c r="B2409" s="1115"/>
      <c r="C2409" s="22">
        <v>46017</v>
      </c>
      <c r="F2409" s="73"/>
      <c r="G2409" t="s">
        <v>2738</v>
      </c>
    </row>
    <row r="2410" spans="1:7" ht="15.75">
      <c r="A2410" s="73" t="s">
        <v>532</v>
      </c>
      <c r="B2410" s="171" t="s">
        <v>1921</v>
      </c>
      <c r="C2410" s="233">
        <v>46020</v>
      </c>
      <c r="D2410" s="11">
        <v>108</v>
      </c>
      <c r="F2410" s="73" t="s">
        <v>2113</v>
      </c>
      <c r="G2410" t="s">
        <v>2738</v>
      </c>
    </row>
    <row r="2411" spans="1:7">
      <c r="A2411" s="268" t="s">
        <v>1460</v>
      </c>
      <c r="B2411" s="230" t="s">
        <v>58</v>
      </c>
      <c r="C2411" s="22">
        <v>46020</v>
      </c>
      <c r="D2411" s="86">
        <v>1188</v>
      </c>
      <c r="F2411" s="11" t="s">
        <v>2847</v>
      </c>
      <c r="G2411" t="s">
        <v>2738</v>
      </c>
    </row>
    <row r="2412" spans="1:7">
      <c r="A2412" s="267" t="s">
        <v>1463</v>
      </c>
      <c r="B2412" s="276" t="s">
        <v>58</v>
      </c>
      <c r="C2412" s="22">
        <v>46020</v>
      </c>
      <c r="D2412" s="11">
        <v>900</v>
      </c>
      <c r="F2412" s="11" t="s">
        <v>2848</v>
      </c>
      <c r="G2412" t="s">
        <v>2738</v>
      </c>
    </row>
    <row r="2413" spans="1:7" ht="15.75">
      <c r="A2413" s="73" t="s">
        <v>1498</v>
      </c>
      <c r="B2413" s="171" t="s">
        <v>1921</v>
      </c>
      <c r="C2413" s="233">
        <v>46020</v>
      </c>
      <c r="D2413" s="11">
        <v>100</v>
      </c>
      <c r="G2413" t="s">
        <v>2738</v>
      </c>
    </row>
    <row r="2414" spans="1:7">
      <c r="A2414" s="238" t="s">
        <v>1684</v>
      </c>
      <c r="B2414" s="238" t="s">
        <v>58</v>
      </c>
      <c r="C2414" s="22">
        <v>46020</v>
      </c>
      <c r="D2414" s="11">
        <v>738</v>
      </c>
      <c r="G2414" t="s">
        <v>2738</v>
      </c>
    </row>
    <row r="2415" spans="1:7">
      <c r="A2415" s="227" t="s">
        <v>1727</v>
      </c>
      <c r="B2415" s="227" t="s">
        <v>58</v>
      </c>
      <c r="C2415" s="22">
        <v>46020</v>
      </c>
      <c r="D2415" s="86">
        <v>1297</v>
      </c>
      <c r="G2415" t="s">
        <v>2738</v>
      </c>
    </row>
    <row r="2416" spans="1:7">
      <c r="A2416" s="227" t="s">
        <v>1730</v>
      </c>
      <c r="B2416" s="227" t="s">
        <v>58</v>
      </c>
      <c r="C2416" s="22">
        <v>46020</v>
      </c>
      <c r="D2416" s="86">
        <v>2583</v>
      </c>
      <c r="G2416" t="s">
        <v>2738</v>
      </c>
    </row>
    <row r="2417" spans="1:7">
      <c r="A2417" s="227" t="s">
        <v>1687</v>
      </c>
      <c r="B2417" s="227" t="s">
        <v>58</v>
      </c>
      <c r="C2417" s="22">
        <v>46020</v>
      </c>
      <c r="D2417" s="11">
        <v>0</v>
      </c>
      <c r="F2417" s="234" t="s">
        <v>2849</v>
      </c>
      <c r="G2417" t="s">
        <v>2738</v>
      </c>
    </row>
    <row r="2418" spans="1:7">
      <c r="A2418" s="227" t="s">
        <v>1691</v>
      </c>
      <c r="B2418" s="227" t="s">
        <v>58</v>
      </c>
      <c r="C2418" s="22">
        <v>46020</v>
      </c>
      <c r="D2418" s="11">
        <v>0</v>
      </c>
      <c r="F2418" s="234" t="s">
        <v>2849</v>
      </c>
      <c r="G2418" t="s">
        <v>2738</v>
      </c>
    </row>
    <row r="2419" spans="1:7">
      <c r="A2419" s="228" t="s">
        <v>1724</v>
      </c>
      <c r="B2419" s="228" t="s">
        <v>58</v>
      </c>
      <c r="C2419" s="22">
        <v>46020</v>
      </c>
      <c r="D2419" s="11">
        <v>0</v>
      </c>
      <c r="F2419" s="234" t="s">
        <v>2849</v>
      </c>
      <c r="G2419" t="s">
        <v>2738</v>
      </c>
    </row>
    <row r="2420" spans="1:7" ht="15.75">
      <c r="A2420" s="73" t="s">
        <v>532</v>
      </c>
      <c r="B2420" s="171" t="s">
        <v>1921</v>
      </c>
      <c r="C2420" s="233">
        <v>46021</v>
      </c>
      <c r="D2420" s="11">
        <v>353</v>
      </c>
      <c r="G2420" t="s">
        <v>2738</v>
      </c>
    </row>
    <row r="2421" spans="1:7" ht="15.75">
      <c r="A2421" s="73" t="s">
        <v>1457</v>
      </c>
      <c r="B2421" s="171" t="s">
        <v>1921</v>
      </c>
      <c r="C2421" s="233">
        <v>46021</v>
      </c>
      <c r="E2421" s="71">
        <v>766</v>
      </c>
      <c r="F2421" s="73"/>
      <c r="G2421" t="s">
        <v>2738</v>
      </c>
    </row>
    <row r="2422" spans="1:7" ht="15.75">
      <c r="A2422" s="73" t="s">
        <v>1463</v>
      </c>
      <c r="B2422" s="171" t="s">
        <v>1921</v>
      </c>
      <c r="C2422" s="233">
        <v>46021</v>
      </c>
      <c r="E2422" s="71">
        <v>343</v>
      </c>
      <c r="F2422" s="227"/>
      <c r="G2422" t="s">
        <v>2738</v>
      </c>
    </row>
    <row r="2423" spans="1:7">
      <c r="A2423" s="238" t="s">
        <v>1460</v>
      </c>
      <c r="B2423" s="230" t="s">
        <v>58</v>
      </c>
      <c r="C2423" s="22">
        <v>46021</v>
      </c>
      <c r="D2423" s="11">
        <v>0</v>
      </c>
      <c r="F2423" s="234" t="s">
        <v>2243</v>
      </c>
      <c r="G2423" t="s">
        <v>2738</v>
      </c>
    </row>
    <row r="2424" spans="1:7">
      <c r="A2424" s="234" t="s">
        <v>1684</v>
      </c>
      <c r="B2424" s="234" t="s">
        <v>58</v>
      </c>
      <c r="C2424" s="22">
        <v>46021</v>
      </c>
      <c r="D2424" s="11">
        <v>466</v>
      </c>
      <c r="G2424" t="s">
        <v>2738</v>
      </c>
    </row>
    <row r="2425" spans="1:7">
      <c r="A2425" s="227" t="s">
        <v>1730</v>
      </c>
      <c r="B2425" s="227" t="s">
        <v>58</v>
      </c>
      <c r="C2425" s="22">
        <v>46021</v>
      </c>
      <c r="D2425" s="86">
        <v>3099</v>
      </c>
      <c r="G2425" t="s">
        <v>2738</v>
      </c>
    </row>
    <row r="2426" spans="1:7">
      <c r="A2426" s="228" t="s">
        <v>1688</v>
      </c>
      <c r="B2426" s="228" t="s">
        <v>58</v>
      </c>
      <c r="C2426" s="22">
        <v>46021</v>
      </c>
      <c r="D2426" s="11">
        <v>0</v>
      </c>
      <c r="F2426" s="234" t="s">
        <v>2849</v>
      </c>
      <c r="G2426" t="s">
        <v>2738</v>
      </c>
    </row>
    <row r="2427" spans="1:7" ht="15.75">
      <c r="A2427" s="73" t="s">
        <v>975</v>
      </c>
      <c r="B2427" s="171" t="s">
        <v>1921</v>
      </c>
      <c r="C2427" s="233">
        <v>46022</v>
      </c>
      <c r="D2427" s="11">
        <v>173</v>
      </c>
      <c r="G2427" t="s">
        <v>2738</v>
      </c>
    </row>
    <row r="2428" spans="1:7" ht="15.75">
      <c r="A2428" s="73" t="s">
        <v>1691</v>
      </c>
      <c r="B2428" s="171" t="s">
        <v>1921</v>
      </c>
      <c r="C2428" s="233">
        <v>46022</v>
      </c>
      <c r="D2428" s="86"/>
      <c r="E2428" s="86">
        <v>2728</v>
      </c>
      <c r="G2428" t="s">
        <v>2738</v>
      </c>
    </row>
    <row r="2429" spans="1:7" ht="15.75">
      <c r="A2429" s="73" t="s">
        <v>1694</v>
      </c>
      <c r="B2429" s="171" t="s">
        <v>1921</v>
      </c>
      <c r="C2429" s="233">
        <v>46022</v>
      </c>
      <c r="E2429" s="244">
        <v>1231</v>
      </c>
      <c r="G2429" t="s">
        <v>2738</v>
      </c>
    </row>
    <row r="2430" spans="1:7" ht="15.75">
      <c r="A2430" s="73" t="s">
        <v>1724</v>
      </c>
      <c r="B2430" s="171" t="s">
        <v>1921</v>
      </c>
      <c r="C2430" s="784">
        <v>46022</v>
      </c>
      <c r="D2430" s="48"/>
      <c r="E2430" s="635">
        <v>1565</v>
      </c>
      <c r="F2430" s="48"/>
      <c r="G2430" t="s">
        <v>2738</v>
      </c>
    </row>
    <row r="2431" spans="1:7">
      <c r="A2431" s="857"/>
      <c r="B2431" s="858"/>
      <c r="C2431" s="22">
        <v>46023</v>
      </c>
      <c r="D2431" s="11">
        <v>0</v>
      </c>
      <c r="E2431" s="11"/>
      <c r="G2431" t="s">
        <v>2850</v>
      </c>
    </row>
    <row r="2432" spans="1:7">
      <c r="C2432" s="22">
        <v>46024</v>
      </c>
      <c r="D2432" s="11">
        <v>0</v>
      </c>
      <c r="E2432" s="11"/>
      <c r="G2432" t="s">
        <v>2850</v>
      </c>
    </row>
    <row r="2433" spans="1:7">
      <c r="A2433" s="290" t="s">
        <v>1483</v>
      </c>
      <c r="B2433" s="578" t="s">
        <v>58</v>
      </c>
      <c r="C2433" s="22">
        <v>46027</v>
      </c>
      <c r="D2433" s="86">
        <v>1353</v>
      </c>
      <c r="E2433" s="11"/>
      <c r="G2433" t="s">
        <v>2850</v>
      </c>
    </row>
    <row r="2434" spans="1:7" ht="15.75">
      <c r="A2434" s="174" t="s">
        <v>532</v>
      </c>
      <c r="B2434" s="171" t="s">
        <v>1921</v>
      </c>
      <c r="C2434" s="233">
        <v>46027</v>
      </c>
      <c r="D2434" s="86">
        <v>248</v>
      </c>
      <c r="E2434" s="11"/>
      <c r="G2434" t="s">
        <v>2850</v>
      </c>
    </row>
    <row r="2435" spans="1:7">
      <c r="A2435" s="311" t="s">
        <v>1236</v>
      </c>
      <c r="B2435" s="757" t="s">
        <v>54</v>
      </c>
      <c r="C2435" s="22">
        <v>46027</v>
      </c>
      <c r="D2435" s="86">
        <v>1105</v>
      </c>
      <c r="E2435" s="11"/>
      <c r="G2435" t="s">
        <v>2850</v>
      </c>
    </row>
    <row r="2436" spans="1:7">
      <c r="A2436" s="174" t="s">
        <v>1684</v>
      </c>
      <c r="B2436" s="88" t="s">
        <v>58</v>
      </c>
      <c r="C2436" s="22">
        <v>46027</v>
      </c>
      <c r="D2436" s="86">
        <v>3728</v>
      </c>
      <c r="E2436" s="11"/>
      <c r="G2436" t="s">
        <v>2850</v>
      </c>
    </row>
    <row r="2437" spans="1:7">
      <c r="A2437" s="174" t="s">
        <v>1730</v>
      </c>
      <c r="B2437" s="88" t="s">
        <v>58</v>
      </c>
      <c r="C2437" s="22">
        <v>46027</v>
      </c>
      <c r="D2437" s="86">
        <v>568</v>
      </c>
      <c r="E2437" s="11"/>
      <c r="G2437" t="s">
        <v>2850</v>
      </c>
    </row>
    <row r="2438" spans="1:7">
      <c r="A2438" s="174" t="s">
        <v>1665</v>
      </c>
      <c r="B2438" s="88" t="s">
        <v>58</v>
      </c>
      <c r="C2438" s="22">
        <v>46028</v>
      </c>
      <c r="D2438" s="11">
        <v>0</v>
      </c>
      <c r="E2438" s="11"/>
      <c r="F2438" s="11" t="s">
        <v>2851</v>
      </c>
      <c r="G2438" t="s">
        <v>2850</v>
      </c>
    </row>
    <row r="2439" spans="1:7">
      <c r="A2439" s="174" t="s">
        <v>1684</v>
      </c>
      <c r="B2439" s="88" t="s">
        <v>58</v>
      </c>
      <c r="C2439" s="22">
        <v>46028</v>
      </c>
      <c r="D2439" s="762">
        <v>1789</v>
      </c>
      <c r="E2439" s="11"/>
      <c r="G2439" t="s">
        <v>2850</v>
      </c>
    </row>
    <row r="2440" spans="1:7">
      <c r="A2440" s="174" t="s">
        <v>1736</v>
      </c>
      <c r="B2440" s="88" t="s">
        <v>58</v>
      </c>
      <c r="C2440" s="22">
        <v>46028</v>
      </c>
      <c r="D2440" s="762">
        <v>2362</v>
      </c>
      <c r="E2440" s="11"/>
      <c r="G2440" t="s">
        <v>2850</v>
      </c>
    </row>
    <row r="2441" spans="1:7">
      <c r="A2441" s="174" t="s">
        <v>1396</v>
      </c>
      <c r="B2441" s="88" t="s">
        <v>58</v>
      </c>
      <c r="C2441" s="22">
        <v>46028</v>
      </c>
      <c r="D2441" s="762">
        <v>1534</v>
      </c>
      <c r="E2441" s="11"/>
      <c r="F2441" s="11" t="s">
        <v>2852</v>
      </c>
      <c r="G2441" t="s">
        <v>2850</v>
      </c>
    </row>
    <row r="2442" spans="1:7">
      <c r="A2442" s="290" t="s">
        <v>1236</v>
      </c>
      <c r="B2442" s="578" t="s">
        <v>54</v>
      </c>
      <c r="C2442" s="22">
        <v>46028</v>
      </c>
      <c r="D2442" s="36">
        <v>942</v>
      </c>
      <c r="E2442" s="11"/>
      <c r="G2442" t="s">
        <v>2850</v>
      </c>
    </row>
    <row r="2443" spans="1:7" ht="15.75">
      <c r="A2443" s="174" t="s">
        <v>453</v>
      </c>
      <c r="B2443" s="171" t="s">
        <v>1921</v>
      </c>
      <c r="C2443" s="233">
        <v>46028</v>
      </c>
      <c r="D2443" s="36">
        <v>152</v>
      </c>
      <c r="E2443" s="11"/>
      <c r="F2443" s="11" t="s">
        <v>2136</v>
      </c>
      <c r="G2443" t="s">
        <v>2850</v>
      </c>
    </row>
    <row r="2444" spans="1:7">
      <c r="A2444" s="810" t="s">
        <v>1483</v>
      </c>
      <c r="B2444" s="836" t="s">
        <v>58</v>
      </c>
      <c r="C2444" s="22">
        <v>46028</v>
      </c>
      <c r="D2444" s="762">
        <v>1153</v>
      </c>
      <c r="E2444" s="11"/>
      <c r="G2444" t="s">
        <v>2850</v>
      </c>
    </row>
    <row r="2445" spans="1:7" ht="15.75">
      <c r="A2445" s="174" t="s">
        <v>532</v>
      </c>
      <c r="B2445" s="171" t="s">
        <v>1921</v>
      </c>
      <c r="C2445" s="233">
        <v>46029</v>
      </c>
      <c r="D2445" s="36">
        <v>366</v>
      </c>
      <c r="E2445" s="11"/>
      <c r="F2445" s="11" t="s">
        <v>2089</v>
      </c>
      <c r="G2445" t="s">
        <v>2850</v>
      </c>
    </row>
    <row r="2446" spans="1:7">
      <c r="A2446" s="311" t="s">
        <v>1715</v>
      </c>
      <c r="B2446" s="757" t="s">
        <v>58</v>
      </c>
      <c r="C2446" s="22">
        <v>46029</v>
      </c>
      <c r="D2446" s="36">
        <v>0</v>
      </c>
      <c r="E2446" s="11"/>
      <c r="F2446" s="234" t="s">
        <v>2853</v>
      </c>
      <c r="G2446" t="s">
        <v>2850</v>
      </c>
    </row>
    <row r="2447" spans="1:7">
      <c r="A2447" s="174" t="s">
        <v>1424</v>
      </c>
      <c r="B2447" s="88" t="s">
        <v>58</v>
      </c>
      <c r="C2447" s="22">
        <v>46029</v>
      </c>
      <c r="D2447" s="762">
        <v>1687</v>
      </c>
      <c r="E2447" s="11"/>
      <c r="G2447" t="s">
        <v>2850</v>
      </c>
    </row>
    <row r="2448" spans="1:7">
      <c r="A2448" s="174" t="s">
        <v>1427</v>
      </c>
      <c r="B2448" s="88" t="s">
        <v>58</v>
      </c>
      <c r="C2448" s="22">
        <v>46029</v>
      </c>
      <c r="D2448" s="762">
        <v>1056</v>
      </c>
      <c r="E2448" s="11"/>
      <c r="F2448" s="1087" t="s">
        <v>2854</v>
      </c>
      <c r="G2448" t="s">
        <v>2850</v>
      </c>
    </row>
    <row r="2449" spans="1:7">
      <c r="A2449" s="174" t="s">
        <v>1396</v>
      </c>
      <c r="B2449" s="88" t="s">
        <v>58</v>
      </c>
      <c r="C2449" s="22">
        <v>46029</v>
      </c>
      <c r="D2449" s="36">
        <v>180</v>
      </c>
      <c r="E2449" s="11"/>
      <c r="F2449" s="1087" t="s">
        <v>2026</v>
      </c>
      <c r="G2449" t="s">
        <v>2850</v>
      </c>
    </row>
    <row r="2450" spans="1:7">
      <c r="A2450" s="174" t="s">
        <v>1236</v>
      </c>
      <c r="B2450" s="88" t="s">
        <v>54</v>
      </c>
      <c r="C2450" s="22">
        <v>46029</v>
      </c>
      <c r="D2450" s="762">
        <v>2151</v>
      </c>
      <c r="E2450" s="11"/>
      <c r="F2450" s="1087"/>
      <c r="G2450" t="s">
        <v>2850</v>
      </c>
    </row>
    <row r="2451" spans="1:7">
      <c r="A2451" s="174" t="s">
        <v>1736</v>
      </c>
      <c r="B2451" s="88" t="s">
        <v>58</v>
      </c>
      <c r="C2451" s="22">
        <v>46029</v>
      </c>
      <c r="D2451" s="762">
        <v>3079</v>
      </c>
      <c r="E2451" s="11"/>
      <c r="F2451" s="1087"/>
      <c r="G2451" t="s">
        <v>2850</v>
      </c>
    </row>
    <row r="2452" spans="1:7">
      <c r="A2452" s="290" t="s">
        <v>1721</v>
      </c>
      <c r="B2452" s="578" t="s">
        <v>58</v>
      </c>
      <c r="C2452" s="22">
        <v>46029</v>
      </c>
      <c r="D2452" s="36">
        <v>0</v>
      </c>
      <c r="E2452" s="11"/>
      <c r="F2452" s="1116" t="s">
        <v>2849</v>
      </c>
      <c r="G2452" t="s">
        <v>2850</v>
      </c>
    </row>
    <row r="2453" spans="1:7" ht="15.75">
      <c r="A2453" s="174" t="s">
        <v>453</v>
      </c>
      <c r="B2453" s="171" t="s">
        <v>1921</v>
      </c>
      <c r="C2453" s="233">
        <v>46030</v>
      </c>
      <c r="D2453" s="36">
        <v>85</v>
      </c>
      <c r="E2453" s="11"/>
      <c r="F2453" s="1087"/>
      <c r="G2453" t="s">
        <v>2850</v>
      </c>
    </row>
    <row r="2454" spans="1:7" ht="15.75">
      <c r="A2454" s="174" t="s">
        <v>532</v>
      </c>
      <c r="B2454" s="171" t="s">
        <v>1921</v>
      </c>
      <c r="C2454" s="233">
        <v>46030</v>
      </c>
      <c r="D2454" s="36">
        <v>113</v>
      </c>
      <c r="E2454" s="11"/>
      <c r="F2454" s="1087" t="s">
        <v>2855</v>
      </c>
      <c r="G2454" t="s">
        <v>2850</v>
      </c>
    </row>
    <row r="2455" spans="1:7">
      <c r="A2455" s="311" t="s">
        <v>1424</v>
      </c>
      <c r="B2455" s="757" t="s">
        <v>58</v>
      </c>
      <c r="C2455" s="22">
        <v>46030</v>
      </c>
      <c r="D2455" s="762">
        <v>1053</v>
      </c>
      <c r="E2455" s="11"/>
      <c r="F2455" s="1087" t="s">
        <v>2856</v>
      </c>
      <c r="G2455" t="s">
        <v>2850</v>
      </c>
    </row>
    <row r="2456" spans="1:7">
      <c r="A2456" s="174" t="s">
        <v>1236</v>
      </c>
      <c r="B2456" s="88" t="s">
        <v>54</v>
      </c>
      <c r="C2456" s="22">
        <v>46030</v>
      </c>
      <c r="D2456" s="762">
        <v>1926</v>
      </c>
      <c r="E2456" s="11"/>
      <c r="F2456" s="1087"/>
      <c r="G2456" t="s">
        <v>2850</v>
      </c>
    </row>
    <row r="2457" spans="1:7">
      <c r="A2457" s="174" t="s">
        <v>1739</v>
      </c>
      <c r="B2457" s="88" t="s">
        <v>58</v>
      </c>
      <c r="C2457" s="22">
        <v>46030</v>
      </c>
      <c r="D2457" s="762">
        <v>2367</v>
      </c>
      <c r="E2457" s="11"/>
      <c r="F2457" s="1087"/>
      <c r="G2457" t="s">
        <v>2850</v>
      </c>
    </row>
    <row r="2458" spans="1:7">
      <c r="A2458" s="174" t="s">
        <v>1275</v>
      </c>
      <c r="B2458" s="88" t="s">
        <v>2857</v>
      </c>
      <c r="C2458" s="22">
        <v>46030</v>
      </c>
      <c r="D2458" s="762"/>
      <c r="E2458" s="762">
        <v>2706</v>
      </c>
      <c r="F2458" s="1087"/>
      <c r="G2458" t="s">
        <v>2850</v>
      </c>
    </row>
    <row r="2459" spans="1:7">
      <c r="A2459" s="174" t="s">
        <v>1275</v>
      </c>
      <c r="B2459" s="88" t="s">
        <v>2857</v>
      </c>
      <c r="C2459" s="22">
        <v>46031</v>
      </c>
      <c r="D2459" s="36">
        <v>0</v>
      </c>
      <c r="E2459" s="36"/>
      <c r="F2459" s="764" t="s">
        <v>2858</v>
      </c>
      <c r="G2459" t="s">
        <v>2850</v>
      </c>
    </row>
    <row r="2460" spans="1:7">
      <c r="A2460" s="174" t="s">
        <v>1285</v>
      </c>
      <c r="B2460" s="88" t="s">
        <v>2857</v>
      </c>
      <c r="C2460" s="22">
        <v>46031</v>
      </c>
      <c r="D2460" s="36">
        <v>0</v>
      </c>
      <c r="E2460" s="36"/>
      <c r="F2460" s="1087" t="s">
        <v>2072</v>
      </c>
      <c r="G2460" t="s">
        <v>2850</v>
      </c>
    </row>
    <row r="2461" spans="1:7">
      <c r="A2461" s="174" t="s">
        <v>1236</v>
      </c>
      <c r="B2461" s="88" t="s">
        <v>54</v>
      </c>
      <c r="C2461" s="22">
        <v>46031</v>
      </c>
      <c r="D2461" s="762">
        <v>1000</v>
      </c>
      <c r="E2461" s="36"/>
      <c r="F2461" s="764"/>
      <c r="G2461" t="s">
        <v>2850</v>
      </c>
    </row>
    <row r="2462" spans="1:7">
      <c r="A2462" s="174" t="s">
        <v>1715</v>
      </c>
      <c r="B2462" s="88" t="s">
        <v>58</v>
      </c>
      <c r="C2462" s="22">
        <v>46031</v>
      </c>
      <c r="D2462" s="762">
        <v>104</v>
      </c>
      <c r="E2462" s="36"/>
      <c r="F2462" s="764"/>
      <c r="G2462" t="s">
        <v>2850</v>
      </c>
    </row>
    <row r="2463" spans="1:7">
      <c r="A2463" s="174" t="s">
        <v>1718</v>
      </c>
      <c r="B2463" s="88" t="s">
        <v>58</v>
      </c>
      <c r="C2463" s="22">
        <v>46031</v>
      </c>
      <c r="D2463" s="36"/>
      <c r="E2463" s="762">
        <v>1056</v>
      </c>
      <c r="F2463" s="764"/>
      <c r="G2463" t="s">
        <v>2850</v>
      </c>
    </row>
    <row r="2464" spans="1:7">
      <c r="A2464" s="174" t="s">
        <v>1709</v>
      </c>
      <c r="B2464" s="88" t="s">
        <v>58</v>
      </c>
      <c r="C2464" s="22">
        <v>46031</v>
      </c>
      <c r="D2464" s="36"/>
      <c r="E2464" s="762">
        <v>1090</v>
      </c>
      <c r="F2464" s="1087"/>
      <c r="G2464" t="s">
        <v>2850</v>
      </c>
    </row>
    <row r="2465" spans="1:7">
      <c r="A2465" s="174" t="s">
        <v>1739</v>
      </c>
      <c r="B2465" s="88" t="s">
        <v>58</v>
      </c>
      <c r="C2465" s="22">
        <v>46031</v>
      </c>
      <c r="D2465" s="36">
        <v>447</v>
      </c>
      <c r="E2465" s="36"/>
      <c r="F2465" s="764"/>
      <c r="G2465" t="s">
        <v>2850</v>
      </c>
    </row>
    <row r="2466" spans="1:7">
      <c r="A2466" s="174" t="s">
        <v>1833</v>
      </c>
      <c r="B2466" s="88" t="s">
        <v>54</v>
      </c>
      <c r="C2466" s="22">
        <v>46031</v>
      </c>
      <c r="D2466" s="762">
        <v>1319</v>
      </c>
      <c r="E2466" s="36"/>
      <c r="F2466" s="764" t="s">
        <v>2859</v>
      </c>
      <c r="G2466" t="s">
        <v>2850</v>
      </c>
    </row>
    <row r="2467" spans="1:7">
      <c r="A2467" s="174" t="s">
        <v>1424</v>
      </c>
      <c r="B2467" s="88" t="s">
        <v>58</v>
      </c>
      <c r="C2467" s="22">
        <v>46034</v>
      </c>
      <c r="D2467" s="36">
        <v>0</v>
      </c>
      <c r="E2467" s="36"/>
      <c r="F2467" s="1116" t="s">
        <v>2243</v>
      </c>
      <c r="G2467" t="s">
        <v>2850</v>
      </c>
    </row>
    <row r="2468" spans="1:7">
      <c r="A2468" s="174" t="s">
        <v>160</v>
      </c>
      <c r="B2468" s="88" t="s">
        <v>2857</v>
      </c>
      <c r="C2468" s="22">
        <v>46034</v>
      </c>
      <c r="D2468" s="36"/>
      <c r="E2468" s="36">
        <v>640</v>
      </c>
      <c r="F2468" s="764"/>
      <c r="G2468" t="s">
        <v>2850</v>
      </c>
    </row>
    <row r="2469" spans="1:7">
      <c r="A2469" s="290" t="s">
        <v>1288</v>
      </c>
      <c r="B2469" s="578" t="s">
        <v>2857</v>
      </c>
      <c r="C2469" s="22">
        <v>46034</v>
      </c>
      <c r="D2469" s="36"/>
      <c r="E2469" s="36">
        <v>428</v>
      </c>
      <c r="F2469" s="764" t="s">
        <v>2072</v>
      </c>
      <c r="G2469" t="s">
        <v>2850</v>
      </c>
    </row>
    <row r="2470" spans="1:7" ht="15.75">
      <c r="A2470" s="174" t="s">
        <v>544</v>
      </c>
      <c r="B2470" s="171" t="s">
        <v>1921</v>
      </c>
      <c r="C2470" s="233">
        <v>46034</v>
      </c>
      <c r="D2470" s="36">
        <v>205</v>
      </c>
      <c r="E2470" s="36"/>
      <c r="F2470" s="1087" t="s">
        <v>2679</v>
      </c>
      <c r="G2470" t="s">
        <v>2850</v>
      </c>
    </row>
    <row r="2471" spans="1:7">
      <c r="A2471" s="311" t="s">
        <v>1739</v>
      </c>
      <c r="B2471" s="757" t="s">
        <v>58</v>
      </c>
      <c r="C2471" s="22">
        <v>46034</v>
      </c>
      <c r="D2471" s="36">
        <v>858</v>
      </c>
      <c r="E2471" s="36"/>
      <c r="F2471" s="764"/>
      <c r="G2471" t="s">
        <v>2850</v>
      </c>
    </row>
    <row r="2472" spans="1:7">
      <c r="A2472" s="174" t="s">
        <v>1641</v>
      </c>
      <c r="B2472" s="88" t="s">
        <v>58</v>
      </c>
      <c r="C2472" s="22">
        <v>46034</v>
      </c>
      <c r="D2472" s="762">
        <v>4915</v>
      </c>
      <c r="E2472" s="36"/>
      <c r="F2472" s="764"/>
      <c r="G2472" t="s">
        <v>2850</v>
      </c>
    </row>
    <row r="2473" spans="1:7">
      <c r="A2473" s="174" t="s">
        <v>1638</v>
      </c>
      <c r="B2473" s="88" t="s">
        <v>58</v>
      </c>
      <c r="C2473" s="22">
        <v>46034</v>
      </c>
      <c r="D2473" s="36">
        <v>813</v>
      </c>
      <c r="E2473" s="36"/>
      <c r="F2473" s="764"/>
      <c r="G2473" t="s">
        <v>2850</v>
      </c>
    </row>
    <row r="2474" spans="1:7">
      <c r="A2474" s="174" t="s">
        <v>1427</v>
      </c>
      <c r="B2474" s="88" t="s">
        <v>58</v>
      </c>
      <c r="C2474" s="22">
        <v>46034</v>
      </c>
      <c r="D2474" s="762">
        <v>1356</v>
      </c>
      <c r="E2474" s="36"/>
      <c r="F2474" s="764" t="s">
        <v>2860</v>
      </c>
      <c r="G2474" t="s">
        <v>2850</v>
      </c>
    </row>
    <row r="2475" spans="1:7">
      <c r="A2475" s="174" t="s">
        <v>1804</v>
      </c>
      <c r="B2475" s="88" t="s">
        <v>60</v>
      </c>
      <c r="C2475" s="22">
        <v>46034</v>
      </c>
      <c r="D2475" s="36">
        <v>607</v>
      </c>
      <c r="E2475" s="36"/>
      <c r="F2475" s="764"/>
      <c r="G2475" t="s">
        <v>2850</v>
      </c>
    </row>
    <row r="2476" spans="1:7">
      <c r="A2476" s="174" t="s">
        <v>1236</v>
      </c>
      <c r="B2476" s="88" t="s">
        <v>54</v>
      </c>
      <c r="C2476" s="22">
        <v>46034</v>
      </c>
      <c r="D2476" s="762">
        <v>1812</v>
      </c>
      <c r="E2476" s="36"/>
      <c r="F2476" s="764"/>
      <c r="G2476" t="s">
        <v>2850</v>
      </c>
    </row>
    <row r="2477" spans="1:7">
      <c r="A2477" s="174" t="s">
        <v>1483</v>
      </c>
      <c r="B2477" s="88" t="s">
        <v>58</v>
      </c>
      <c r="C2477" s="22">
        <v>46034</v>
      </c>
      <c r="D2477" s="762">
        <v>1314</v>
      </c>
      <c r="E2477" s="36"/>
      <c r="F2477" s="764" t="s">
        <v>2443</v>
      </c>
      <c r="G2477" t="s">
        <v>2850</v>
      </c>
    </row>
    <row r="2478" spans="1:7">
      <c r="A2478" s="290" t="s">
        <v>1833</v>
      </c>
      <c r="B2478" s="578" t="s">
        <v>54</v>
      </c>
      <c r="C2478" s="22">
        <v>46034</v>
      </c>
      <c r="D2478" s="36">
        <v>926</v>
      </c>
      <c r="E2478" s="36"/>
      <c r="F2478" s="764" t="s">
        <v>2861</v>
      </c>
      <c r="G2478" t="s">
        <v>2850</v>
      </c>
    </row>
    <row r="2479" spans="1:7" ht="15.75">
      <c r="A2479" s="174" t="s">
        <v>1530</v>
      </c>
      <c r="B2479" s="171" t="s">
        <v>1921</v>
      </c>
      <c r="C2479" s="233">
        <v>46035</v>
      </c>
      <c r="D2479" s="36"/>
      <c r="E2479" s="762">
        <v>2112</v>
      </c>
      <c r="F2479" s="764"/>
      <c r="G2479" t="s">
        <v>2850</v>
      </c>
    </row>
    <row r="2480" spans="1:7">
      <c r="A2480" s="311" t="s">
        <v>1469</v>
      </c>
      <c r="B2480" s="757" t="s">
        <v>58</v>
      </c>
      <c r="C2480" s="22">
        <v>46035</v>
      </c>
      <c r="D2480" s="36"/>
      <c r="E2480" s="762">
        <v>1208</v>
      </c>
      <c r="F2480" s="1087"/>
      <c r="G2480" t="s">
        <v>2850</v>
      </c>
    </row>
    <row r="2481" spans="1:7">
      <c r="A2481" s="174" t="s">
        <v>1641</v>
      </c>
      <c r="B2481" s="88" t="s">
        <v>58</v>
      </c>
      <c r="C2481" s="22">
        <v>46035</v>
      </c>
      <c r="D2481" s="36">
        <v>914</v>
      </c>
      <c r="E2481" s="36"/>
      <c r="F2481" s="764" t="s">
        <v>2862</v>
      </c>
      <c r="G2481" t="s">
        <v>2850</v>
      </c>
    </row>
    <row r="2482" spans="1:7">
      <c r="A2482" s="174" t="s">
        <v>1643</v>
      </c>
      <c r="B2482" s="88" t="s">
        <v>58</v>
      </c>
      <c r="C2482" s="22">
        <v>46035</v>
      </c>
      <c r="D2482" s="762">
        <v>6092</v>
      </c>
      <c r="E2482" s="36"/>
      <c r="F2482" s="764"/>
      <c r="G2482" t="s">
        <v>2850</v>
      </c>
    </row>
    <row r="2483" spans="1:7">
      <c r="A2483" s="174" t="s">
        <v>1638</v>
      </c>
      <c r="B2483" s="88" t="s">
        <v>58</v>
      </c>
      <c r="C2483" s="22">
        <v>46035</v>
      </c>
      <c r="D2483" s="762">
        <v>1491</v>
      </c>
      <c r="E2483" s="36"/>
      <c r="F2483" s="764"/>
      <c r="G2483" t="s">
        <v>2850</v>
      </c>
    </row>
    <row r="2484" spans="1:7">
      <c r="A2484" s="174" t="s">
        <v>1645</v>
      </c>
      <c r="B2484" s="88" t="s">
        <v>58</v>
      </c>
      <c r="C2484" s="22">
        <v>46035</v>
      </c>
      <c r="D2484" s="36">
        <v>822</v>
      </c>
      <c r="E2484" s="36"/>
      <c r="F2484" s="764"/>
      <c r="G2484" t="s">
        <v>2850</v>
      </c>
    </row>
    <row r="2485" spans="1:7">
      <c r="A2485" s="290" t="s">
        <v>1427</v>
      </c>
      <c r="B2485" s="578" t="s">
        <v>58</v>
      </c>
      <c r="C2485" s="22">
        <v>46035</v>
      </c>
      <c r="D2485" s="762">
        <v>1435</v>
      </c>
      <c r="E2485" s="36"/>
      <c r="F2485" s="764" t="s">
        <v>2863</v>
      </c>
      <c r="G2485" t="s">
        <v>2850</v>
      </c>
    </row>
    <row r="2486" spans="1:7" ht="15.75">
      <c r="A2486" s="174" t="s">
        <v>453</v>
      </c>
      <c r="B2486" s="171" t="s">
        <v>1921</v>
      </c>
      <c r="C2486" s="233">
        <v>46035</v>
      </c>
      <c r="D2486" s="36">
        <v>312</v>
      </c>
      <c r="E2486" s="36"/>
      <c r="F2486" s="1087" t="s">
        <v>2145</v>
      </c>
      <c r="G2486" t="s">
        <v>2850</v>
      </c>
    </row>
    <row r="2487" spans="1:7">
      <c r="A2487" s="311" t="s">
        <v>1236</v>
      </c>
      <c r="B2487" s="757" t="s">
        <v>54</v>
      </c>
      <c r="C2487" s="22">
        <v>46035</v>
      </c>
      <c r="D2487" s="762">
        <v>1838</v>
      </c>
      <c r="E2487" s="36"/>
      <c r="F2487" s="1087"/>
      <c r="G2487" t="s">
        <v>2850</v>
      </c>
    </row>
    <row r="2488" spans="1:7">
      <c r="A2488" s="174" t="s">
        <v>1171</v>
      </c>
      <c r="B2488" s="268" t="s">
        <v>2662</v>
      </c>
      <c r="C2488" s="22">
        <v>46035</v>
      </c>
      <c r="D2488" s="36"/>
      <c r="E2488" s="762">
        <v>5312</v>
      </c>
      <c r="F2488" s="764" t="s">
        <v>2864</v>
      </c>
      <c r="G2488" t="s">
        <v>2850</v>
      </c>
    </row>
    <row r="2489" spans="1:7">
      <c r="A2489" s="174" t="s">
        <v>1804</v>
      </c>
      <c r="B2489" s="88" t="s">
        <v>60</v>
      </c>
      <c r="C2489" s="22">
        <v>46035</v>
      </c>
      <c r="D2489" s="36">
        <v>662</v>
      </c>
      <c r="E2489" s="36"/>
      <c r="F2489" s="764"/>
      <c r="G2489" t="s">
        <v>2850</v>
      </c>
    </row>
    <row r="2490" spans="1:7">
      <c r="A2490" s="290" t="s">
        <v>1833</v>
      </c>
      <c r="B2490" s="578" t="s">
        <v>54</v>
      </c>
      <c r="C2490" s="22">
        <v>46035</v>
      </c>
      <c r="D2490" s="762">
        <v>1128</v>
      </c>
      <c r="E2490" s="36"/>
      <c r="F2490" s="764" t="s">
        <v>2865</v>
      </c>
      <c r="G2490" t="s">
        <v>2850</v>
      </c>
    </row>
    <row r="2491" spans="1:7" ht="15.75">
      <c r="A2491" s="174" t="s">
        <v>1396</v>
      </c>
      <c r="B2491" s="171" t="s">
        <v>1921</v>
      </c>
      <c r="C2491" s="233">
        <v>46035</v>
      </c>
      <c r="D2491" s="762"/>
      <c r="E2491" s="36">
        <v>576</v>
      </c>
      <c r="F2491" s="764"/>
      <c r="G2491" t="s">
        <v>2850</v>
      </c>
    </row>
    <row r="2492" spans="1:7">
      <c r="A2492" s="311" t="s">
        <v>1396</v>
      </c>
      <c r="B2492" s="757" t="s">
        <v>58</v>
      </c>
      <c r="C2492" s="22">
        <v>46036</v>
      </c>
      <c r="D2492" s="36">
        <v>0</v>
      </c>
      <c r="E2492" s="11"/>
      <c r="F2492" s="1116" t="s">
        <v>2243</v>
      </c>
      <c r="G2492" t="s">
        <v>2850</v>
      </c>
    </row>
    <row r="2493" spans="1:7">
      <c r="A2493" s="174" t="s">
        <v>1643</v>
      </c>
      <c r="B2493" s="88" t="s">
        <v>58</v>
      </c>
      <c r="C2493" s="22">
        <v>46036</v>
      </c>
      <c r="D2493" s="36">
        <v>0</v>
      </c>
      <c r="E2493" s="11"/>
      <c r="F2493" s="764" t="s">
        <v>2866</v>
      </c>
      <c r="G2493" t="s">
        <v>2850</v>
      </c>
    </row>
    <row r="2494" spans="1:7">
      <c r="A2494" s="174" t="s">
        <v>1638</v>
      </c>
      <c r="B2494" s="88" t="s">
        <v>58</v>
      </c>
      <c r="C2494" s="22">
        <v>46036</v>
      </c>
      <c r="D2494" s="762">
        <v>1062</v>
      </c>
      <c r="E2494" s="11"/>
      <c r="F2494" s="764"/>
      <c r="G2494" t="s">
        <v>2850</v>
      </c>
    </row>
    <row r="2495" spans="1:7">
      <c r="A2495" s="174" t="s">
        <v>1645</v>
      </c>
      <c r="B2495" s="88" t="s">
        <v>58</v>
      </c>
      <c r="C2495" s="22">
        <v>46036</v>
      </c>
      <c r="D2495" s="762">
        <v>2611</v>
      </c>
      <c r="E2495" s="11"/>
      <c r="F2495" s="764"/>
      <c r="G2495" t="s">
        <v>2850</v>
      </c>
    </row>
    <row r="2496" spans="1:7">
      <c r="A2496" s="174" t="s">
        <v>1804</v>
      </c>
      <c r="B2496" s="88" t="s">
        <v>60</v>
      </c>
      <c r="C2496" s="22">
        <v>46036</v>
      </c>
      <c r="D2496" s="36">
        <v>877</v>
      </c>
      <c r="E2496" s="11"/>
      <c r="F2496" s="764" t="s">
        <v>2867</v>
      </c>
      <c r="G2496" t="s">
        <v>2850</v>
      </c>
    </row>
    <row r="2497" spans="1:7">
      <c r="A2497" s="174" t="s">
        <v>148</v>
      </c>
      <c r="B2497" s="88" t="s">
        <v>54</v>
      </c>
      <c r="C2497" s="22">
        <v>46036</v>
      </c>
      <c r="D2497" s="762">
        <v>1200</v>
      </c>
      <c r="E2497" s="11"/>
      <c r="F2497" s="764"/>
      <c r="G2497" t="s">
        <v>2850</v>
      </c>
    </row>
    <row r="2498" spans="1:7">
      <c r="A2498" s="174" t="s">
        <v>1833</v>
      </c>
      <c r="B2498" s="88" t="s">
        <v>54</v>
      </c>
      <c r="C2498" s="22">
        <v>46036</v>
      </c>
      <c r="D2498" s="762">
        <v>1082</v>
      </c>
      <c r="E2498" s="11"/>
      <c r="F2498" s="764" t="s">
        <v>2868</v>
      </c>
      <c r="G2498" t="s">
        <v>2850</v>
      </c>
    </row>
    <row r="2499" spans="1:7">
      <c r="A2499" s="174" t="s">
        <v>1427</v>
      </c>
      <c r="B2499" s="88" t="s">
        <v>58</v>
      </c>
      <c r="C2499" s="22">
        <v>46036</v>
      </c>
      <c r="D2499" s="762">
        <v>1295</v>
      </c>
      <c r="E2499" s="11"/>
      <c r="F2499" s="764" t="s">
        <v>2869</v>
      </c>
      <c r="G2499" t="s">
        <v>2850</v>
      </c>
    </row>
    <row r="2500" spans="1:7">
      <c r="A2500" s="290" t="s">
        <v>1649</v>
      </c>
      <c r="B2500" s="578" t="s">
        <v>58</v>
      </c>
      <c r="C2500" s="22">
        <v>46036</v>
      </c>
      <c r="D2500" s="36">
        <v>544</v>
      </c>
      <c r="E2500" s="11"/>
      <c r="F2500" s="764" t="s">
        <v>2870</v>
      </c>
      <c r="G2500" t="s">
        <v>2850</v>
      </c>
    </row>
    <row r="2501" spans="1:7" ht="15.75">
      <c r="A2501" s="174" t="s">
        <v>1718</v>
      </c>
      <c r="B2501" s="171" t="s">
        <v>1921</v>
      </c>
      <c r="C2501" s="233">
        <v>46036</v>
      </c>
      <c r="D2501" s="36"/>
      <c r="E2501" s="762">
        <v>1562</v>
      </c>
      <c r="F2501" s="764"/>
      <c r="G2501" t="s">
        <v>2850</v>
      </c>
    </row>
    <row r="2502" spans="1:7">
      <c r="A2502" s="311" t="s">
        <v>1641</v>
      </c>
      <c r="B2502" s="757" t="s">
        <v>58</v>
      </c>
      <c r="C2502" s="22">
        <v>46036</v>
      </c>
      <c r="D2502" s="36">
        <v>0</v>
      </c>
      <c r="E2502" s="11"/>
      <c r="F2502" s="764" t="s">
        <v>2871</v>
      </c>
      <c r="G2502" t="s">
        <v>2850</v>
      </c>
    </row>
    <row r="2503" spans="1:7">
      <c r="A2503" s="174" t="s">
        <v>1647</v>
      </c>
      <c r="B2503" s="88" t="s">
        <v>58</v>
      </c>
      <c r="C2503" s="22">
        <v>46036</v>
      </c>
      <c r="D2503" s="762">
        <v>1728</v>
      </c>
      <c r="E2503" s="11"/>
      <c r="F2503" s="764" t="s">
        <v>2529</v>
      </c>
      <c r="G2503" t="s">
        <v>2850</v>
      </c>
    </row>
    <row r="2504" spans="1:7">
      <c r="A2504" s="174" t="s">
        <v>1638</v>
      </c>
      <c r="B2504" s="88" t="s">
        <v>58</v>
      </c>
      <c r="C2504" s="22">
        <v>46037</v>
      </c>
      <c r="D2504" s="36">
        <v>527</v>
      </c>
      <c r="E2504" s="11"/>
      <c r="F2504" s="764" t="s">
        <v>2594</v>
      </c>
      <c r="G2504" t="s">
        <v>2850</v>
      </c>
    </row>
    <row r="2505" spans="1:7">
      <c r="A2505" s="174" t="s">
        <v>1651</v>
      </c>
      <c r="B2505" s="88" t="s">
        <v>58</v>
      </c>
      <c r="C2505" s="22">
        <v>46037</v>
      </c>
      <c r="D2505" s="762">
        <v>1562</v>
      </c>
      <c r="E2505" s="11"/>
      <c r="F2505" s="764"/>
      <c r="G2505" t="s">
        <v>2850</v>
      </c>
    </row>
    <row r="2506" spans="1:7">
      <c r="A2506" s="174" t="s">
        <v>1649</v>
      </c>
      <c r="B2506" s="88" t="s">
        <v>58</v>
      </c>
      <c r="C2506" s="22">
        <v>46037</v>
      </c>
      <c r="D2506" s="762">
        <v>2832</v>
      </c>
      <c r="E2506" s="11"/>
      <c r="F2506" s="764"/>
      <c r="G2506" t="s">
        <v>2850</v>
      </c>
    </row>
    <row r="2507" spans="1:7">
      <c r="A2507" s="174" t="s">
        <v>1643</v>
      </c>
      <c r="B2507" s="88" t="s">
        <v>58</v>
      </c>
      <c r="C2507" s="22">
        <v>46037</v>
      </c>
      <c r="D2507" s="36">
        <v>0</v>
      </c>
      <c r="E2507" s="11"/>
      <c r="F2507" s="764" t="s">
        <v>2872</v>
      </c>
      <c r="G2507" t="s">
        <v>2850</v>
      </c>
    </row>
    <row r="2508" spans="1:7">
      <c r="A2508" s="174" t="s">
        <v>1653</v>
      </c>
      <c r="B2508" s="88" t="s">
        <v>58</v>
      </c>
      <c r="C2508" s="22">
        <v>46037</v>
      </c>
      <c r="D2508" s="762">
        <v>1639</v>
      </c>
      <c r="E2508" s="11"/>
      <c r="F2508" s="764"/>
      <c r="G2508" t="s">
        <v>2850</v>
      </c>
    </row>
    <row r="2509" spans="1:7">
      <c r="A2509" s="174" t="s">
        <v>148</v>
      </c>
      <c r="B2509" s="88" t="s">
        <v>54</v>
      </c>
      <c r="C2509" s="22">
        <v>46037</v>
      </c>
      <c r="D2509" s="36">
        <v>445</v>
      </c>
      <c r="E2509" s="11"/>
      <c r="F2509" s="764"/>
      <c r="G2509" t="s">
        <v>2850</v>
      </c>
    </row>
    <row r="2510" spans="1:7">
      <c r="A2510" s="174" t="s">
        <v>1804</v>
      </c>
      <c r="B2510" s="88" t="s">
        <v>60</v>
      </c>
      <c r="C2510" s="22">
        <v>46037</v>
      </c>
      <c r="D2510" s="36">
        <v>499</v>
      </c>
      <c r="E2510" s="11"/>
      <c r="F2510" s="764" t="s">
        <v>2873</v>
      </c>
      <c r="G2510" t="s">
        <v>2850</v>
      </c>
    </row>
    <row r="2511" spans="1:7">
      <c r="A2511" s="290" t="s">
        <v>1833</v>
      </c>
      <c r="B2511" s="578" t="s">
        <v>54</v>
      </c>
      <c r="C2511" s="22">
        <v>46037</v>
      </c>
      <c r="D2511" s="762">
        <v>1325</v>
      </c>
      <c r="E2511" s="11"/>
      <c r="F2511" s="764" t="s">
        <v>2874</v>
      </c>
      <c r="G2511" t="s">
        <v>2850</v>
      </c>
    </row>
    <row r="2512" spans="1:7" ht="15.75">
      <c r="A2512" s="174" t="s">
        <v>404</v>
      </c>
      <c r="B2512" s="171" t="s">
        <v>1921</v>
      </c>
      <c r="C2512" s="233">
        <v>46037</v>
      </c>
      <c r="D2512" s="36">
        <v>142</v>
      </c>
      <c r="E2512" s="11"/>
      <c r="F2512" s="764" t="s">
        <v>2875</v>
      </c>
      <c r="G2512" t="s">
        <v>2850</v>
      </c>
    </row>
    <row r="2513" spans="1:7">
      <c r="A2513" s="311" t="s">
        <v>1236</v>
      </c>
      <c r="B2513" s="757" t="s">
        <v>54</v>
      </c>
      <c r="C2513" s="263">
        <v>46037</v>
      </c>
      <c r="D2513" s="252">
        <v>0</v>
      </c>
      <c r="E2513" s="178"/>
      <c r="F2513" s="174" t="s">
        <v>2876</v>
      </c>
      <c r="G2513" t="s">
        <v>2850</v>
      </c>
    </row>
    <row r="2514" spans="1:7">
      <c r="A2514" s="311" t="s">
        <v>1653</v>
      </c>
      <c r="B2514" s="88" t="s">
        <v>58</v>
      </c>
      <c r="C2514" s="263">
        <v>46038</v>
      </c>
      <c r="D2514" s="252">
        <v>987</v>
      </c>
      <c r="E2514" s="178"/>
      <c r="F2514" s="764"/>
      <c r="G2514" t="s">
        <v>2850</v>
      </c>
    </row>
    <row r="2515" spans="1:7">
      <c r="A2515" s="174" t="s">
        <v>1649</v>
      </c>
      <c r="B2515" s="88" t="s">
        <v>58</v>
      </c>
      <c r="C2515" s="22">
        <v>46038</v>
      </c>
      <c r="D2515" s="36">
        <v>457</v>
      </c>
      <c r="F2515" s="764"/>
      <c r="G2515" t="s">
        <v>2850</v>
      </c>
    </row>
    <row r="2516" spans="1:7">
      <c r="A2516" s="174" t="s">
        <v>1647</v>
      </c>
      <c r="B2516" s="88" t="s">
        <v>58</v>
      </c>
      <c r="C2516" s="22">
        <v>46038</v>
      </c>
      <c r="D2516" s="762">
        <v>3082</v>
      </c>
      <c r="F2516" s="764"/>
      <c r="G2516" t="s">
        <v>2850</v>
      </c>
    </row>
    <row r="2517" spans="1:7">
      <c r="A2517" s="174" t="s">
        <v>1804</v>
      </c>
      <c r="B2517" s="88" t="s">
        <v>60</v>
      </c>
      <c r="C2517" s="22">
        <v>46038</v>
      </c>
      <c r="D2517" s="36">
        <v>186</v>
      </c>
      <c r="F2517" s="764" t="s">
        <v>2870</v>
      </c>
      <c r="G2517" t="s">
        <v>2850</v>
      </c>
    </row>
    <row r="2518" spans="1:7">
      <c r="A2518" s="174" t="s">
        <v>148</v>
      </c>
      <c r="B2518" s="88" t="s">
        <v>54</v>
      </c>
      <c r="C2518" s="22">
        <v>46038</v>
      </c>
      <c r="D2518" s="36">
        <v>686</v>
      </c>
      <c r="F2518" s="765"/>
      <c r="G2518" t="s">
        <v>2850</v>
      </c>
    </row>
    <row r="2519" spans="1:7">
      <c r="A2519" s="290" t="s">
        <v>1651</v>
      </c>
      <c r="B2519" s="578" t="s">
        <v>58</v>
      </c>
      <c r="C2519" s="22">
        <v>46038</v>
      </c>
      <c r="D2519" s="762">
        <v>673</v>
      </c>
      <c r="F2519" s="764"/>
      <c r="G2519" t="s">
        <v>2850</v>
      </c>
    </row>
    <row r="2520" spans="1:7" ht="15.75">
      <c r="A2520" s="174" t="s">
        <v>326</v>
      </c>
      <c r="B2520" s="171" t="s">
        <v>1921</v>
      </c>
      <c r="C2520" s="233">
        <v>46038</v>
      </c>
      <c r="D2520" s="36">
        <v>50</v>
      </c>
      <c r="F2520" s="174" t="s">
        <v>2877</v>
      </c>
      <c r="G2520" t="s">
        <v>2850</v>
      </c>
    </row>
    <row r="2521" spans="1:7" ht="15.75">
      <c r="A2521" s="174" t="s">
        <v>544</v>
      </c>
      <c r="B2521" s="171" t="s">
        <v>1921</v>
      </c>
      <c r="C2521" s="233">
        <v>46038</v>
      </c>
      <c r="D2521" s="36">
        <v>107</v>
      </c>
      <c r="F2521" s="1117"/>
      <c r="G2521" t="s">
        <v>2850</v>
      </c>
    </row>
    <row r="2522" spans="1:7">
      <c r="A2522" s="810" t="s">
        <v>1833</v>
      </c>
      <c r="B2522" s="836" t="s">
        <v>54</v>
      </c>
      <c r="C2522" s="22">
        <v>46038</v>
      </c>
      <c r="D2522" s="36">
        <v>441</v>
      </c>
      <c r="E2522" s="131"/>
      <c r="F2522" s="765" t="s">
        <v>2878</v>
      </c>
      <c r="G2522" t="s">
        <v>2850</v>
      </c>
    </row>
    <row r="2523" spans="1:7">
      <c r="A2523" s="290"/>
      <c r="B2523" s="578"/>
      <c r="C2523" s="233">
        <v>46041</v>
      </c>
      <c r="D2523" s="251">
        <v>0</v>
      </c>
      <c r="E2523" s="131"/>
      <c r="F2523" s="765"/>
      <c r="G2523" t="s">
        <v>2850</v>
      </c>
    </row>
    <row r="2524" spans="1:7" ht="15.75">
      <c r="A2524" s="73" t="s">
        <v>544</v>
      </c>
      <c r="B2524" s="171" t="s">
        <v>1921</v>
      </c>
      <c r="C2524" s="233">
        <v>46042</v>
      </c>
      <c r="D2524" s="251">
        <v>183</v>
      </c>
      <c r="E2524" s="11"/>
      <c r="F2524" s="764"/>
      <c r="G2524" t="s">
        <v>2850</v>
      </c>
    </row>
    <row r="2525" spans="1:7">
      <c r="A2525" s="311" t="s">
        <v>1427</v>
      </c>
      <c r="B2525" s="757" t="s">
        <v>58</v>
      </c>
      <c r="C2525" s="22">
        <v>46042</v>
      </c>
      <c r="D2525" s="11">
        <v>0</v>
      </c>
      <c r="E2525" s="178"/>
      <c r="F2525" s="835" t="s">
        <v>2243</v>
      </c>
      <c r="G2525" t="s">
        <v>2850</v>
      </c>
    </row>
    <row r="2526" spans="1:7">
      <c r="A2526" s="234" t="s">
        <v>1849</v>
      </c>
      <c r="B2526" s="88" t="s">
        <v>58</v>
      </c>
      <c r="C2526" s="22">
        <v>46042</v>
      </c>
      <c r="D2526" s="86">
        <v>1344</v>
      </c>
      <c r="F2526" s="1087" t="s">
        <v>2378</v>
      </c>
      <c r="G2526" t="s">
        <v>2850</v>
      </c>
    </row>
    <row r="2527" spans="1:7">
      <c r="A2527" s="234" t="s">
        <v>148</v>
      </c>
      <c r="B2527" s="234" t="s">
        <v>54</v>
      </c>
      <c r="C2527" s="22">
        <v>46042</v>
      </c>
      <c r="D2527" s="11">
        <v>0</v>
      </c>
      <c r="F2527" s="234" t="s">
        <v>2676</v>
      </c>
      <c r="G2527" t="s">
        <v>2850</v>
      </c>
    </row>
    <row r="2528" spans="1:7">
      <c r="A2528" s="238" t="s">
        <v>1979</v>
      </c>
      <c r="B2528" s="238" t="s">
        <v>60</v>
      </c>
      <c r="C2528" s="22">
        <v>46042</v>
      </c>
      <c r="D2528" s="11">
        <v>660</v>
      </c>
      <c r="F2528" s="1087" t="s">
        <v>2879</v>
      </c>
      <c r="G2528" t="s">
        <v>2850</v>
      </c>
    </row>
    <row r="2529" spans="1:7">
      <c r="A2529" s="238" t="s">
        <v>1980</v>
      </c>
      <c r="B2529" s="238" t="s">
        <v>64</v>
      </c>
      <c r="C2529" s="22">
        <v>46042</v>
      </c>
      <c r="D2529" s="86">
        <v>1382</v>
      </c>
      <c r="F2529" s="1087" t="s">
        <v>2799</v>
      </c>
      <c r="G2529" t="s">
        <v>2850</v>
      </c>
    </row>
    <row r="2530" spans="1:7">
      <c r="A2530" s="238" t="s">
        <v>667</v>
      </c>
      <c r="B2530" s="238" t="s">
        <v>54</v>
      </c>
      <c r="C2530" s="22">
        <v>46042</v>
      </c>
      <c r="D2530" s="86">
        <v>2719</v>
      </c>
      <c r="F2530" s="1087" t="s">
        <v>2880</v>
      </c>
      <c r="G2530" t="s">
        <v>2850</v>
      </c>
    </row>
    <row r="2531" spans="1:7">
      <c r="A2531" s="234" t="s">
        <v>1653</v>
      </c>
      <c r="B2531" s="88" t="s">
        <v>58</v>
      </c>
      <c r="C2531" s="22">
        <v>46042</v>
      </c>
      <c r="D2531" s="11">
        <v>0</v>
      </c>
      <c r="F2531" s="234" t="s">
        <v>2676</v>
      </c>
      <c r="G2531" t="s">
        <v>2850</v>
      </c>
    </row>
    <row r="2532" spans="1:7">
      <c r="A2532" s="238" t="s">
        <v>1655</v>
      </c>
      <c r="B2532" s="88" t="s">
        <v>58</v>
      </c>
      <c r="C2532" s="22">
        <v>46042</v>
      </c>
      <c r="D2532" s="86">
        <v>1277</v>
      </c>
      <c r="F2532" s="1087"/>
      <c r="G2532" t="s">
        <v>2850</v>
      </c>
    </row>
    <row r="2533" spans="1:7">
      <c r="A2533" s="548" t="s">
        <v>1649</v>
      </c>
      <c r="B2533" s="88" t="s">
        <v>58</v>
      </c>
      <c r="C2533" s="256">
        <v>46042</v>
      </c>
      <c r="D2533" s="48">
        <v>506</v>
      </c>
      <c r="E2533" s="131"/>
      <c r="F2533" s="1118"/>
      <c r="G2533" t="s">
        <v>2850</v>
      </c>
    </row>
    <row r="2534" spans="1:7">
      <c r="A2534" s="229" t="s">
        <v>1668</v>
      </c>
      <c r="B2534" s="578" t="s">
        <v>58</v>
      </c>
      <c r="C2534" s="22">
        <v>46042</v>
      </c>
      <c r="D2534" s="86">
        <v>2209</v>
      </c>
      <c r="E2534" s="11"/>
      <c r="F2534" s="1087" t="s">
        <v>2518</v>
      </c>
      <c r="G2534" t="s">
        <v>2850</v>
      </c>
    </row>
    <row r="2535" spans="1:7" ht="15.75">
      <c r="A2535" s="73" t="s">
        <v>544</v>
      </c>
      <c r="B2535" s="171" t="s">
        <v>1921</v>
      </c>
      <c r="C2535" s="242">
        <v>46043</v>
      </c>
      <c r="D2535" s="99">
        <v>182</v>
      </c>
      <c r="E2535" s="178"/>
      <c r="F2535" s="1119"/>
      <c r="G2535" t="s">
        <v>2850</v>
      </c>
    </row>
    <row r="2536" spans="1:7">
      <c r="A2536" s="548" t="s">
        <v>536</v>
      </c>
      <c r="B2536" s="548" t="s">
        <v>60</v>
      </c>
      <c r="C2536" s="22">
        <v>46043</v>
      </c>
      <c r="D2536" s="11">
        <v>150</v>
      </c>
      <c r="F2536" s="1087"/>
      <c r="G2536" t="s">
        <v>2850</v>
      </c>
    </row>
    <row r="2537" spans="1:7">
      <c r="A2537" s="73" t="s">
        <v>1433</v>
      </c>
      <c r="B2537" s="172" t="s">
        <v>1347</v>
      </c>
      <c r="C2537" s="233">
        <v>46043</v>
      </c>
      <c r="D2537" s="11">
        <v>686</v>
      </c>
      <c r="F2537" s="1087" t="s">
        <v>2859</v>
      </c>
      <c r="G2537" t="s">
        <v>2850</v>
      </c>
    </row>
    <row r="2538" spans="1:7">
      <c r="A2538" s="548" t="s">
        <v>1430</v>
      </c>
      <c r="B2538" s="836" t="s">
        <v>58</v>
      </c>
      <c r="C2538" s="22">
        <v>46043</v>
      </c>
      <c r="D2538" s="11">
        <v>867</v>
      </c>
      <c r="F2538" s="1087" t="s">
        <v>2881</v>
      </c>
      <c r="G2538" t="s">
        <v>2850</v>
      </c>
    </row>
    <row r="2539" spans="1:7" ht="15.75">
      <c r="A2539" s="73" t="s">
        <v>1483</v>
      </c>
      <c r="B2539" s="171" t="s">
        <v>1921</v>
      </c>
      <c r="C2539" s="233">
        <v>46043</v>
      </c>
      <c r="E2539" s="244">
        <v>3507</v>
      </c>
      <c r="F2539" s="1087" t="s">
        <v>2882</v>
      </c>
      <c r="G2539" t="s">
        <v>2850</v>
      </c>
    </row>
    <row r="2540" spans="1:7">
      <c r="A2540" s="238" t="s">
        <v>1979</v>
      </c>
      <c r="B2540" s="238" t="s">
        <v>60</v>
      </c>
      <c r="C2540" s="22">
        <v>46043</v>
      </c>
      <c r="D2540" s="11">
        <v>754</v>
      </c>
      <c r="F2540" s="1087" t="s">
        <v>2883</v>
      </c>
      <c r="G2540" t="s">
        <v>2850</v>
      </c>
    </row>
    <row r="2541" spans="1:7">
      <c r="A2541" s="238" t="s">
        <v>1980</v>
      </c>
      <c r="B2541" s="238" t="s">
        <v>64</v>
      </c>
      <c r="C2541" s="22">
        <v>46043</v>
      </c>
      <c r="D2541" s="11">
        <v>993</v>
      </c>
      <c r="F2541" s="1087" t="s">
        <v>2884</v>
      </c>
      <c r="G2541" t="s">
        <v>2850</v>
      </c>
    </row>
    <row r="2542" spans="1:7">
      <c r="A2542" s="238" t="s">
        <v>667</v>
      </c>
      <c r="B2542" s="238" t="s">
        <v>54</v>
      </c>
      <c r="C2542" s="22">
        <v>46043</v>
      </c>
      <c r="D2542" s="86">
        <v>408</v>
      </c>
      <c r="F2542" s="1087"/>
      <c r="G2542" t="s">
        <v>2850</v>
      </c>
    </row>
    <row r="2543" spans="1:7">
      <c r="A2543" s="238" t="s">
        <v>678</v>
      </c>
      <c r="B2543" s="238" t="s">
        <v>54</v>
      </c>
      <c r="C2543" s="22">
        <v>46043</v>
      </c>
      <c r="D2543" s="86">
        <v>2000</v>
      </c>
      <c r="F2543" s="1087"/>
      <c r="G2543" t="s">
        <v>2850</v>
      </c>
    </row>
    <row r="2544" spans="1:7">
      <c r="A2544" s="234" t="s">
        <v>1653</v>
      </c>
      <c r="B2544" s="88" t="s">
        <v>58</v>
      </c>
      <c r="C2544" s="22">
        <v>46043</v>
      </c>
      <c r="D2544" s="11">
        <v>575</v>
      </c>
      <c r="F2544" s="1087"/>
      <c r="G2544" t="s">
        <v>2850</v>
      </c>
    </row>
    <row r="2545" spans="1:7">
      <c r="A2545" s="548" t="s">
        <v>1651</v>
      </c>
      <c r="B2545" s="88" t="s">
        <v>58</v>
      </c>
      <c r="C2545" s="256">
        <v>46043</v>
      </c>
      <c r="D2545" s="780">
        <v>2265</v>
      </c>
      <c r="E2545" s="131"/>
      <c r="F2545" s="1118"/>
      <c r="G2545" t="s">
        <v>2850</v>
      </c>
    </row>
    <row r="2546" spans="1:7">
      <c r="A2546" s="229" t="s">
        <v>1739</v>
      </c>
      <c r="B2546" s="578" t="s">
        <v>58</v>
      </c>
      <c r="C2546" s="22">
        <v>46043</v>
      </c>
      <c r="D2546" s="86"/>
      <c r="E2546" s="11"/>
      <c r="F2546" s="73" t="s">
        <v>2243</v>
      </c>
      <c r="G2546" t="s">
        <v>2850</v>
      </c>
    </row>
    <row r="2547" spans="1:7" ht="15.75">
      <c r="A2547" s="73" t="s">
        <v>544</v>
      </c>
      <c r="B2547" s="171" t="s">
        <v>1921</v>
      </c>
      <c r="C2547" s="242">
        <v>46044</v>
      </c>
      <c r="D2547" s="99">
        <v>186</v>
      </c>
      <c r="E2547" s="178"/>
      <c r="F2547" s="1119" t="s">
        <v>2084</v>
      </c>
      <c r="G2547" t="s">
        <v>2850</v>
      </c>
    </row>
    <row r="2548" spans="1:7">
      <c r="A2548" s="548" t="s">
        <v>536</v>
      </c>
      <c r="B2548" s="548" t="s">
        <v>60</v>
      </c>
      <c r="C2548" s="22">
        <v>46044</v>
      </c>
      <c r="D2548" s="11">
        <v>0</v>
      </c>
      <c r="F2548" s="243" t="s">
        <v>2220</v>
      </c>
      <c r="G2548" t="s">
        <v>2850</v>
      </c>
    </row>
    <row r="2549" spans="1:7">
      <c r="A2549" s="73" t="s">
        <v>1433</v>
      </c>
      <c r="B2549" s="172" t="s">
        <v>1347</v>
      </c>
      <c r="C2549" s="233">
        <v>46044</v>
      </c>
      <c r="D2549" s="11">
        <v>736</v>
      </c>
      <c r="F2549" s="1087" t="s">
        <v>2885</v>
      </c>
      <c r="G2549" t="s">
        <v>2850</v>
      </c>
    </row>
    <row r="2550" spans="1:7">
      <c r="A2550" s="548" t="s">
        <v>1430</v>
      </c>
      <c r="B2550" s="836" t="s">
        <v>58</v>
      </c>
      <c r="C2550" s="22">
        <v>46044</v>
      </c>
      <c r="D2550" s="86">
        <v>1539</v>
      </c>
      <c r="F2550" s="1087" t="s">
        <v>2886</v>
      </c>
      <c r="G2550" t="s">
        <v>2850</v>
      </c>
    </row>
    <row r="2551" spans="1:7" ht="15.75">
      <c r="A2551" s="73" t="s">
        <v>1427</v>
      </c>
      <c r="B2551" s="171" t="s">
        <v>1921</v>
      </c>
      <c r="C2551" s="233">
        <v>46044</v>
      </c>
      <c r="E2551" s="71">
        <v>486</v>
      </c>
      <c r="F2551" s="1087" t="s">
        <v>2887</v>
      </c>
      <c r="G2551" t="s">
        <v>2850</v>
      </c>
    </row>
    <row r="2552" spans="1:7">
      <c r="A2552" s="238" t="s">
        <v>1979</v>
      </c>
      <c r="B2552" s="238" t="s">
        <v>60</v>
      </c>
      <c r="C2552" s="22">
        <v>46044</v>
      </c>
      <c r="D2552" s="11">
        <v>520</v>
      </c>
      <c r="F2552" s="1087" t="s">
        <v>2873</v>
      </c>
      <c r="G2552" t="s">
        <v>2850</v>
      </c>
    </row>
    <row r="2553" spans="1:7">
      <c r="A2553" s="238" t="s">
        <v>1980</v>
      </c>
      <c r="B2553" s="238" t="s">
        <v>64</v>
      </c>
      <c r="C2553" s="22">
        <v>46044</v>
      </c>
      <c r="D2553" s="86">
        <v>1462</v>
      </c>
      <c r="F2553" s="1087" t="s">
        <v>2888</v>
      </c>
      <c r="G2553" t="s">
        <v>2850</v>
      </c>
    </row>
    <row r="2554" spans="1:7">
      <c r="A2554" s="238" t="s">
        <v>1199</v>
      </c>
      <c r="B2554" s="238" t="s">
        <v>54</v>
      </c>
      <c r="C2554" s="22">
        <v>46044</v>
      </c>
      <c r="D2554" s="86">
        <v>2031</v>
      </c>
      <c r="F2554" s="1087" t="s">
        <v>2889</v>
      </c>
      <c r="G2554" t="s">
        <v>2850</v>
      </c>
    </row>
    <row r="2555" spans="1:7">
      <c r="A2555" s="238" t="s">
        <v>678</v>
      </c>
      <c r="B2555" s="238" t="s">
        <v>54</v>
      </c>
      <c r="C2555" s="22">
        <v>46044</v>
      </c>
      <c r="D2555" s="11">
        <v>970</v>
      </c>
      <c r="F2555" s="1087" t="s">
        <v>2890</v>
      </c>
      <c r="G2555" t="s">
        <v>2850</v>
      </c>
    </row>
    <row r="2556" spans="1:7">
      <c r="A2556" s="238" t="s">
        <v>1638</v>
      </c>
      <c r="B2556" s="88" t="s">
        <v>58</v>
      </c>
      <c r="C2556" s="22">
        <v>46044</v>
      </c>
      <c r="D2556" s="86">
        <v>1776</v>
      </c>
      <c r="F2556" s="1087" t="s">
        <v>2891</v>
      </c>
      <c r="G2556" t="s">
        <v>2850</v>
      </c>
    </row>
    <row r="2557" spans="1:7">
      <c r="A2557" s="548" t="s">
        <v>1739</v>
      </c>
      <c r="B2557" s="578" t="s">
        <v>58</v>
      </c>
      <c r="C2557" s="22">
        <v>46044</v>
      </c>
      <c r="D2557" s="86">
        <v>1940</v>
      </c>
      <c r="F2557" s="1087" t="s">
        <v>2892</v>
      </c>
      <c r="G2557" t="s">
        <v>2850</v>
      </c>
    </row>
    <row r="2558" spans="1:7" ht="15.75">
      <c r="A2558" s="73" t="s">
        <v>404</v>
      </c>
      <c r="B2558" s="171" t="s">
        <v>1921</v>
      </c>
      <c r="C2558" s="233">
        <v>46045</v>
      </c>
      <c r="D2558" s="11">
        <v>57</v>
      </c>
      <c r="F2558" s="1087" t="s">
        <v>2439</v>
      </c>
      <c r="G2558" t="s">
        <v>2850</v>
      </c>
    </row>
    <row r="2559" spans="1:7">
      <c r="A2559" s="238" t="s">
        <v>536</v>
      </c>
      <c r="B2559" s="238" t="s">
        <v>60</v>
      </c>
      <c r="C2559" s="22">
        <v>46045</v>
      </c>
      <c r="D2559" s="11">
        <v>274</v>
      </c>
      <c r="F2559" s="1087"/>
      <c r="G2559" t="s">
        <v>2850</v>
      </c>
    </row>
    <row r="2560" spans="1:7">
      <c r="A2560" s="234" t="s">
        <v>1979</v>
      </c>
      <c r="B2560" s="234" t="s">
        <v>60</v>
      </c>
      <c r="C2560" s="22">
        <v>46045</v>
      </c>
      <c r="D2560" s="11">
        <v>0</v>
      </c>
      <c r="F2560" s="1087" t="s">
        <v>122</v>
      </c>
      <c r="G2560" t="s">
        <v>2850</v>
      </c>
    </row>
    <row r="2561" spans="1:7">
      <c r="A2561" s="238" t="s">
        <v>1980</v>
      </c>
      <c r="B2561" s="238" t="s">
        <v>64</v>
      </c>
      <c r="C2561" s="22">
        <v>46045</v>
      </c>
      <c r="D2561" s="86">
        <v>1617</v>
      </c>
      <c r="F2561" s="1087"/>
      <c r="G2561" t="s">
        <v>2850</v>
      </c>
    </row>
    <row r="2562" spans="1:7">
      <c r="A2562" s="238" t="s">
        <v>1199</v>
      </c>
      <c r="B2562" s="238" t="s">
        <v>54</v>
      </c>
      <c r="C2562" s="22">
        <v>46045</v>
      </c>
      <c r="D2562" s="11">
        <v>845</v>
      </c>
      <c r="F2562" s="1087" t="s">
        <v>2893</v>
      </c>
      <c r="G2562" t="s">
        <v>2850</v>
      </c>
    </row>
    <row r="2563" spans="1:7">
      <c r="A2563" s="234" t="s">
        <v>1651</v>
      </c>
      <c r="B2563" s="88" t="s">
        <v>58</v>
      </c>
      <c r="C2563" s="22">
        <v>46045</v>
      </c>
      <c r="D2563" s="86">
        <v>2651</v>
      </c>
      <c r="F2563" s="1087" t="s">
        <v>2894</v>
      </c>
      <c r="G2563" t="s">
        <v>2850</v>
      </c>
    </row>
    <row r="2564" spans="1:7">
      <c r="A2564" s="548" t="s">
        <v>1653</v>
      </c>
      <c r="B2564" s="578" t="s">
        <v>58</v>
      </c>
      <c r="C2564" s="22">
        <v>46045</v>
      </c>
      <c r="D2564" s="11">
        <v>818</v>
      </c>
      <c r="F2564" s="1087"/>
      <c r="G2564" t="s">
        <v>2850</v>
      </c>
    </row>
    <row r="2565" spans="1:7" ht="15.75">
      <c r="A2565" s="73" t="s">
        <v>1715</v>
      </c>
      <c r="B2565" s="171" t="s">
        <v>1921</v>
      </c>
      <c r="C2565" s="233">
        <v>46045</v>
      </c>
      <c r="E2565" s="244">
        <v>1907</v>
      </c>
      <c r="F2565" s="234" t="s">
        <v>2384</v>
      </c>
      <c r="G2565" t="s">
        <v>2850</v>
      </c>
    </row>
    <row r="2566" spans="1:7">
      <c r="A2566" s="238" t="s">
        <v>536</v>
      </c>
      <c r="B2566" s="238" t="s">
        <v>60</v>
      </c>
      <c r="C2566" s="22">
        <v>46048</v>
      </c>
      <c r="F2566" s="243" t="s">
        <v>2895</v>
      </c>
      <c r="G2566" t="s">
        <v>2850</v>
      </c>
    </row>
    <row r="2567" spans="1:7">
      <c r="A2567" s="257" t="s">
        <v>1430</v>
      </c>
      <c r="B2567" s="578" t="s">
        <v>58</v>
      </c>
      <c r="C2567" s="22">
        <v>46048</v>
      </c>
      <c r="D2567" s="86">
        <v>1590</v>
      </c>
      <c r="F2567" s="1087" t="s">
        <v>2698</v>
      </c>
      <c r="G2567" t="s">
        <v>2850</v>
      </c>
    </row>
    <row r="2568" spans="1:7">
      <c r="A2568" s="73" t="s">
        <v>1433</v>
      </c>
      <c r="B2568" s="172" t="s">
        <v>1347</v>
      </c>
      <c r="C2568" s="233">
        <v>46048</v>
      </c>
      <c r="D2568" s="11">
        <v>835</v>
      </c>
      <c r="F2568" s="1087" t="s">
        <v>2896</v>
      </c>
      <c r="G2568" t="s">
        <v>2850</v>
      </c>
    </row>
    <row r="2569" spans="1:7">
      <c r="A2569" s="238" t="s">
        <v>1436</v>
      </c>
      <c r="B2569" s="757" t="s">
        <v>58</v>
      </c>
      <c r="C2569" s="22">
        <v>46048</v>
      </c>
      <c r="F2569" s="234" t="s">
        <v>2897</v>
      </c>
      <c r="G2569" t="s">
        <v>2850</v>
      </c>
    </row>
    <row r="2570" spans="1:7">
      <c r="A2570" s="548" t="s">
        <v>1849</v>
      </c>
      <c r="B2570" s="578" t="s">
        <v>58</v>
      </c>
      <c r="C2570" s="22">
        <v>46048</v>
      </c>
      <c r="D2570" s="11">
        <v>886</v>
      </c>
      <c r="F2570" s="1087" t="s">
        <v>2072</v>
      </c>
      <c r="G2570" t="s">
        <v>2850</v>
      </c>
    </row>
    <row r="2571" spans="1:7" ht="15.75">
      <c r="A2571" s="73" t="s">
        <v>1483</v>
      </c>
      <c r="B2571" s="171" t="s">
        <v>1921</v>
      </c>
      <c r="C2571" s="233">
        <v>46048</v>
      </c>
      <c r="E2571" s="71">
        <v>313</v>
      </c>
      <c r="F2571" s="1087" t="s">
        <v>2898</v>
      </c>
      <c r="G2571" t="s">
        <v>2850</v>
      </c>
    </row>
    <row r="2572" spans="1:7">
      <c r="A2572" s="238" t="s">
        <v>1979</v>
      </c>
      <c r="B2572" s="238" t="s">
        <v>60</v>
      </c>
      <c r="C2572" s="22">
        <v>46048</v>
      </c>
      <c r="D2572" s="11">
        <v>376</v>
      </c>
      <c r="F2572" s="1087" t="s">
        <v>2593</v>
      </c>
      <c r="G2572" t="s">
        <v>2850</v>
      </c>
    </row>
    <row r="2573" spans="1:7">
      <c r="A2573" s="238" t="s">
        <v>1980</v>
      </c>
      <c r="B2573" s="238" t="s">
        <v>64</v>
      </c>
      <c r="C2573" s="22">
        <v>46048</v>
      </c>
      <c r="D2573" s="86">
        <v>1642</v>
      </c>
      <c r="F2573" s="11" t="s">
        <v>2899</v>
      </c>
      <c r="G2573" t="s">
        <v>2850</v>
      </c>
    </row>
    <row r="2574" spans="1:7">
      <c r="A2574" s="238" t="s">
        <v>1199</v>
      </c>
      <c r="B2574" s="238" t="s">
        <v>54</v>
      </c>
      <c r="C2574" s="22">
        <v>46048</v>
      </c>
      <c r="D2574" s="86">
        <v>1530</v>
      </c>
      <c r="F2574" s="11" t="s">
        <v>2900</v>
      </c>
      <c r="G2574" t="s">
        <v>2850</v>
      </c>
    </row>
    <row r="2575" spans="1:7">
      <c r="A2575" s="174" t="s">
        <v>1653</v>
      </c>
      <c r="B2575" s="88" t="s">
        <v>58</v>
      </c>
      <c r="C2575" s="22">
        <v>46048</v>
      </c>
      <c r="E2575" s="244">
        <v>6116</v>
      </c>
      <c r="F2575" s="11" t="s">
        <v>2901</v>
      </c>
      <c r="G2575" t="s">
        <v>2850</v>
      </c>
    </row>
    <row r="2576" spans="1:7">
      <c r="A2576" s="174" t="s">
        <v>1645</v>
      </c>
      <c r="B2576" s="88" t="s">
        <v>58</v>
      </c>
      <c r="C2576" s="22">
        <v>46048</v>
      </c>
      <c r="D2576" s="86">
        <v>1908</v>
      </c>
      <c r="F2576" s="11" t="s">
        <v>2902</v>
      </c>
      <c r="G2576" t="s">
        <v>2850</v>
      </c>
    </row>
    <row r="2577" spans="1:7">
      <c r="A2577" s="257" t="s">
        <v>536</v>
      </c>
      <c r="B2577" s="257" t="s">
        <v>60</v>
      </c>
      <c r="C2577" s="256">
        <v>46049</v>
      </c>
      <c r="D2577" s="48">
        <v>343</v>
      </c>
      <c r="E2577" s="131"/>
      <c r="F2577" s="48"/>
      <c r="G2577" t="s">
        <v>2850</v>
      </c>
    </row>
    <row r="2578" spans="1:7">
      <c r="A2578" s="229" t="s">
        <v>1199</v>
      </c>
      <c r="B2578" s="229" t="s">
        <v>54</v>
      </c>
      <c r="C2578" s="22">
        <v>46049</v>
      </c>
      <c r="D2578" s="11">
        <v>388</v>
      </c>
      <c r="E2578" s="11"/>
      <c r="F2578" s="11" t="s">
        <v>2903</v>
      </c>
      <c r="G2578" t="s">
        <v>2850</v>
      </c>
    </row>
    <row r="2579" spans="1:7" ht="15.75">
      <c r="A2579" s="73" t="s">
        <v>1424</v>
      </c>
      <c r="B2579" s="171" t="s">
        <v>1921</v>
      </c>
      <c r="C2579" s="242">
        <v>46049</v>
      </c>
      <c r="D2579" s="99"/>
      <c r="E2579" s="178">
        <v>346</v>
      </c>
      <c r="F2579" s="238"/>
      <c r="G2579" t="s">
        <v>2850</v>
      </c>
    </row>
    <row r="2580" spans="1:7">
      <c r="A2580" s="548" t="s">
        <v>1430</v>
      </c>
      <c r="B2580" s="836" t="s">
        <v>58</v>
      </c>
      <c r="C2580" s="22">
        <v>46049</v>
      </c>
      <c r="D2580" s="86">
        <v>1230</v>
      </c>
      <c r="F2580" s="11" t="s">
        <v>2588</v>
      </c>
      <c r="G2580" t="s">
        <v>2850</v>
      </c>
    </row>
    <row r="2581" spans="1:7">
      <c r="A2581" s="73" t="s">
        <v>1433</v>
      </c>
      <c r="B2581" s="172" t="s">
        <v>1347</v>
      </c>
      <c r="C2581" s="233">
        <v>46049</v>
      </c>
      <c r="D2581" s="11">
        <v>858</v>
      </c>
      <c r="F2581" s="11" t="s">
        <v>2904</v>
      </c>
      <c r="G2581" t="s">
        <v>2850</v>
      </c>
    </row>
    <row r="2582" spans="1:7">
      <c r="A2582" s="238" t="s">
        <v>1436</v>
      </c>
      <c r="B2582" s="757" t="s">
        <v>58</v>
      </c>
      <c r="C2582" s="22">
        <v>46049</v>
      </c>
      <c r="D2582" s="86">
        <v>1758</v>
      </c>
      <c r="F2582" s="11" t="s">
        <v>2905</v>
      </c>
      <c r="G2582" t="s">
        <v>2850</v>
      </c>
    </row>
    <row r="2583" spans="1:7">
      <c r="A2583" s="234" t="s">
        <v>1979</v>
      </c>
      <c r="B2583" s="234" t="s">
        <v>60</v>
      </c>
      <c r="C2583" s="22">
        <v>46049</v>
      </c>
      <c r="D2583" s="11">
        <v>647</v>
      </c>
      <c r="F2583" s="11" t="s">
        <v>2906</v>
      </c>
      <c r="G2583" t="s">
        <v>2850</v>
      </c>
    </row>
    <row r="2584" spans="1:7">
      <c r="A2584" s="238" t="s">
        <v>1980</v>
      </c>
      <c r="B2584" s="238" t="s">
        <v>64</v>
      </c>
      <c r="C2584" s="22">
        <v>46049</v>
      </c>
      <c r="D2584" s="11">
        <v>843</v>
      </c>
      <c r="G2584" t="s">
        <v>2850</v>
      </c>
    </row>
    <row r="2585" spans="1:7">
      <c r="A2585" s="238" t="s">
        <v>148</v>
      </c>
      <c r="B2585" s="238" t="s">
        <v>54</v>
      </c>
      <c r="C2585" s="22">
        <v>46049</v>
      </c>
      <c r="D2585" s="11">
        <v>511</v>
      </c>
      <c r="G2585" t="s">
        <v>2850</v>
      </c>
    </row>
    <row r="2586" spans="1:7">
      <c r="A2586" s="234" t="s">
        <v>1655</v>
      </c>
      <c r="B2586" s="88" t="s">
        <v>58</v>
      </c>
      <c r="C2586" s="22">
        <v>46049</v>
      </c>
      <c r="E2586" s="244">
        <v>2058</v>
      </c>
      <c r="F2586" s="234" t="s">
        <v>2907</v>
      </c>
      <c r="G2586" t="s">
        <v>2850</v>
      </c>
    </row>
    <row r="2587" spans="1:7">
      <c r="A2587" s="238" t="s">
        <v>1638</v>
      </c>
      <c r="B2587" s="88" t="s">
        <v>58</v>
      </c>
      <c r="C2587" s="22">
        <v>46049</v>
      </c>
      <c r="F2587" s="234" t="s">
        <v>2243</v>
      </c>
      <c r="G2587" t="s">
        <v>2850</v>
      </c>
    </row>
    <row r="2588" spans="1:7">
      <c r="A2588" s="238" t="s">
        <v>1641</v>
      </c>
      <c r="B2588" s="88" t="s">
        <v>58</v>
      </c>
      <c r="C2588" s="22">
        <v>46049</v>
      </c>
      <c r="F2588" s="234" t="s">
        <v>2243</v>
      </c>
      <c r="G2588" t="s">
        <v>2850</v>
      </c>
    </row>
    <row r="2589" spans="1:7">
      <c r="A2589" s="238" t="s">
        <v>1647</v>
      </c>
      <c r="B2589" s="88" t="s">
        <v>58</v>
      </c>
      <c r="C2589" s="22">
        <v>46049</v>
      </c>
      <c r="F2589" s="234" t="s">
        <v>2243</v>
      </c>
      <c r="G2589" t="s">
        <v>2850</v>
      </c>
    </row>
    <row r="2590" spans="1:7">
      <c r="A2590" s="238" t="s">
        <v>1649</v>
      </c>
      <c r="B2590" s="88" t="s">
        <v>58</v>
      </c>
      <c r="C2590" s="22">
        <v>46049</v>
      </c>
      <c r="F2590" s="234" t="s">
        <v>2243</v>
      </c>
      <c r="G2590" t="s">
        <v>2850</v>
      </c>
    </row>
    <row r="2591" spans="1:7">
      <c r="A2591" s="238" t="s">
        <v>1651</v>
      </c>
      <c r="B2591" s="88" t="s">
        <v>58</v>
      </c>
      <c r="C2591" s="22">
        <v>46049</v>
      </c>
      <c r="F2591" s="234" t="s">
        <v>2908</v>
      </c>
      <c r="G2591" t="s">
        <v>2850</v>
      </c>
    </row>
    <row r="2592" spans="1:7">
      <c r="A2592" s="234" t="s">
        <v>536</v>
      </c>
      <c r="B2592" s="234" t="s">
        <v>60</v>
      </c>
      <c r="C2592" s="22">
        <v>46050</v>
      </c>
      <c r="D2592" s="11">
        <v>62</v>
      </c>
      <c r="G2592" t="s">
        <v>2850</v>
      </c>
    </row>
    <row r="2593" spans="1:7">
      <c r="A2593" s="257" t="s">
        <v>1430</v>
      </c>
      <c r="B2593" s="578" t="s">
        <v>58</v>
      </c>
      <c r="C2593" s="22">
        <v>46050</v>
      </c>
      <c r="D2593" s="86">
        <v>1015</v>
      </c>
      <c r="F2593" s="11" t="s">
        <v>2909</v>
      </c>
      <c r="G2593" t="s">
        <v>2850</v>
      </c>
    </row>
    <row r="2594" spans="1:7">
      <c r="A2594" s="73" t="s">
        <v>1433</v>
      </c>
      <c r="B2594" s="172" t="s">
        <v>1347</v>
      </c>
      <c r="C2594" s="233">
        <v>46050</v>
      </c>
      <c r="D2594" s="11">
        <v>976</v>
      </c>
      <c r="F2594" s="11" t="s">
        <v>2910</v>
      </c>
      <c r="G2594" t="s">
        <v>2850</v>
      </c>
    </row>
    <row r="2595" spans="1:7">
      <c r="A2595" s="238" t="s">
        <v>1436</v>
      </c>
      <c r="B2595" s="757" t="s">
        <v>58</v>
      </c>
      <c r="C2595" s="22">
        <v>46050</v>
      </c>
      <c r="D2595" s="86">
        <v>1363</v>
      </c>
      <c r="F2595" s="11" t="s">
        <v>2911</v>
      </c>
      <c r="G2595" t="s">
        <v>2850</v>
      </c>
    </row>
    <row r="2596" spans="1:7">
      <c r="A2596" s="234" t="s">
        <v>1979</v>
      </c>
      <c r="B2596" s="234" t="s">
        <v>60</v>
      </c>
      <c r="C2596" s="22">
        <v>46050</v>
      </c>
      <c r="D2596" s="11">
        <v>565</v>
      </c>
      <c r="F2596" s="11" t="s">
        <v>2778</v>
      </c>
      <c r="G2596" t="s">
        <v>2850</v>
      </c>
    </row>
    <row r="2597" spans="1:7">
      <c r="A2597" s="548" t="s">
        <v>1980</v>
      </c>
      <c r="B2597" s="238" t="s">
        <v>64</v>
      </c>
      <c r="C2597" s="256">
        <v>46050</v>
      </c>
      <c r="D2597" s="48"/>
      <c r="E2597" s="131"/>
      <c r="F2597" s="257" t="s">
        <v>2912</v>
      </c>
      <c r="G2597" t="s">
        <v>2850</v>
      </c>
    </row>
    <row r="2598" spans="1:7">
      <c r="A2598" s="66" t="s">
        <v>148</v>
      </c>
      <c r="B2598" s="73" t="s">
        <v>54</v>
      </c>
      <c r="C2598" s="22">
        <v>46050</v>
      </c>
      <c r="D2598" s="131">
        <v>324</v>
      </c>
      <c r="E2598" s="11"/>
      <c r="F2598" s="73" t="s">
        <v>2402</v>
      </c>
      <c r="G2598" t="s">
        <v>2850</v>
      </c>
    </row>
    <row r="2599" spans="1:7">
      <c r="A2599" s="66" t="s">
        <v>1236</v>
      </c>
      <c r="B2599" s="73" t="s">
        <v>54</v>
      </c>
      <c r="C2599" s="22">
        <v>46050</v>
      </c>
      <c r="D2599" s="11">
        <v>149</v>
      </c>
      <c r="E2599" s="99"/>
      <c r="F2599" s="99"/>
      <c r="G2599" t="s">
        <v>2850</v>
      </c>
    </row>
    <row r="2600" spans="1:7">
      <c r="A2600" s="606" t="s">
        <v>1283</v>
      </c>
      <c r="B2600" s="1163" t="s">
        <v>56</v>
      </c>
      <c r="C2600" s="22">
        <v>46050</v>
      </c>
      <c r="D2600" s="11">
        <v>881</v>
      </c>
      <c r="E2600" s="11"/>
      <c r="G2600" t="s">
        <v>2850</v>
      </c>
    </row>
    <row r="2601" spans="1:7" ht="15.75">
      <c r="A2601" s="73" t="s">
        <v>1730</v>
      </c>
      <c r="B2601" s="171" t="s">
        <v>1921</v>
      </c>
      <c r="C2601" s="233">
        <v>46050</v>
      </c>
      <c r="E2601" s="244">
        <v>2071</v>
      </c>
      <c r="F2601" s="234"/>
      <c r="G2601" t="s">
        <v>2850</v>
      </c>
    </row>
    <row r="2602" spans="1:7">
      <c r="A2602" s="548" t="s">
        <v>1733</v>
      </c>
      <c r="B2602" s="836" t="s">
        <v>58</v>
      </c>
      <c r="C2602" s="22">
        <v>46050</v>
      </c>
      <c r="E2602" s="244">
        <v>1848</v>
      </c>
      <c r="F2602" s="234"/>
      <c r="G2602" t="s">
        <v>2850</v>
      </c>
    </row>
    <row r="2603" spans="1:7" ht="15.75">
      <c r="A2603" s="73" t="s">
        <v>1736</v>
      </c>
      <c r="B2603" s="171" t="s">
        <v>1921</v>
      </c>
      <c r="C2603" s="233">
        <v>46050</v>
      </c>
      <c r="E2603" s="244">
        <v>1139</v>
      </c>
      <c r="F2603" s="234"/>
      <c r="G2603" t="s">
        <v>2850</v>
      </c>
    </row>
    <row r="2604" spans="1:7" ht="15.75">
      <c r="A2604" s="73" t="s">
        <v>1739</v>
      </c>
      <c r="B2604" s="171" t="s">
        <v>1921</v>
      </c>
      <c r="C2604" s="233">
        <v>46050</v>
      </c>
      <c r="E2604" s="71">
        <v>901</v>
      </c>
      <c r="F2604" s="234"/>
      <c r="G2604" t="s">
        <v>2850</v>
      </c>
    </row>
    <row r="2605" spans="1:7" ht="15.75">
      <c r="A2605" s="66" t="s">
        <v>1638</v>
      </c>
      <c r="B2605" s="171" t="s">
        <v>1921</v>
      </c>
      <c r="C2605" s="233">
        <v>46050</v>
      </c>
      <c r="E2605" s="11">
        <v>899</v>
      </c>
      <c r="G2605" t="s">
        <v>2850</v>
      </c>
    </row>
    <row r="2606" spans="1:7" ht="15.75">
      <c r="A2606" s="66" t="s">
        <v>1643</v>
      </c>
      <c r="B2606" s="171" t="s">
        <v>1921</v>
      </c>
      <c r="C2606" s="233">
        <v>46050</v>
      </c>
      <c r="E2606" s="11">
        <v>751</v>
      </c>
      <c r="G2606" t="s">
        <v>2850</v>
      </c>
    </row>
    <row r="2607" spans="1:7">
      <c r="A2607" s="548" t="s">
        <v>536</v>
      </c>
      <c r="B2607" s="548" t="s">
        <v>60</v>
      </c>
      <c r="C2607" s="22">
        <v>46051</v>
      </c>
      <c r="D2607" s="11">
        <v>329</v>
      </c>
      <c r="F2607" s="11" t="s">
        <v>2913</v>
      </c>
      <c r="G2607" t="s">
        <v>2850</v>
      </c>
    </row>
    <row r="2608" spans="1:7">
      <c r="A2608" s="73" t="s">
        <v>1433</v>
      </c>
      <c r="B2608" s="172" t="s">
        <v>1347</v>
      </c>
      <c r="C2608" s="233">
        <v>46051</v>
      </c>
      <c r="G2608" t="s">
        <v>2850</v>
      </c>
    </row>
    <row r="2609" spans="1:7">
      <c r="A2609" s="238" t="s">
        <v>1979</v>
      </c>
      <c r="B2609" s="238" t="s">
        <v>60</v>
      </c>
      <c r="C2609" s="22">
        <v>46051</v>
      </c>
      <c r="D2609" s="11">
        <v>222</v>
      </c>
      <c r="G2609" t="s">
        <v>2850</v>
      </c>
    </row>
    <row r="2610" spans="1:7">
      <c r="A2610" s="238" t="s">
        <v>1980</v>
      </c>
      <c r="B2610" s="238" t="s">
        <v>64</v>
      </c>
      <c r="C2610" s="22">
        <v>46051</v>
      </c>
      <c r="D2610" s="11">
        <v>410</v>
      </c>
      <c r="F2610" s="11" t="s">
        <v>2914</v>
      </c>
      <c r="G2610" t="s">
        <v>2850</v>
      </c>
    </row>
    <row r="2611" spans="1:7">
      <c r="A2611" s="781" t="s">
        <v>148</v>
      </c>
      <c r="B2611" s="548" t="s">
        <v>54</v>
      </c>
      <c r="C2611" s="22">
        <v>46051</v>
      </c>
      <c r="D2611" s="11">
        <v>838</v>
      </c>
      <c r="G2611" t="s">
        <v>2850</v>
      </c>
    </row>
    <row r="2612" spans="1:7">
      <c r="A2612" s="66" t="s">
        <v>1283</v>
      </c>
      <c r="B2612" s="1163" t="s">
        <v>56</v>
      </c>
      <c r="C2612" s="784">
        <v>46051</v>
      </c>
      <c r="D2612" s="780">
        <v>1143</v>
      </c>
      <c r="E2612" s="131"/>
      <c r="F2612" s="48"/>
      <c r="G2612" t="s">
        <v>2850</v>
      </c>
    </row>
    <row r="2613" spans="1:7">
      <c r="A2613" s="66" t="s">
        <v>1836</v>
      </c>
      <c r="B2613" s="73" t="s">
        <v>54</v>
      </c>
      <c r="C2613" s="233">
        <v>46051</v>
      </c>
      <c r="D2613" s="86">
        <v>1468</v>
      </c>
      <c r="E2613" s="11"/>
      <c r="F2613" s="11" t="s">
        <v>2915</v>
      </c>
      <c r="G2613" t="s">
        <v>2850</v>
      </c>
    </row>
    <row r="2614" spans="1:7">
      <c r="A2614" s="66" t="s">
        <v>1199</v>
      </c>
      <c r="B2614" s="73" t="s">
        <v>54</v>
      </c>
      <c r="C2614" s="233">
        <v>46051</v>
      </c>
      <c r="D2614" s="86">
        <v>470</v>
      </c>
      <c r="E2614" s="11"/>
      <c r="F2614" s="11" t="s">
        <v>2522</v>
      </c>
      <c r="G2614" t="s">
        <v>2850</v>
      </c>
    </row>
    <row r="2615" spans="1:7">
      <c r="A2615" s="548" t="s">
        <v>1645</v>
      </c>
      <c r="B2615" s="578" t="s">
        <v>58</v>
      </c>
      <c r="C2615" s="782">
        <v>46051</v>
      </c>
      <c r="D2615" s="245"/>
      <c r="E2615" s="783">
        <v>2048</v>
      </c>
      <c r="F2615" s="548"/>
      <c r="G2615" t="s">
        <v>2850</v>
      </c>
    </row>
    <row r="2616" spans="1:7" ht="15.75">
      <c r="A2616" s="73" t="s">
        <v>1647</v>
      </c>
      <c r="B2616" s="171" t="s">
        <v>1921</v>
      </c>
      <c r="C2616" s="233">
        <v>46051</v>
      </c>
      <c r="E2616" s="86">
        <v>404</v>
      </c>
      <c r="F2616" s="73"/>
      <c r="G2616" t="s">
        <v>2850</v>
      </c>
    </row>
    <row r="2617" spans="1:7" ht="15.75">
      <c r="A2617" s="73" t="s">
        <v>1651</v>
      </c>
      <c r="B2617" s="171" t="s">
        <v>1921</v>
      </c>
      <c r="C2617" s="242">
        <v>46051</v>
      </c>
      <c r="D2617" s="99"/>
      <c r="E2617" s="668">
        <v>1916</v>
      </c>
      <c r="F2617" s="238"/>
      <c r="G2617" t="s">
        <v>2850</v>
      </c>
    </row>
    <row r="2618" spans="1:7">
      <c r="A2618" s="311" t="s">
        <v>1730</v>
      </c>
      <c r="B2618" s="757" t="s">
        <v>58</v>
      </c>
      <c r="C2618" s="22">
        <v>46051</v>
      </c>
      <c r="F2618" s="11" t="s">
        <v>2916</v>
      </c>
      <c r="G2618" t="s">
        <v>2850</v>
      </c>
    </row>
    <row r="2619" spans="1:7">
      <c r="A2619" s="234" t="s">
        <v>1979</v>
      </c>
      <c r="B2619" s="234" t="s">
        <v>60</v>
      </c>
      <c r="C2619" s="22">
        <v>46052</v>
      </c>
      <c r="F2619" s="234" t="s">
        <v>2506</v>
      </c>
      <c r="G2619" t="s">
        <v>2850</v>
      </c>
    </row>
    <row r="2620" spans="1:7">
      <c r="A2620" s="238" t="s">
        <v>1980</v>
      </c>
      <c r="B2620" s="238" t="s">
        <v>64</v>
      </c>
      <c r="C2620" s="22">
        <v>46052</v>
      </c>
      <c r="F2620" s="234" t="s">
        <v>2917</v>
      </c>
      <c r="G2620" t="s">
        <v>2850</v>
      </c>
    </row>
    <row r="2621" spans="1:7">
      <c r="A2621" s="469" t="s">
        <v>1283</v>
      </c>
      <c r="B2621" s="1163" t="s">
        <v>56</v>
      </c>
      <c r="C2621" s="22">
        <v>46052</v>
      </c>
      <c r="F2621" s="238" t="s">
        <v>2918</v>
      </c>
      <c r="G2621" t="s">
        <v>2850</v>
      </c>
    </row>
    <row r="2622" spans="1:7">
      <c r="A2622" s="469" t="s">
        <v>1836</v>
      </c>
      <c r="B2622" s="238" t="s">
        <v>54</v>
      </c>
      <c r="C2622" s="22">
        <v>46052</v>
      </c>
      <c r="D2622" s="86">
        <v>1637</v>
      </c>
      <c r="F2622" s="11" t="s">
        <v>2919</v>
      </c>
      <c r="G2622" t="s">
        <v>2850</v>
      </c>
    </row>
    <row r="2623" spans="1:7">
      <c r="A2623" s="781" t="s">
        <v>148</v>
      </c>
      <c r="B2623" s="548" t="s">
        <v>54</v>
      </c>
      <c r="C2623" s="22">
        <v>46052</v>
      </c>
      <c r="D2623" s="11">
        <v>481</v>
      </c>
      <c r="F2623" s="11" t="s">
        <v>2920</v>
      </c>
      <c r="G2623" t="s">
        <v>2850</v>
      </c>
    </row>
    <row r="2624" spans="1:7" ht="15.75">
      <c r="A2624" s="73" t="s">
        <v>1727</v>
      </c>
      <c r="B2624" s="171" t="s">
        <v>1921</v>
      </c>
      <c r="C2624" s="784">
        <v>46052</v>
      </c>
      <c r="D2624" s="48"/>
      <c r="E2624" s="131">
        <v>939</v>
      </c>
      <c r="F2624" s="48"/>
      <c r="G2624" t="s">
        <v>2850</v>
      </c>
    </row>
    <row r="2625" spans="1:7">
      <c r="A2625" s="228" t="s">
        <v>536</v>
      </c>
      <c r="B2625" s="228" t="s">
        <v>60</v>
      </c>
      <c r="C2625" s="22">
        <v>46055</v>
      </c>
      <c r="D2625" s="11">
        <v>251</v>
      </c>
      <c r="E2625" s="11"/>
      <c r="F2625" s="11" t="s">
        <v>2026</v>
      </c>
      <c r="G2625" t="s">
        <v>1917</v>
      </c>
    </row>
    <row r="2626" spans="1:7" ht="15.75">
      <c r="A2626" s="229" t="s">
        <v>544</v>
      </c>
      <c r="B2626" s="800" t="s">
        <v>1921</v>
      </c>
      <c r="C2626" s="233">
        <v>46055</v>
      </c>
      <c r="E2626" s="11"/>
      <c r="F2626" s="85" t="s">
        <v>2220</v>
      </c>
      <c r="G2626" t="s">
        <v>1917</v>
      </c>
    </row>
    <row r="2627" spans="1:7">
      <c r="A2627" s="73" t="s">
        <v>1433</v>
      </c>
      <c r="B2627" s="172" t="s">
        <v>1347</v>
      </c>
      <c r="C2627" s="233">
        <v>46055</v>
      </c>
      <c r="D2627" s="11">
        <v>505</v>
      </c>
      <c r="E2627" s="11"/>
      <c r="F2627" s="11" t="s">
        <v>2921</v>
      </c>
      <c r="G2627" t="s">
        <v>1917</v>
      </c>
    </row>
    <row r="2628" spans="1:7" ht="15.75">
      <c r="A2628" s="227" t="s">
        <v>1430</v>
      </c>
      <c r="B2628" s="825" t="s">
        <v>1921</v>
      </c>
      <c r="C2628" s="233">
        <v>46055</v>
      </c>
      <c r="E2628" s="11"/>
      <c r="F2628" s="73" t="s">
        <v>2243</v>
      </c>
      <c r="G2628" t="s">
        <v>1917</v>
      </c>
    </row>
    <row r="2629" spans="1:7" ht="15.75">
      <c r="A2629" s="73" t="s">
        <v>1436</v>
      </c>
      <c r="B2629" s="171" t="s">
        <v>1921</v>
      </c>
      <c r="C2629" s="233">
        <v>46055</v>
      </c>
      <c r="E2629" s="86">
        <v>2004</v>
      </c>
      <c r="F2629" s="73" t="s">
        <v>2243</v>
      </c>
      <c r="G2629" t="s">
        <v>1917</v>
      </c>
    </row>
    <row r="2630" spans="1:7">
      <c r="A2630" s="227" t="s">
        <v>1979</v>
      </c>
      <c r="B2630" s="227" t="s">
        <v>60</v>
      </c>
      <c r="C2630" s="22">
        <v>46055</v>
      </c>
      <c r="E2630" s="11"/>
      <c r="F2630" s="73" t="s">
        <v>2243</v>
      </c>
      <c r="G2630" t="s">
        <v>1917</v>
      </c>
    </row>
    <row r="2631" spans="1:7">
      <c r="A2631" s="73" t="s">
        <v>1980</v>
      </c>
      <c r="B2631" s="238" t="s">
        <v>64</v>
      </c>
      <c r="C2631" s="22">
        <v>46055</v>
      </c>
      <c r="E2631" s="11"/>
      <c r="F2631" s="73" t="s">
        <v>2631</v>
      </c>
      <c r="G2631" t="s">
        <v>1917</v>
      </c>
    </row>
    <row r="2632" spans="1:7">
      <c r="A2632" s="66" t="s">
        <v>1283</v>
      </c>
      <c r="B2632" s="1163" t="s">
        <v>56</v>
      </c>
      <c r="C2632" s="22">
        <v>46055</v>
      </c>
      <c r="E2632" s="11"/>
      <c r="F2632" s="73" t="s">
        <v>2631</v>
      </c>
      <c r="G2632" t="s">
        <v>1917</v>
      </c>
    </row>
    <row r="2633" spans="1:7">
      <c r="A2633" s="174" t="s">
        <v>1236</v>
      </c>
      <c r="B2633" s="88" t="s">
        <v>2857</v>
      </c>
      <c r="C2633" s="22">
        <v>46055</v>
      </c>
      <c r="E2633" s="86">
        <v>13102</v>
      </c>
      <c r="F2633" s="11" t="s">
        <v>2922</v>
      </c>
      <c r="G2633" t="s">
        <v>1917</v>
      </c>
    </row>
    <row r="2634" spans="1:7">
      <c r="A2634" s="174" t="s">
        <v>148</v>
      </c>
      <c r="B2634" s="73" t="s">
        <v>54</v>
      </c>
      <c r="C2634" s="22">
        <v>46055</v>
      </c>
      <c r="D2634" s="11">
        <v>859</v>
      </c>
      <c r="E2634" s="11"/>
      <c r="G2634" t="s">
        <v>1917</v>
      </c>
    </row>
    <row r="2635" spans="1:7">
      <c r="A2635" s="229" t="s">
        <v>1439</v>
      </c>
      <c r="B2635" s="578" t="s">
        <v>58</v>
      </c>
      <c r="C2635" s="22">
        <v>46056</v>
      </c>
      <c r="D2635" s="86">
        <v>1250</v>
      </c>
      <c r="E2635" s="11"/>
      <c r="F2635" s="234" t="s">
        <v>2923</v>
      </c>
      <c r="G2635" t="s">
        <v>1917</v>
      </c>
    </row>
    <row r="2636" spans="1:7" ht="15.75">
      <c r="A2636" s="73" t="s">
        <v>1319</v>
      </c>
      <c r="B2636" s="171" t="s">
        <v>1921</v>
      </c>
      <c r="C2636" s="233">
        <v>46056</v>
      </c>
      <c r="D2636" s="11">
        <v>251</v>
      </c>
      <c r="E2636" s="11"/>
      <c r="G2636" t="s">
        <v>1917</v>
      </c>
    </row>
    <row r="2637" spans="1:7">
      <c r="A2637" s="227" t="s">
        <v>1979</v>
      </c>
      <c r="B2637" s="227" t="s">
        <v>60</v>
      </c>
      <c r="C2637" s="22">
        <v>46056</v>
      </c>
      <c r="E2637" s="11"/>
      <c r="F2637" s="73" t="s">
        <v>2243</v>
      </c>
      <c r="G2637" t="s">
        <v>1917</v>
      </c>
    </row>
    <row r="2638" spans="1:7">
      <c r="A2638" s="606" t="s">
        <v>1283</v>
      </c>
      <c r="B2638" s="1163" t="s">
        <v>56</v>
      </c>
      <c r="C2638" s="22">
        <v>46056</v>
      </c>
      <c r="D2638" s="11">
        <v>363</v>
      </c>
      <c r="E2638" s="11"/>
      <c r="G2638" t="s">
        <v>1917</v>
      </c>
    </row>
    <row r="2639" spans="1:7" ht="15.75">
      <c r="A2639" s="66" t="s">
        <v>1192</v>
      </c>
      <c r="B2639" s="171" t="s">
        <v>1921</v>
      </c>
      <c r="C2639" s="233">
        <v>46056</v>
      </c>
      <c r="E2639" s="11"/>
      <c r="F2639" s="73" t="s">
        <v>2243</v>
      </c>
      <c r="G2639" t="s">
        <v>1917</v>
      </c>
    </row>
    <row r="2640" spans="1:7">
      <c r="A2640" s="227" t="s">
        <v>1836</v>
      </c>
      <c r="B2640" s="757" t="s">
        <v>54</v>
      </c>
      <c r="C2640" s="22">
        <v>46056</v>
      </c>
      <c r="D2640" s="86">
        <v>1646</v>
      </c>
      <c r="E2640" s="11"/>
      <c r="F2640" s="11" t="s">
        <v>2924</v>
      </c>
      <c r="G2640" t="s">
        <v>1917</v>
      </c>
    </row>
    <row r="2641" spans="1:7">
      <c r="A2641" s="257" t="s">
        <v>1439</v>
      </c>
      <c r="B2641" s="578" t="s">
        <v>58</v>
      </c>
      <c r="C2641" s="263">
        <v>46057</v>
      </c>
      <c r="D2641" s="99">
        <v>518</v>
      </c>
      <c r="E2641" s="178"/>
      <c r="F2641" s="99" t="s">
        <v>2925</v>
      </c>
      <c r="G2641" t="s">
        <v>1917</v>
      </c>
    </row>
    <row r="2642" spans="1:7" ht="15.75">
      <c r="A2642" s="66" t="s">
        <v>1319</v>
      </c>
      <c r="B2642" s="171" t="s">
        <v>1921</v>
      </c>
      <c r="C2642" s="242">
        <v>46057</v>
      </c>
      <c r="D2642" s="99"/>
      <c r="E2642" s="178"/>
      <c r="F2642" s="234" t="s">
        <v>2926</v>
      </c>
      <c r="G2642" t="s">
        <v>1917</v>
      </c>
    </row>
    <row r="2643" spans="1:7">
      <c r="A2643" s="469" t="s">
        <v>1333</v>
      </c>
      <c r="B2643" s="1125" t="s">
        <v>80</v>
      </c>
      <c r="C2643" s="263">
        <v>46057</v>
      </c>
      <c r="D2643" s="99">
        <v>330</v>
      </c>
      <c r="E2643" s="178"/>
      <c r="F2643" s="99"/>
      <c r="G2643" t="s">
        <v>1917</v>
      </c>
    </row>
    <row r="2644" spans="1:7">
      <c r="A2644" s="234" t="s">
        <v>1980</v>
      </c>
      <c r="B2644" s="234" t="s">
        <v>60</v>
      </c>
      <c r="C2644" s="263">
        <v>46057</v>
      </c>
      <c r="D2644" s="99"/>
      <c r="E2644" s="178"/>
      <c r="F2644" s="73" t="s">
        <v>2927</v>
      </c>
      <c r="G2644" t="s">
        <v>1917</v>
      </c>
    </row>
    <row r="2645" spans="1:7">
      <c r="A2645" s="469" t="s">
        <v>1283</v>
      </c>
      <c r="B2645" s="1163" t="s">
        <v>56</v>
      </c>
      <c r="C2645" s="263">
        <v>46057</v>
      </c>
      <c r="D2645" s="99">
        <v>933</v>
      </c>
      <c r="E2645" s="178"/>
      <c r="F2645" s="99"/>
      <c r="G2645" t="s">
        <v>1917</v>
      </c>
    </row>
    <row r="2646" spans="1:7">
      <c r="A2646" s="290" t="s">
        <v>667</v>
      </c>
      <c r="B2646" s="578" t="s">
        <v>54</v>
      </c>
      <c r="C2646" s="22">
        <v>46057</v>
      </c>
      <c r="D2646" s="86">
        <v>1809</v>
      </c>
      <c r="F2646" s="11" t="s">
        <v>2928</v>
      </c>
      <c r="G2646" t="s">
        <v>1917</v>
      </c>
    </row>
    <row r="2647" spans="1:7" ht="15.75">
      <c r="A2647" s="73" t="s">
        <v>544</v>
      </c>
      <c r="B2647" s="171" t="s">
        <v>1921</v>
      </c>
      <c r="C2647" s="233">
        <v>46058</v>
      </c>
      <c r="F2647" s="243" t="s">
        <v>2929</v>
      </c>
      <c r="G2647" t="s">
        <v>1917</v>
      </c>
    </row>
    <row r="2648" spans="1:7">
      <c r="A2648" s="548" t="s">
        <v>1439</v>
      </c>
      <c r="B2648" s="836" t="s">
        <v>58</v>
      </c>
      <c r="C2648" s="22">
        <v>46058</v>
      </c>
      <c r="D2648" s="11">
        <v>990</v>
      </c>
      <c r="F2648" s="11" t="s">
        <v>2930</v>
      </c>
      <c r="G2648" t="s">
        <v>1917</v>
      </c>
    </row>
    <row r="2649" spans="1:7" ht="15.75">
      <c r="A2649" s="66" t="s">
        <v>1319</v>
      </c>
      <c r="B2649" s="171" t="s">
        <v>1921</v>
      </c>
      <c r="C2649" s="233">
        <v>46058</v>
      </c>
      <c r="D2649" s="11">
        <v>298</v>
      </c>
      <c r="G2649" t="s">
        <v>1917</v>
      </c>
    </row>
    <row r="2650" spans="1:7">
      <c r="A2650" s="469" t="s">
        <v>1333</v>
      </c>
      <c r="B2650" s="1125" t="s">
        <v>80</v>
      </c>
      <c r="C2650" s="22">
        <v>46058</v>
      </c>
      <c r="D2650" s="11">
        <v>625</v>
      </c>
      <c r="G2650" t="s">
        <v>1917</v>
      </c>
    </row>
    <row r="2651" spans="1:7">
      <c r="A2651" s="234" t="s">
        <v>148</v>
      </c>
      <c r="B2651" s="88" t="s">
        <v>2857</v>
      </c>
      <c r="C2651" s="22">
        <v>46058</v>
      </c>
      <c r="E2651" s="244">
        <v>9106</v>
      </c>
      <c r="F2651" s="11" t="s">
        <v>2931</v>
      </c>
      <c r="G2651" t="s">
        <v>1917</v>
      </c>
    </row>
    <row r="2652" spans="1:7">
      <c r="A2652" s="469" t="s">
        <v>1283</v>
      </c>
      <c r="B2652" s="1163" t="s">
        <v>56</v>
      </c>
      <c r="C2652" s="22">
        <v>46058</v>
      </c>
      <c r="D2652" s="11">
        <v>363</v>
      </c>
      <c r="G2652" t="s">
        <v>1917</v>
      </c>
    </row>
    <row r="2653" spans="1:7">
      <c r="A2653" s="469" t="s">
        <v>667</v>
      </c>
      <c r="B2653" s="238" t="s">
        <v>54</v>
      </c>
      <c r="C2653" s="22">
        <v>46058</v>
      </c>
      <c r="D2653" s="11">
        <v>696</v>
      </c>
      <c r="F2653" s="11" t="s">
        <v>2932</v>
      </c>
      <c r="G2653" t="s">
        <v>1917</v>
      </c>
    </row>
    <row r="2654" spans="1:7">
      <c r="A2654" s="234" t="s">
        <v>1718</v>
      </c>
      <c r="B2654" s="88" t="s">
        <v>58</v>
      </c>
      <c r="C2654" s="22">
        <v>46058</v>
      </c>
      <c r="D2654" s="11">
        <v>253</v>
      </c>
      <c r="G2654" t="s">
        <v>1917</v>
      </c>
    </row>
    <row r="2655" spans="1:7">
      <c r="A2655" s="234" t="s">
        <v>1439</v>
      </c>
      <c r="B2655" s="234" t="s">
        <v>58</v>
      </c>
      <c r="C2655" s="22">
        <v>46059</v>
      </c>
      <c r="F2655" s="234" t="s">
        <v>2383</v>
      </c>
      <c r="G2655" t="s">
        <v>1917</v>
      </c>
    </row>
    <row r="2656" spans="1:7">
      <c r="A2656" s="469" t="s">
        <v>1980</v>
      </c>
      <c r="B2656" s="238" t="s">
        <v>64</v>
      </c>
      <c r="C2656" s="22">
        <v>46059</v>
      </c>
      <c r="F2656" s="234" t="s">
        <v>2933</v>
      </c>
      <c r="G2656" t="s">
        <v>1917</v>
      </c>
    </row>
    <row r="2657" spans="1:7">
      <c r="A2657" s="469" t="s">
        <v>667</v>
      </c>
      <c r="B2657" s="238" t="s">
        <v>54</v>
      </c>
      <c r="C2657" s="22">
        <v>46059</v>
      </c>
      <c r="D2657" s="11">
        <v>3</v>
      </c>
      <c r="F2657" s="11" t="s">
        <v>2934</v>
      </c>
      <c r="G2657" t="s">
        <v>1917</v>
      </c>
    </row>
    <row r="2658" spans="1:7">
      <c r="A2658" s="469" t="s">
        <v>1836</v>
      </c>
      <c r="B2658" s="238" t="s">
        <v>54</v>
      </c>
      <c r="C2658" s="22">
        <v>46059</v>
      </c>
      <c r="D2658" s="11">
        <v>6</v>
      </c>
      <c r="F2658" s="11" t="s">
        <v>2935</v>
      </c>
      <c r="G2658" t="s">
        <v>1917</v>
      </c>
    </row>
    <row r="2659" spans="1:7">
      <c r="A2659" s="234" t="s">
        <v>536</v>
      </c>
      <c r="B2659" s="234" t="s">
        <v>1921</v>
      </c>
      <c r="C2659" s="22">
        <v>46062</v>
      </c>
      <c r="D2659" s="11">
        <v>389</v>
      </c>
      <c r="G2659" t="s">
        <v>1917</v>
      </c>
    </row>
    <row r="2660" spans="1:7">
      <c r="A2660" s="234" t="s">
        <v>1439</v>
      </c>
      <c r="B2660" s="234" t="s">
        <v>58</v>
      </c>
      <c r="C2660" s="22">
        <v>46062</v>
      </c>
      <c r="E2660" s="244">
        <v>1049</v>
      </c>
      <c r="F2660" s="11" t="s">
        <v>2936</v>
      </c>
      <c r="G2660" t="s">
        <v>1917</v>
      </c>
    </row>
    <row r="2661" spans="1:7">
      <c r="A2661" s="238" t="s">
        <v>1333</v>
      </c>
      <c r="B2661" s="1125" t="s">
        <v>80</v>
      </c>
      <c r="C2661" s="22">
        <v>46062</v>
      </c>
      <c r="D2661" s="11">
        <v>712</v>
      </c>
      <c r="G2661" t="s">
        <v>1917</v>
      </c>
    </row>
    <row r="2662" spans="1:7">
      <c r="A2662" s="234" t="s">
        <v>148</v>
      </c>
      <c r="B2662" s="234" t="s">
        <v>2857</v>
      </c>
      <c r="C2662" s="22">
        <v>46062</v>
      </c>
      <c r="E2662" s="71">
        <v>0</v>
      </c>
      <c r="F2662" s="11" t="s">
        <v>2937</v>
      </c>
      <c r="G2662" t="s">
        <v>1917</v>
      </c>
    </row>
    <row r="2663" spans="1:7">
      <c r="A2663" s="234" t="s">
        <v>536</v>
      </c>
      <c r="B2663" s="234" t="s">
        <v>1921</v>
      </c>
      <c r="C2663" s="22">
        <v>46063</v>
      </c>
      <c r="D2663" s="11">
        <v>152</v>
      </c>
      <c r="F2663" s="11" t="s">
        <v>2938</v>
      </c>
      <c r="G2663" t="s">
        <v>1917</v>
      </c>
    </row>
    <row r="2664" spans="1:7">
      <c r="A2664" s="238" t="s">
        <v>449</v>
      </c>
      <c r="B2664" s="238" t="s">
        <v>1921</v>
      </c>
      <c r="C2664" s="22">
        <v>46063</v>
      </c>
      <c r="D2664" s="11">
        <v>197</v>
      </c>
      <c r="G2664" t="s">
        <v>1917</v>
      </c>
    </row>
    <row r="2665" spans="1:7">
      <c r="A2665" s="234" t="s">
        <v>1981</v>
      </c>
      <c r="B2665" s="234" t="s">
        <v>1921</v>
      </c>
      <c r="C2665" s="22">
        <v>46063</v>
      </c>
      <c r="D2665" s="11">
        <v>189</v>
      </c>
      <c r="F2665" s="11" t="s">
        <v>2500</v>
      </c>
      <c r="G2665" t="s">
        <v>1917</v>
      </c>
    </row>
    <row r="2666" spans="1:7">
      <c r="A2666" s="238" t="s">
        <v>1333</v>
      </c>
      <c r="B2666" s="1125" t="s">
        <v>80</v>
      </c>
      <c r="C2666" s="22">
        <v>46063</v>
      </c>
      <c r="D2666" s="86">
        <v>1092</v>
      </c>
      <c r="F2666" s="11" t="s">
        <v>2919</v>
      </c>
      <c r="G2666" t="s">
        <v>1917</v>
      </c>
    </row>
    <row r="2667" spans="1:7">
      <c r="A2667" s="234" t="s">
        <v>1283</v>
      </c>
      <c r="B2667" s="234" t="s">
        <v>2857</v>
      </c>
      <c r="C2667" s="22">
        <v>46063</v>
      </c>
      <c r="E2667" s="244">
        <v>2683</v>
      </c>
      <c r="G2667" t="s">
        <v>1917</v>
      </c>
    </row>
    <row r="2668" spans="1:7">
      <c r="A2668" s="238" t="s">
        <v>1228</v>
      </c>
      <c r="B2668" s="238" t="s">
        <v>54</v>
      </c>
      <c r="C2668" s="22">
        <v>46063</v>
      </c>
      <c r="D2668" s="11">
        <v>817</v>
      </c>
      <c r="G2668" t="s">
        <v>1917</v>
      </c>
    </row>
    <row r="2669" spans="1:7">
      <c r="A2669" s="174" t="s">
        <v>1236</v>
      </c>
      <c r="B2669" s="88" t="s">
        <v>54</v>
      </c>
      <c r="C2669" s="22">
        <v>46063</v>
      </c>
      <c r="F2669" s="11" t="s">
        <v>2402</v>
      </c>
      <c r="G2669" t="s">
        <v>1917</v>
      </c>
    </row>
    <row r="2670" spans="1:7">
      <c r="A2670" s="234" t="s">
        <v>536</v>
      </c>
      <c r="B2670" s="234" t="s">
        <v>1921</v>
      </c>
      <c r="C2670" s="22">
        <v>46064</v>
      </c>
      <c r="D2670" s="11">
        <v>45</v>
      </c>
      <c r="G2670" t="s">
        <v>1917</v>
      </c>
    </row>
    <row r="2671" spans="1:7">
      <c r="A2671" s="238" t="s">
        <v>449</v>
      </c>
      <c r="B2671" s="238" t="s">
        <v>1921</v>
      </c>
      <c r="C2671" s="22">
        <v>46064</v>
      </c>
      <c r="D2671" s="11">
        <v>338</v>
      </c>
      <c r="G2671" t="s">
        <v>1917</v>
      </c>
    </row>
    <row r="2672" spans="1:7">
      <c r="A2672" s="234" t="s">
        <v>1319</v>
      </c>
      <c r="B2672" s="234" t="s">
        <v>1921</v>
      </c>
      <c r="C2672" s="22">
        <v>46064</v>
      </c>
      <c r="D2672" s="11">
        <v>150</v>
      </c>
      <c r="F2672" s="11" t="s">
        <v>2769</v>
      </c>
      <c r="G2672" t="s">
        <v>1917</v>
      </c>
    </row>
    <row r="2673" spans="1:7">
      <c r="A2673" s="238" t="s">
        <v>1333</v>
      </c>
      <c r="B2673" s="1125" t="s">
        <v>80</v>
      </c>
      <c r="C2673" s="22">
        <v>46064</v>
      </c>
      <c r="D2673" s="11">
        <v>384</v>
      </c>
      <c r="F2673" s="11" t="s">
        <v>2939</v>
      </c>
      <c r="G2673" t="s">
        <v>1917</v>
      </c>
    </row>
    <row r="2674" spans="1:7">
      <c r="A2674" s="234" t="s">
        <v>1283</v>
      </c>
      <c r="B2674" s="1163" t="s">
        <v>56</v>
      </c>
      <c r="C2674" s="22">
        <v>46064</v>
      </c>
      <c r="F2674" s="234" t="s">
        <v>2443</v>
      </c>
      <c r="G2674" t="s">
        <v>1917</v>
      </c>
    </row>
    <row r="2675" spans="1:7">
      <c r="A2675" s="238" t="s">
        <v>1283</v>
      </c>
      <c r="B2675" s="234" t="s">
        <v>2857</v>
      </c>
      <c r="C2675" s="22">
        <v>46064</v>
      </c>
      <c r="E2675" s="244">
        <v>1781</v>
      </c>
      <c r="F2675" s="234" t="s">
        <v>2940</v>
      </c>
      <c r="G2675" t="s">
        <v>1917</v>
      </c>
    </row>
    <row r="2676" spans="1:7">
      <c r="A2676" s="238" t="s">
        <v>1793</v>
      </c>
      <c r="B2676" s="1163" t="s">
        <v>56</v>
      </c>
      <c r="C2676" s="22">
        <v>46064</v>
      </c>
      <c r="D2676" s="11">
        <v>753</v>
      </c>
      <c r="G2676" t="s">
        <v>1917</v>
      </c>
    </row>
    <row r="2677" spans="1:7">
      <c r="A2677" s="238" t="s">
        <v>1228</v>
      </c>
      <c r="B2677" s="238" t="s">
        <v>54</v>
      </c>
      <c r="C2677" s="22">
        <v>46064</v>
      </c>
      <c r="F2677" s="234" t="s">
        <v>2407</v>
      </c>
      <c r="G2677" t="s">
        <v>1917</v>
      </c>
    </row>
    <row r="2678" spans="1:7">
      <c r="A2678" s="238" t="s">
        <v>672</v>
      </c>
      <c r="B2678" s="238" t="s">
        <v>54</v>
      </c>
      <c r="C2678" s="22">
        <v>46064</v>
      </c>
      <c r="D2678" s="86">
        <v>2073</v>
      </c>
      <c r="F2678" s="11" t="s">
        <v>2941</v>
      </c>
      <c r="G2678" t="s">
        <v>1917</v>
      </c>
    </row>
    <row r="2679" spans="1:7">
      <c r="A2679" s="234" t="s">
        <v>1319</v>
      </c>
      <c r="B2679" s="234" t="s">
        <v>1921</v>
      </c>
      <c r="C2679" s="22">
        <v>46065</v>
      </c>
      <c r="F2679" s="73" t="s">
        <v>2044</v>
      </c>
      <c r="G2679" t="s">
        <v>1917</v>
      </c>
    </row>
    <row r="2680" spans="1:7">
      <c r="A2680" s="238" t="s">
        <v>1333</v>
      </c>
      <c r="B2680" s="1125" t="s">
        <v>80</v>
      </c>
      <c r="C2680" s="22">
        <v>46065</v>
      </c>
      <c r="D2680" s="11">
        <v>397</v>
      </c>
      <c r="F2680" s="11" t="s">
        <v>2942</v>
      </c>
      <c r="G2680" t="s">
        <v>1917</v>
      </c>
    </row>
    <row r="2681" spans="1:7">
      <c r="A2681" s="238" t="s">
        <v>1439</v>
      </c>
      <c r="B2681" s="238" t="s">
        <v>1921</v>
      </c>
      <c r="C2681" s="22">
        <v>46065</v>
      </c>
      <c r="E2681" s="71">
        <v>711</v>
      </c>
      <c r="G2681" t="s">
        <v>1917</v>
      </c>
    </row>
    <row r="2682" spans="1:7">
      <c r="A2682" s="234" t="s">
        <v>1283</v>
      </c>
      <c r="B2682" s="234" t="s">
        <v>2857</v>
      </c>
      <c r="C2682" s="22">
        <v>46065</v>
      </c>
      <c r="D2682" s="11">
        <v>30</v>
      </c>
      <c r="G2682" t="s">
        <v>1917</v>
      </c>
    </row>
    <row r="2683" spans="1:7">
      <c r="A2683" s="238" t="s">
        <v>1793</v>
      </c>
      <c r="B2683" s="1163" t="s">
        <v>56</v>
      </c>
      <c r="C2683" s="22">
        <v>46065</v>
      </c>
      <c r="D2683" s="86">
        <v>1289</v>
      </c>
      <c r="G2683" t="s">
        <v>1917</v>
      </c>
    </row>
    <row r="2684" spans="1:7">
      <c r="A2684" s="238" t="s">
        <v>1228</v>
      </c>
      <c r="B2684" s="238" t="s">
        <v>2857</v>
      </c>
      <c r="C2684" s="22">
        <v>46065</v>
      </c>
      <c r="E2684" s="244">
        <v>1230</v>
      </c>
      <c r="F2684" s="11" t="s">
        <v>2943</v>
      </c>
      <c r="G2684" t="s">
        <v>1917</v>
      </c>
    </row>
    <row r="2685" spans="1:7">
      <c r="A2685" s="238" t="s">
        <v>672</v>
      </c>
      <c r="B2685" s="238" t="s">
        <v>54</v>
      </c>
      <c r="C2685" s="22">
        <v>46065</v>
      </c>
      <c r="D2685" s="86">
        <v>1342</v>
      </c>
      <c r="F2685" s="11" t="s">
        <v>2944</v>
      </c>
      <c r="G2685" t="s">
        <v>1917</v>
      </c>
    </row>
    <row r="2686" spans="1:7">
      <c r="A2686" s="234" t="s">
        <v>1439</v>
      </c>
      <c r="B2686" s="234" t="s">
        <v>1921</v>
      </c>
      <c r="C2686" s="22">
        <v>46066</v>
      </c>
      <c r="D2686" s="11">
        <v>342</v>
      </c>
      <c r="G2686" t="s">
        <v>1917</v>
      </c>
    </row>
    <row r="2687" spans="1:7">
      <c r="A2687" s="234" t="s">
        <v>672</v>
      </c>
      <c r="B2687" s="234" t="s">
        <v>54</v>
      </c>
      <c r="C2687" s="22">
        <v>46066</v>
      </c>
      <c r="D2687" s="86">
        <v>1601</v>
      </c>
      <c r="F2687" s="11" t="s">
        <v>2945</v>
      </c>
      <c r="G2687" t="s">
        <v>1917</v>
      </c>
    </row>
    <row r="2688" spans="1:7">
      <c r="A2688" s="234" t="s">
        <v>1333</v>
      </c>
      <c r="B2688" s="1125" t="s">
        <v>80</v>
      </c>
      <c r="C2688" s="22">
        <v>46069</v>
      </c>
      <c r="D2688" s="86">
        <v>669</v>
      </c>
      <c r="G2688" t="s">
        <v>1917</v>
      </c>
    </row>
    <row r="2689" spans="1:7">
      <c r="A2689" s="238" t="s">
        <v>1323</v>
      </c>
      <c r="B2689" s="238" t="s">
        <v>58</v>
      </c>
      <c r="C2689" s="22">
        <v>46069</v>
      </c>
      <c r="D2689" s="86">
        <v>1564</v>
      </c>
      <c r="F2689" s="11" t="s">
        <v>2946</v>
      </c>
      <c r="G2689" t="s">
        <v>1917</v>
      </c>
    </row>
    <row r="2690" spans="1:7">
      <c r="A2690" s="234" t="s">
        <v>538</v>
      </c>
      <c r="B2690" s="1163" t="s">
        <v>56</v>
      </c>
      <c r="C2690" s="22">
        <v>46070</v>
      </c>
      <c r="D2690" s="11">
        <v>988</v>
      </c>
      <c r="G2690" t="s">
        <v>1917</v>
      </c>
    </row>
    <row r="2691" spans="1:7">
      <c r="A2691" s="238" t="s">
        <v>536</v>
      </c>
      <c r="B2691" s="238" t="s">
        <v>1921</v>
      </c>
      <c r="C2691" s="22">
        <v>46070</v>
      </c>
      <c r="D2691" s="11">
        <v>214</v>
      </c>
      <c r="G2691" t="s">
        <v>1917</v>
      </c>
    </row>
    <row r="2692" spans="1:7">
      <c r="A2692" s="238" t="s">
        <v>449</v>
      </c>
      <c r="B2692" s="238" t="s">
        <v>1921</v>
      </c>
      <c r="C2692" s="22">
        <v>46070</v>
      </c>
      <c r="D2692" s="11">
        <v>214</v>
      </c>
      <c r="G2692" t="s">
        <v>1917</v>
      </c>
    </row>
    <row r="2693" spans="1:7">
      <c r="A2693" s="234" t="s">
        <v>1333</v>
      </c>
      <c r="B2693" s="1125" t="s">
        <v>80</v>
      </c>
      <c r="C2693" s="22">
        <v>46070</v>
      </c>
      <c r="D2693" s="11">
        <v>467</v>
      </c>
      <c r="G2693" t="s">
        <v>1917</v>
      </c>
    </row>
    <row r="2694" spans="1:7">
      <c r="A2694" s="238" t="s">
        <v>1323</v>
      </c>
      <c r="B2694" s="238" t="s">
        <v>58</v>
      </c>
      <c r="C2694" s="22">
        <v>46070</v>
      </c>
      <c r="D2694" s="86">
        <v>1532</v>
      </c>
      <c r="F2694" s="11" t="s">
        <v>2947</v>
      </c>
      <c r="G2694" t="s">
        <v>1917</v>
      </c>
    </row>
    <row r="2695" spans="1:7">
      <c r="A2695" s="234" t="s">
        <v>1285</v>
      </c>
      <c r="B2695" s="234" t="s">
        <v>54</v>
      </c>
      <c r="C2695" s="22">
        <v>46070</v>
      </c>
      <c r="D2695" s="664">
        <v>1340</v>
      </c>
      <c r="G2695" t="s">
        <v>1917</v>
      </c>
    </row>
    <row r="2696" spans="1:7">
      <c r="A2696" s="234" t="s">
        <v>1982</v>
      </c>
      <c r="B2696" s="238" t="s">
        <v>64</v>
      </c>
      <c r="C2696" s="22">
        <v>46070</v>
      </c>
      <c r="D2696" s="11">
        <v>199</v>
      </c>
      <c r="F2696" s="11" t="s">
        <v>2522</v>
      </c>
      <c r="G2696" t="s">
        <v>1917</v>
      </c>
    </row>
    <row r="2697" spans="1:7">
      <c r="A2697" s="234" t="s">
        <v>538</v>
      </c>
      <c r="B2697" s="1163" t="s">
        <v>56</v>
      </c>
      <c r="C2697" s="22">
        <v>46071</v>
      </c>
      <c r="D2697" s="11">
        <v>712</v>
      </c>
      <c r="G2697" t="s">
        <v>1917</v>
      </c>
    </row>
    <row r="2698" spans="1:7">
      <c r="A2698" s="238" t="s">
        <v>536</v>
      </c>
      <c r="B2698" s="238" t="s">
        <v>1921</v>
      </c>
      <c r="C2698" s="22">
        <v>46071</v>
      </c>
      <c r="F2698" s="11" t="s">
        <v>2220</v>
      </c>
      <c r="G2698" t="s">
        <v>1917</v>
      </c>
    </row>
    <row r="2699" spans="1:7">
      <c r="A2699" s="238" t="s">
        <v>1983</v>
      </c>
      <c r="B2699" s="238" t="s">
        <v>1921</v>
      </c>
      <c r="C2699" s="22">
        <v>46071</v>
      </c>
      <c r="D2699" s="11">
        <v>187</v>
      </c>
      <c r="F2699" s="11" t="s">
        <v>2948</v>
      </c>
      <c r="G2699" t="s">
        <v>1917</v>
      </c>
    </row>
    <row r="2700" spans="1:7">
      <c r="A2700" s="234" t="s">
        <v>1333</v>
      </c>
      <c r="B2700" s="1125" t="s">
        <v>80</v>
      </c>
      <c r="C2700" s="22">
        <v>46071</v>
      </c>
      <c r="D2700" s="11">
        <v>1133</v>
      </c>
      <c r="F2700" s="11" t="s">
        <v>2949</v>
      </c>
      <c r="G2700" t="s">
        <v>1917</v>
      </c>
    </row>
    <row r="2701" spans="1:7">
      <c r="A2701" s="238" t="s">
        <v>1323</v>
      </c>
      <c r="B2701" s="238" t="s">
        <v>58</v>
      </c>
      <c r="C2701" s="22">
        <v>46071</v>
      </c>
      <c r="D2701" s="86">
        <v>1447</v>
      </c>
      <c r="F2701" s="11" t="s">
        <v>2950</v>
      </c>
      <c r="G2701" t="s">
        <v>1917</v>
      </c>
    </row>
    <row r="2702" spans="1:7">
      <c r="A2702" s="234" t="s">
        <v>1285</v>
      </c>
      <c r="B2702" s="234" t="s">
        <v>54</v>
      </c>
      <c r="C2702" s="22">
        <v>46071</v>
      </c>
      <c r="D2702" s="86">
        <v>1529</v>
      </c>
      <c r="G2702" t="s">
        <v>1917</v>
      </c>
    </row>
    <row r="2703" spans="1:7">
      <c r="A2703" s="234" t="s">
        <v>1982</v>
      </c>
      <c r="B2703" s="238" t="s">
        <v>64</v>
      </c>
      <c r="C2703" s="22">
        <v>46071</v>
      </c>
      <c r="D2703" s="11">
        <v>361</v>
      </c>
      <c r="G2703" t="s">
        <v>1917</v>
      </c>
    </row>
    <row r="2704" spans="1:7">
      <c r="A2704" s="234" t="s">
        <v>538</v>
      </c>
      <c r="B2704" s="1163" t="s">
        <v>56</v>
      </c>
      <c r="C2704" s="22">
        <v>46072</v>
      </c>
      <c r="D2704" s="11">
        <v>474</v>
      </c>
      <c r="G2704" t="s">
        <v>1917</v>
      </c>
    </row>
    <row r="2705" spans="1:7">
      <c r="A2705" s="238" t="s">
        <v>1983</v>
      </c>
      <c r="B2705" s="238" t="s">
        <v>1921</v>
      </c>
      <c r="C2705" s="22">
        <v>46072</v>
      </c>
      <c r="D2705" s="11">
        <v>300</v>
      </c>
      <c r="F2705" s="11" t="s">
        <v>2948</v>
      </c>
      <c r="G2705" t="s">
        <v>1917</v>
      </c>
    </row>
    <row r="2706" spans="1:7">
      <c r="A2706" s="234" t="s">
        <v>1333</v>
      </c>
      <c r="B2706" s="1125" t="s">
        <v>80</v>
      </c>
      <c r="C2706" s="22">
        <v>46072</v>
      </c>
      <c r="D2706" s="11">
        <v>448</v>
      </c>
      <c r="G2706" t="s">
        <v>1917</v>
      </c>
    </row>
    <row r="2707" spans="1:7">
      <c r="A2707" s="238" t="s">
        <v>1323</v>
      </c>
      <c r="B2707" s="238" t="s">
        <v>58</v>
      </c>
      <c r="C2707" s="22">
        <v>46072</v>
      </c>
      <c r="D2707" s="11">
        <v>864</v>
      </c>
      <c r="F2707" s="11" t="s">
        <v>2951</v>
      </c>
      <c r="G2707" t="s">
        <v>1917</v>
      </c>
    </row>
    <row r="2708" spans="1:7">
      <c r="A2708" s="238" t="s">
        <v>1327</v>
      </c>
      <c r="B2708" s="238" t="s">
        <v>58</v>
      </c>
      <c r="C2708" s="22">
        <v>46072</v>
      </c>
      <c r="D2708" s="11">
        <v>538</v>
      </c>
      <c r="F2708" s="11" t="s">
        <v>2952</v>
      </c>
      <c r="G2708" t="s">
        <v>1917</v>
      </c>
    </row>
    <row r="2709" spans="1:7">
      <c r="A2709" s="234" t="s">
        <v>1285</v>
      </c>
      <c r="B2709" s="234" t="s">
        <v>54</v>
      </c>
      <c r="C2709" s="22">
        <v>46072</v>
      </c>
      <c r="D2709" s="86">
        <v>1168</v>
      </c>
      <c r="G2709" t="s">
        <v>1917</v>
      </c>
    </row>
    <row r="2710" spans="1:7">
      <c r="A2710" s="234" t="s">
        <v>1982</v>
      </c>
      <c r="B2710" s="238" t="s">
        <v>64</v>
      </c>
      <c r="C2710" s="22">
        <v>46072</v>
      </c>
      <c r="D2710" s="11">
        <v>652</v>
      </c>
      <c r="F2710" s="11" t="s">
        <v>2593</v>
      </c>
      <c r="G2710" t="s">
        <v>1917</v>
      </c>
    </row>
    <row r="2711" spans="1:7">
      <c r="A2711" s="238" t="s">
        <v>301</v>
      </c>
      <c r="B2711" s="238" t="s">
        <v>1921</v>
      </c>
      <c r="C2711" s="22">
        <v>46073</v>
      </c>
      <c r="D2711" s="11">
        <v>295</v>
      </c>
      <c r="F2711" s="11" t="s">
        <v>2953</v>
      </c>
      <c r="G2711" t="s">
        <v>1917</v>
      </c>
    </row>
    <row r="2712" spans="1:7">
      <c r="A2712" s="174" t="s">
        <v>536</v>
      </c>
      <c r="B2712" s="238" t="s">
        <v>1921</v>
      </c>
      <c r="C2712" s="22">
        <v>46073</v>
      </c>
      <c r="F2712" s="11" t="s">
        <v>2323</v>
      </c>
      <c r="G2712" t="s">
        <v>1917</v>
      </c>
    </row>
    <row r="2713" spans="1:7">
      <c r="A2713" s="234" t="s">
        <v>1285</v>
      </c>
      <c r="B2713" s="234" t="s">
        <v>54</v>
      </c>
      <c r="C2713" s="22">
        <v>46073</v>
      </c>
      <c r="D2713" s="86">
        <v>1008</v>
      </c>
      <c r="G2713" t="s">
        <v>1917</v>
      </c>
    </row>
    <row r="2714" spans="1:7">
      <c r="A2714" s="234" t="s">
        <v>1176</v>
      </c>
      <c r="B2714" s="234" t="s">
        <v>2857</v>
      </c>
      <c r="C2714" s="22">
        <v>46073</v>
      </c>
      <c r="D2714" s="11">
        <v>45</v>
      </c>
      <c r="E2714" s="244">
        <v>5780</v>
      </c>
      <c r="F2714" s="11" t="s">
        <v>2954</v>
      </c>
      <c r="G2714" t="s">
        <v>1917</v>
      </c>
    </row>
    <row r="2715" spans="1:7">
      <c r="A2715" s="234" t="s">
        <v>1982</v>
      </c>
      <c r="B2715" s="238" t="s">
        <v>64</v>
      </c>
      <c r="C2715" s="22">
        <v>46073</v>
      </c>
      <c r="D2715" s="11">
        <v>379</v>
      </c>
      <c r="F2715" s="11" t="s">
        <v>2593</v>
      </c>
      <c r="G2715" t="s">
        <v>1917</v>
      </c>
    </row>
    <row r="2716" spans="1:7">
      <c r="A2716" s="234" t="s">
        <v>1983</v>
      </c>
      <c r="B2716" s="234" t="s">
        <v>1921</v>
      </c>
      <c r="C2716" s="22">
        <v>46076</v>
      </c>
      <c r="D2716" s="11">
        <v>201</v>
      </c>
      <c r="F2716" s="11" t="s">
        <v>2955</v>
      </c>
      <c r="G2716" t="s">
        <v>1917</v>
      </c>
    </row>
    <row r="2717" spans="1:7">
      <c r="A2717" s="238" t="s">
        <v>538</v>
      </c>
      <c r="B2717" s="1163" t="s">
        <v>56</v>
      </c>
      <c r="C2717" s="22">
        <v>46076</v>
      </c>
      <c r="D2717" s="11">
        <v>837</v>
      </c>
      <c r="G2717" t="s">
        <v>1917</v>
      </c>
    </row>
    <row r="2718" spans="1:7">
      <c r="A2718" s="238" t="s">
        <v>1323</v>
      </c>
      <c r="B2718" s="238" t="s">
        <v>58</v>
      </c>
      <c r="C2718" s="22">
        <v>46076</v>
      </c>
      <c r="F2718" s="11" t="s">
        <v>2323</v>
      </c>
      <c r="G2718" t="s">
        <v>1917</v>
      </c>
    </row>
    <row r="2719" spans="1:7">
      <c r="A2719" s="234" t="s">
        <v>1333</v>
      </c>
      <c r="B2719" s="1125" t="s">
        <v>80</v>
      </c>
      <c r="C2719" s="22">
        <v>46076</v>
      </c>
      <c r="D2719" s="86">
        <v>1044</v>
      </c>
      <c r="F2719" s="11" t="s">
        <v>2956</v>
      </c>
      <c r="G2719" t="s">
        <v>1917</v>
      </c>
    </row>
    <row r="2720" spans="1:7">
      <c r="A2720" s="234" t="s">
        <v>1285</v>
      </c>
      <c r="B2720" s="234" t="s">
        <v>54</v>
      </c>
      <c r="C2720" s="22">
        <v>46076</v>
      </c>
      <c r="D2720" s="86">
        <v>1274</v>
      </c>
      <c r="G2720" t="s">
        <v>1917</v>
      </c>
    </row>
    <row r="2721" spans="1:7">
      <c r="A2721" s="238" t="s">
        <v>672</v>
      </c>
      <c r="B2721" s="238" t="s">
        <v>54</v>
      </c>
      <c r="C2721" s="22">
        <v>46076</v>
      </c>
      <c r="D2721" s="86">
        <v>1099</v>
      </c>
      <c r="G2721" t="s">
        <v>1917</v>
      </c>
    </row>
    <row r="2722" spans="1:7">
      <c r="A2722" s="234" t="s">
        <v>1982</v>
      </c>
      <c r="B2722" s="238" t="s">
        <v>64</v>
      </c>
      <c r="C2722" s="22">
        <v>46076</v>
      </c>
      <c r="D2722" s="11">
        <v>534</v>
      </c>
      <c r="F2722" s="11" t="s">
        <v>2900</v>
      </c>
      <c r="G2722" t="s">
        <v>1917</v>
      </c>
    </row>
    <row r="2723" spans="1:7">
      <c r="A2723" s="234" t="s">
        <v>1333</v>
      </c>
      <c r="B2723" s="1125" t="s">
        <v>80</v>
      </c>
      <c r="C2723" s="22">
        <v>46077</v>
      </c>
      <c r="F2723" s="234" t="s">
        <v>2957</v>
      </c>
      <c r="G2723" t="s">
        <v>1917</v>
      </c>
    </row>
    <row r="2724" spans="1:7">
      <c r="A2724" s="238" t="s">
        <v>1327</v>
      </c>
      <c r="B2724" s="238" t="s">
        <v>58</v>
      </c>
      <c r="C2724" s="22">
        <v>46077</v>
      </c>
      <c r="D2724" s="86">
        <v>1056</v>
      </c>
      <c r="F2724" s="11" t="s">
        <v>2958</v>
      </c>
      <c r="G2724" t="s">
        <v>1917</v>
      </c>
    </row>
    <row r="2725" spans="1:7">
      <c r="A2725" s="234" t="s">
        <v>1285</v>
      </c>
      <c r="B2725" s="234" t="s">
        <v>54</v>
      </c>
      <c r="C2725" s="22">
        <v>46077</v>
      </c>
      <c r="D2725" s="86">
        <v>1073</v>
      </c>
      <c r="G2725" t="s">
        <v>1917</v>
      </c>
    </row>
    <row r="2726" spans="1:7">
      <c r="A2726" s="238" t="s">
        <v>1793</v>
      </c>
      <c r="B2726" s="1163" t="s">
        <v>56</v>
      </c>
      <c r="C2726" s="22">
        <v>46077</v>
      </c>
      <c r="D2726" s="86">
        <v>1062</v>
      </c>
      <c r="G2726" t="s">
        <v>1917</v>
      </c>
    </row>
    <row r="2727" spans="1:7">
      <c r="A2727" s="234" t="s">
        <v>1983</v>
      </c>
      <c r="B2727" s="234" t="s">
        <v>1921</v>
      </c>
      <c r="C2727" s="22">
        <v>46078</v>
      </c>
      <c r="D2727" s="11">
        <v>200</v>
      </c>
      <c r="F2727" s="11" t="s">
        <v>2948</v>
      </c>
      <c r="G2727" t="s">
        <v>1917</v>
      </c>
    </row>
    <row r="2728" spans="1:7">
      <c r="A2728" s="234" t="s">
        <v>1327</v>
      </c>
      <c r="B2728" s="234" t="s">
        <v>58</v>
      </c>
      <c r="C2728" s="22">
        <v>46078</v>
      </c>
      <c r="D2728" s="86">
        <v>2018</v>
      </c>
      <c r="F2728" s="11" t="s">
        <v>2959</v>
      </c>
      <c r="G2728" t="s">
        <v>1917</v>
      </c>
    </row>
    <row r="2729" spans="1:7">
      <c r="A2729" s="234" t="s">
        <v>1285</v>
      </c>
      <c r="B2729" s="234" t="s">
        <v>54</v>
      </c>
      <c r="C2729" s="22">
        <v>46078</v>
      </c>
      <c r="D2729" s="11">
        <v>271</v>
      </c>
      <c r="G2729" t="s">
        <v>1917</v>
      </c>
    </row>
    <row r="2730" spans="1:7">
      <c r="A2730" s="238" t="s">
        <v>1793</v>
      </c>
      <c r="B2730" s="1163" t="s">
        <v>56</v>
      </c>
      <c r="C2730" s="22">
        <v>46078</v>
      </c>
      <c r="D2730" s="86">
        <v>1318</v>
      </c>
      <c r="G2730" t="s">
        <v>1917</v>
      </c>
    </row>
    <row r="2731" spans="1:7">
      <c r="A2731" s="238" t="s">
        <v>672</v>
      </c>
      <c r="B2731" s="238" t="s">
        <v>54</v>
      </c>
      <c r="C2731" s="22">
        <v>46078</v>
      </c>
      <c r="D2731" s="86">
        <v>2025</v>
      </c>
      <c r="G2731" t="s">
        <v>1917</v>
      </c>
    </row>
    <row r="2732" spans="1:7">
      <c r="A2732" s="234" t="s">
        <v>1982</v>
      </c>
      <c r="B2732" s="238" t="s">
        <v>64</v>
      </c>
      <c r="C2732" s="22">
        <v>46078</v>
      </c>
      <c r="D2732" s="11">
        <v>223</v>
      </c>
      <c r="F2732" s="11" t="s">
        <v>2768</v>
      </c>
      <c r="G2732" t="s">
        <v>1917</v>
      </c>
    </row>
    <row r="2733" spans="1:7">
      <c r="A2733" s="174" t="s">
        <v>667</v>
      </c>
      <c r="B2733" s="88" t="s">
        <v>54</v>
      </c>
      <c r="C2733" s="22">
        <v>46078</v>
      </c>
      <c r="D2733" s="11">
        <v>667</v>
      </c>
      <c r="G2733" t="s">
        <v>1917</v>
      </c>
    </row>
    <row r="2734" spans="1:7">
      <c r="A2734" s="234" t="s">
        <v>1849</v>
      </c>
      <c r="B2734" s="234" t="s">
        <v>58</v>
      </c>
      <c r="C2734" s="22">
        <v>46079</v>
      </c>
      <c r="D2734" s="86">
        <v>1033</v>
      </c>
      <c r="F2734" s="11" t="s">
        <v>2383</v>
      </c>
      <c r="G2734" t="s">
        <v>1917</v>
      </c>
    </row>
    <row r="2735" spans="1:7">
      <c r="A2735" s="234" t="s">
        <v>1793</v>
      </c>
      <c r="B2735" s="1163" t="s">
        <v>56</v>
      </c>
      <c r="C2735" s="22">
        <v>46079</v>
      </c>
      <c r="D2735" s="86">
        <v>1165</v>
      </c>
      <c r="G2735" t="s">
        <v>1917</v>
      </c>
    </row>
    <row r="2736" spans="1:7">
      <c r="A2736" s="238" t="s">
        <v>672</v>
      </c>
      <c r="B2736" s="238" t="s">
        <v>54</v>
      </c>
      <c r="C2736" s="22">
        <v>46079</v>
      </c>
      <c r="F2736" s="73" t="s">
        <v>2631</v>
      </c>
      <c r="G2736" t="s">
        <v>1917</v>
      </c>
    </row>
    <row r="2737" spans="1:7">
      <c r="A2737" s="234" t="s">
        <v>538</v>
      </c>
      <c r="B2737" s="1163" t="s">
        <v>56</v>
      </c>
      <c r="C2737" s="22">
        <v>46080</v>
      </c>
      <c r="D2737" s="11">
        <v>199</v>
      </c>
      <c r="G2737" t="s">
        <v>1917</v>
      </c>
    </row>
    <row r="2738" spans="1:7">
      <c r="A2738" s="234" t="s">
        <v>1849</v>
      </c>
      <c r="B2738" s="234" t="s">
        <v>1921</v>
      </c>
      <c r="C2738" s="22">
        <v>46080</v>
      </c>
      <c r="E2738" s="244">
        <v>3268</v>
      </c>
      <c r="F2738" s="11" t="s">
        <v>2960</v>
      </c>
      <c r="G2738" t="s">
        <v>1917</v>
      </c>
    </row>
    <row r="2739" spans="1:7">
      <c r="A2739" s="234" t="s">
        <v>1984</v>
      </c>
      <c r="B2739" s="234" t="s">
        <v>64</v>
      </c>
      <c r="C2739" s="22">
        <v>46080</v>
      </c>
      <c r="D2739" s="86">
        <v>1187</v>
      </c>
      <c r="G2739" t="s">
        <v>1917</v>
      </c>
    </row>
    <row r="2740" spans="1:7">
      <c r="A2740" s="174" t="s">
        <v>1327</v>
      </c>
      <c r="B2740" s="234" t="s">
        <v>58</v>
      </c>
      <c r="C2740" s="22">
        <v>46083</v>
      </c>
      <c r="D2740" s="86">
        <v>1016</v>
      </c>
      <c r="F2740" s="11" t="s">
        <v>2961</v>
      </c>
      <c r="G2740" t="s">
        <v>1918</v>
      </c>
    </row>
    <row r="2741" spans="1:7">
      <c r="A2741" s="174" t="s">
        <v>1337</v>
      </c>
      <c r="B2741" s="234" t="s">
        <v>58</v>
      </c>
      <c r="C2741" s="22">
        <v>46083</v>
      </c>
      <c r="D2741" s="11">
        <v>611</v>
      </c>
      <c r="G2741" t="s">
        <v>1918</v>
      </c>
    </row>
    <row r="2742" spans="1:7">
      <c r="A2742" s="174" t="s">
        <v>1793</v>
      </c>
      <c r="B2742" s="1163" t="s">
        <v>56</v>
      </c>
      <c r="C2742" s="22">
        <v>46083</v>
      </c>
      <c r="D2742" s="86">
        <v>1391</v>
      </c>
      <c r="G2742" t="s">
        <v>1918</v>
      </c>
    </row>
    <row r="2743" spans="1:7">
      <c r="A2743" s="174" t="s">
        <v>1984</v>
      </c>
      <c r="B2743" s="234" t="s">
        <v>64</v>
      </c>
      <c r="C2743" s="22">
        <v>46083</v>
      </c>
      <c r="D2743" s="86">
        <v>1287</v>
      </c>
      <c r="G2743" t="s">
        <v>1918</v>
      </c>
    </row>
    <row r="2744" spans="1:7">
      <c r="A2744" s="234" t="s">
        <v>1337</v>
      </c>
      <c r="B2744" s="234" t="s">
        <v>58</v>
      </c>
      <c r="C2744" s="22">
        <v>46084</v>
      </c>
      <c r="D2744" s="86">
        <v>1612</v>
      </c>
      <c r="F2744" s="11" t="s">
        <v>2962</v>
      </c>
      <c r="G2744" t="s">
        <v>1918</v>
      </c>
    </row>
    <row r="2745" spans="1:7">
      <c r="A2745" s="234" t="s">
        <v>1215</v>
      </c>
      <c r="B2745" s="1163" t="s">
        <v>56</v>
      </c>
      <c r="C2745" s="22">
        <v>46084</v>
      </c>
      <c r="D2745" s="11">
        <v>179</v>
      </c>
      <c r="G2745" t="s">
        <v>1918</v>
      </c>
    </row>
    <row r="2746" spans="1:7">
      <c r="A2746" s="234" t="s">
        <v>1984</v>
      </c>
      <c r="B2746" s="234" t="s">
        <v>64</v>
      </c>
      <c r="C2746" s="22">
        <v>46084</v>
      </c>
      <c r="D2746" s="11">
        <v>575</v>
      </c>
      <c r="G2746" t="s">
        <v>1918</v>
      </c>
    </row>
    <row r="2747" spans="1:7">
      <c r="A2747" s="234" t="s">
        <v>1327</v>
      </c>
      <c r="B2747" s="234" t="s">
        <v>58</v>
      </c>
      <c r="C2747" s="22">
        <v>46085</v>
      </c>
      <c r="F2747" s="1120" t="s">
        <v>2963</v>
      </c>
      <c r="G2747" t="s">
        <v>1918</v>
      </c>
    </row>
    <row r="2748" spans="1:7">
      <c r="A2748" s="174" t="s">
        <v>1337</v>
      </c>
      <c r="B2748" s="234" t="s">
        <v>58</v>
      </c>
      <c r="C2748" s="22">
        <v>46085</v>
      </c>
      <c r="F2748" s="11" t="s">
        <v>2964</v>
      </c>
      <c r="G2748" t="s">
        <v>1918</v>
      </c>
    </row>
    <row r="2749" spans="1:7">
      <c r="A2749" s="610" t="s">
        <v>1333</v>
      </c>
      <c r="B2749" s="234" t="s">
        <v>1921</v>
      </c>
      <c r="C2749" s="22">
        <v>46085</v>
      </c>
      <c r="E2749" s="71">
        <v>583</v>
      </c>
      <c r="G2749" t="s">
        <v>1918</v>
      </c>
    </row>
    <row r="2750" spans="1:7">
      <c r="A2750" s="234" t="s">
        <v>1218</v>
      </c>
      <c r="B2750" s="1163" t="s">
        <v>56</v>
      </c>
      <c r="C2750" s="22">
        <v>46085</v>
      </c>
      <c r="D2750" s="11">
        <v>480</v>
      </c>
      <c r="F2750" s="11" t="s">
        <v>2768</v>
      </c>
      <c r="G2750" t="s">
        <v>1918</v>
      </c>
    </row>
    <row r="2751" spans="1:7">
      <c r="A2751" s="238" t="s">
        <v>1285</v>
      </c>
      <c r="B2751" s="238" t="s">
        <v>54</v>
      </c>
      <c r="C2751" s="22">
        <v>46085</v>
      </c>
      <c r="E2751" s="635"/>
      <c r="F2751" s="48" t="s">
        <v>2965</v>
      </c>
      <c r="G2751" t="s">
        <v>1918</v>
      </c>
    </row>
    <row r="2752" spans="1:7">
      <c r="A2752" s="238" t="s">
        <v>1285</v>
      </c>
      <c r="B2752" s="238" t="s">
        <v>2857</v>
      </c>
      <c r="C2752" s="22">
        <v>46085</v>
      </c>
      <c r="D2752" s="71"/>
      <c r="E2752" s="86">
        <v>9484</v>
      </c>
      <c r="F2752" s="50" t="s">
        <v>2966</v>
      </c>
      <c r="G2752" t="s">
        <v>1918</v>
      </c>
    </row>
    <row r="2753" spans="1:7">
      <c r="A2753" s="234" t="s">
        <v>1984</v>
      </c>
      <c r="B2753" s="234" t="s">
        <v>64</v>
      </c>
      <c r="C2753" s="22">
        <v>46085</v>
      </c>
      <c r="D2753" s="11">
        <v>857</v>
      </c>
      <c r="E2753" s="178"/>
      <c r="F2753" s="99"/>
      <c r="G2753" t="s">
        <v>1918</v>
      </c>
    </row>
    <row r="2754" spans="1:7">
      <c r="A2754" s="234" t="s">
        <v>1218</v>
      </c>
      <c r="B2754" s="1163" t="s">
        <v>56</v>
      </c>
      <c r="C2754" s="22">
        <v>46086</v>
      </c>
      <c r="D2754" s="11">
        <v>774</v>
      </c>
      <c r="G2754" t="s">
        <v>1918</v>
      </c>
    </row>
    <row r="2755" spans="1:7">
      <c r="A2755" s="234" t="s">
        <v>1984</v>
      </c>
      <c r="B2755" s="234" t="s">
        <v>64</v>
      </c>
      <c r="C2755" s="22">
        <v>46086</v>
      </c>
      <c r="D2755" s="11">
        <v>668</v>
      </c>
      <c r="G2755" t="s">
        <v>1918</v>
      </c>
    </row>
    <row r="2756" spans="1:7">
      <c r="A2756" s="234" t="s">
        <v>1218</v>
      </c>
      <c r="B2756" s="1163" t="s">
        <v>56</v>
      </c>
      <c r="C2756" s="22">
        <v>46087</v>
      </c>
      <c r="F2756" s="234" t="s">
        <v>2967</v>
      </c>
      <c r="G2756" t="s">
        <v>1918</v>
      </c>
    </row>
    <row r="2757" spans="1:7">
      <c r="A2757" s="234" t="s">
        <v>1984</v>
      </c>
      <c r="B2757" s="234" t="s">
        <v>64</v>
      </c>
      <c r="C2757" s="22">
        <v>46087</v>
      </c>
      <c r="D2757" s="86">
        <v>1392</v>
      </c>
      <c r="F2757" s="11" t="s">
        <v>2968</v>
      </c>
      <c r="G2757" t="s">
        <v>1918</v>
      </c>
    </row>
    <row r="2758" spans="1:7">
      <c r="A2758" s="234" t="s">
        <v>1337</v>
      </c>
      <c r="B2758" s="234" t="s">
        <v>58</v>
      </c>
      <c r="C2758" s="22">
        <v>46090</v>
      </c>
      <c r="D2758" s="86">
        <v>1561</v>
      </c>
      <c r="F2758" s="11" t="s">
        <v>2969</v>
      </c>
      <c r="G2758" t="s">
        <v>1918</v>
      </c>
    </row>
    <row r="2759" spans="1:7">
      <c r="A2759" s="234" t="s">
        <v>1218</v>
      </c>
      <c r="B2759" s="1163" t="s">
        <v>56</v>
      </c>
      <c r="C2759" s="22">
        <v>46090</v>
      </c>
      <c r="D2759" s="11">
        <v>570</v>
      </c>
      <c r="F2759" s="11" t="s">
        <v>2900</v>
      </c>
      <c r="G2759" t="s">
        <v>1918</v>
      </c>
    </row>
    <row r="2760" spans="1:7">
      <c r="A2760" s="238" t="s">
        <v>1267</v>
      </c>
      <c r="B2760" s="238" t="s">
        <v>54</v>
      </c>
      <c r="C2760" s="22">
        <v>46090</v>
      </c>
      <c r="D2760" s="86">
        <v>1146</v>
      </c>
      <c r="G2760" t="s">
        <v>1918</v>
      </c>
    </row>
    <row r="2761" spans="1:7">
      <c r="A2761" s="238" t="s">
        <v>1269</v>
      </c>
      <c r="B2761" s="238" t="s">
        <v>1921</v>
      </c>
      <c r="C2761" s="22">
        <v>46090</v>
      </c>
      <c r="D2761" s="11">
        <v>535</v>
      </c>
      <c r="G2761" t="s">
        <v>1918</v>
      </c>
    </row>
    <row r="2762" spans="1:7">
      <c r="A2762" s="238" t="s">
        <v>1985</v>
      </c>
      <c r="B2762" s="238" t="s">
        <v>60</v>
      </c>
      <c r="C2762" s="22">
        <v>46090</v>
      </c>
      <c r="D2762" s="11">
        <v>606</v>
      </c>
      <c r="F2762" s="11" t="s">
        <v>2641</v>
      </c>
      <c r="G2762" t="s">
        <v>1918</v>
      </c>
    </row>
    <row r="2763" spans="1:7">
      <c r="A2763" s="234" t="s">
        <v>1984</v>
      </c>
      <c r="B2763" s="234" t="s">
        <v>64</v>
      </c>
      <c r="C2763" s="22">
        <v>46090</v>
      </c>
      <c r="D2763" s="11">
        <v>167</v>
      </c>
      <c r="G2763" t="s">
        <v>1918</v>
      </c>
    </row>
    <row r="2764" spans="1:7">
      <c r="A2764" s="234" t="s">
        <v>1330</v>
      </c>
      <c r="B2764" s="234" t="s">
        <v>58</v>
      </c>
      <c r="C2764" s="22">
        <v>46091</v>
      </c>
      <c r="D2764" s="86">
        <v>1595</v>
      </c>
      <c r="G2764" t="s">
        <v>1918</v>
      </c>
    </row>
    <row r="2765" spans="1:7">
      <c r="A2765" s="238" t="s">
        <v>1267</v>
      </c>
      <c r="B2765" s="238" t="s">
        <v>54</v>
      </c>
      <c r="C2765" s="22">
        <v>46091</v>
      </c>
      <c r="D2765" s="11">
        <v>308</v>
      </c>
      <c r="G2765" t="s">
        <v>1918</v>
      </c>
    </row>
    <row r="2766" spans="1:7">
      <c r="A2766" s="238" t="s">
        <v>1985</v>
      </c>
      <c r="B2766" s="238" t="s">
        <v>60</v>
      </c>
      <c r="C2766" s="22">
        <v>46091</v>
      </c>
      <c r="D2766" s="11">
        <v>459</v>
      </c>
      <c r="F2766" s="11" t="s">
        <v>2661</v>
      </c>
      <c r="G2766" t="s">
        <v>1918</v>
      </c>
    </row>
    <row r="2767" spans="1:7">
      <c r="A2767" s="234" t="s">
        <v>1984</v>
      </c>
      <c r="B2767" s="234" t="s">
        <v>64</v>
      </c>
      <c r="C2767" s="22">
        <v>46091</v>
      </c>
      <c r="D2767" s="11">
        <v>487</v>
      </c>
      <c r="F2767" s="11" t="s">
        <v>2970</v>
      </c>
      <c r="G2767" t="s">
        <v>1918</v>
      </c>
    </row>
    <row r="2768" spans="1:7">
      <c r="A2768" s="234" t="s">
        <v>1330</v>
      </c>
      <c r="B2768" s="234" t="s">
        <v>58</v>
      </c>
      <c r="C2768" s="22">
        <v>46092</v>
      </c>
      <c r="D2768" s="86">
        <v>1704</v>
      </c>
      <c r="F2768" s="11" t="s">
        <v>2971</v>
      </c>
      <c r="G2768" t="s">
        <v>1918</v>
      </c>
    </row>
    <row r="2769" spans="1:7">
      <c r="A2769" s="238" t="s">
        <v>1267</v>
      </c>
      <c r="B2769" s="238" t="s">
        <v>54</v>
      </c>
      <c r="C2769" s="22">
        <v>46092</v>
      </c>
      <c r="D2769" s="11">
        <v>300</v>
      </c>
      <c r="G2769" t="s">
        <v>1918</v>
      </c>
    </row>
    <row r="2770" spans="1:7">
      <c r="A2770" s="238" t="s">
        <v>1269</v>
      </c>
      <c r="B2770" s="238" t="s">
        <v>1921</v>
      </c>
      <c r="C2770" s="22">
        <v>46092</v>
      </c>
      <c r="D2770" s="11">
        <v>342</v>
      </c>
      <c r="G2770" t="s">
        <v>1918</v>
      </c>
    </row>
    <row r="2771" spans="1:7">
      <c r="A2771" s="238" t="s">
        <v>1985</v>
      </c>
      <c r="B2771" s="238" t="s">
        <v>60</v>
      </c>
      <c r="C2771" s="22">
        <v>46092</v>
      </c>
      <c r="D2771" s="11">
        <v>243</v>
      </c>
      <c r="F2771" s="11" t="s">
        <v>2501</v>
      </c>
      <c r="G2771" t="s">
        <v>1918</v>
      </c>
    </row>
    <row r="2772" spans="1:7">
      <c r="A2772" s="234" t="s">
        <v>1984</v>
      </c>
      <c r="B2772" s="234" t="s">
        <v>64</v>
      </c>
      <c r="C2772" s="22">
        <v>46092</v>
      </c>
      <c r="D2772" s="11">
        <v>263</v>
      </c>
      <c r="G2772" t="s">
        <v>1918</v>
      </c>
    </row>
    <row r="2773" spans="1:7">
      <c r="A2773" s="238" t="s">
        <v>1267</v>
      </c>
      <c r="B2773" s="238" t="s">
        <v>54</v>
      </c>
      <c r="C2773" s="22">
        <v>46093</v>
      </c>
      <c r="F2773" s="11" t="s">
        <v>2220</v>
      </c>
      <c r="G2773" t="s">
        <v>1918</v>
      </c>
    </row>
    <row r="2774" spans="1:7">
      <c r="A2774" s="238" t="s">
        <v>1269</v>
      </c>
      <c r="B2774" s="238" t="s">
        <v>1921</v>
      </c>
      <c r="C2774" s="22">
        <v>46093</v>
      </c>
      <c r="D2774" s="11">
        <v>103</v>
      </c>
      <c r="F2774" s="11" t="s">
        <v>2972</v>
      </c>
      <c r="G2774" t="s">
        <v>1918</v>
      </c>
    </row>
    <row r="2775" spans="1:7">
      <c r="A2775" s="238" t="s">
        <v>1985</v>
      </c>
      <c r="B2775" s="238" t="s">
        <v>60</v>
      </c>
      <c r="C2775" s="22">
        <v>46093</v>
      </c>
      <c r="D2775" s="11">
        <v>778</v>
      </c>
      <c r="F2775" s="11" t="s">
        <v>2973</v>
      </c>
      <c r="G2775" t="s">
        <v>1918</v>
      </c>
    </row>
    <row r="2776" spans="1:7">
      <c r="A2776" s="234" t="s">
        <v>1984</v>
      </c>
      <c r="B2776" s="234" t="s">
        <v>64</v>
      </c>
      <c r="C2776" s="22">
        <v>46093</v>
      </c>
      <c r="D2776" s="11">
        <v>399</v>
      </c>
      <c r="G2776" t="s">
        <v>1918</v>
      </c>
    </row>
    <row r="2777" spans="1:7">
      <c r="A2777" s="234" t="s">
        <v>1983</v>
      </c>
      <c r="B2777" s="234" t="s">
        <v>1921</v>
      </c>
      <c r="C2777" s="22">
        <v>46094</v>
      </c>
      <c r="D2777" s="11">
        <v>100</v>
      </c>
      <c r="G2777" t="s">
        <v>1918</v>
      </c>
    </row>
    <row r="2778" spans="1:7">
      <c r="A2778" s="238" t="s">
        <v>1267</v>
      </c>
      <c r="B2778" s="238" t="s">
        <v>54</v>
      </c>
      <c r="C2778" s="22">
        <v>46094</v>
      </c>
      <c r="D2778" s="11">
        <v>510</v>
      </c>
      <c r="G2778" t="s">
        <v>1918</v>
      </c>
    </row>
    <row r="2779" spans="1:7">
      <c r="A2779" s="238" t="s">
        <v>1269</v>
      </c>
      <c r="B2779" s="238" t="s">
        <v>1921</v>
      </c>
      <c r="C2779" s="22">
        <v>46094</v>
      </c>
      <c r="E2779" s="71">
        <v>618</v>
      </c>
      <c r="G2779" t="s">
        <v>1918</v>
      </c>
    </row>
    <row r="2780" spans="1:7">
      <c r="A2780" s="238" t="s">
        <v>1985</v>
      </c>
      <c r="B2780" s="238" t="s">
        <v>60</v>
      </c>
      <c r="C2780" s="22">
        <v>46094</v>
      </c>
      <c r="D2780" s="11">
        <v>664</v>
      </c>
      <c r="F2780" s="11" t="s">
        <v>2974</v>
      </c>
      <c r="G2780" t="s">
        <v>1918</v>
      </c>
    </row>
    <row r="2781" spans="1:7">
      <c r="A2781" s="234" t="s">
        <v>1984</v>
      </c>
      <c r="B2781" s="234" t="s">
        <v>64</v>
      </c>
      <c r="C2781" s="22">
        <v>46094</v>
      </c>
      <c r="D2781" s="11">
        <v>278</v>
      </c>
      <c r="G2781" t="s">
        <v>1918</v>
      </c>
    </row>
    <row r="2782" spans="1:7">
      <c r="A2782" s="234" t="s">
        <v>1983</v>
      </c>
      <c r="B2782" s="234" t="s">
        <v>1921</v>
      </c>
      <c r="C2782" s="22">
        <v>46097</v>
      </c>
      <c r="D2782" s="11">
        <v>314</v>
      </c>
      <c r="G2782" t="s">
        <v>1918</v>
      </c>
    </row>
    <row r="2783" spans="1:7">
      <c r="A2783" s="238" t="s">
        <v>1330</v>
      </c>
      <c r="B2783" s="238" t="s">
        <v>58</v>
      </c>
      <c r="C2783" s="22">
        <v>46097</v>
      </c>
      <c r="D2783" s="86">
        <v>1581</v>
      </c>
      <c r="G2783" t="s">
        <v>1918</v>
      </c>
    </row>
    <row r="2784" spans="1:7">
      <c r="A2784" s="238" t="s">
        <v>1267</v>
      </c>
      <c r="B2784" s="238" t="s">
        <v>54</v>
      </c>
      <c r="C2784" s="22">
        <v>46097</v>
      </c>
      <c r="D2784" s="86">
        <v>1297</v>
      </c>
      <c r="G2784" t="s">
        <v>1918</v>
      </c>
    </row>
    <row r="2785" spans="1:7">
      <c r="A2785" s="238" t="s">
        <v>1166</v>
      </c>
      <c r="B2785" s="238" t="s">
        <v>54</v>
      </c>
      <c r="C2785" s="22">
        <v>46097</v>
      </c>
      <c r="D2785" s="86">
        <v>1163</v>
      </c>
      <c r="G2785" t="s">
        <v>1918</v>
      </c>
    </row>
    <row r="2786" spans="1:7">
      <c r="A2786" s="238" t="s">
        <v>1215</v>
      </c>
      <c r="B2786" s="1163" t="s">
        <v>56</v>
      </c>
      <c r="C2786" s="22">
        <v>46097</v>
      </c>
      <c r="D2786" s="86">
        <v>326</v>
      </c>
      <c r="F2786" s="11" t="s">
        <v>2593</v>
      </c>
      <c r="G2786" t="s">
        <v>1918</v>
      </c>
    </row>
    <row r="2787" spans="1:7">
      <c r="A2787" s="238" t="s">
        <v>1218</v>
      </c>
      <c r="B2787" s="1163" t="s">
        <v>56</v>
      </c>
      <c r="C2787" s="22">
        <v>46097</v>
      </c>
      <c r="D2787" s="86">
        <v>307</v>
      </c>
      <c r="G2787" t="s">
        <v>1918</v>
      </c>
    </row>
    <row r="2788" spans="1:7">
      <c r="A2788" s="238" t="s">
        <v>1985</v>
      </c>
      <c r="B2788" s="238" t="s">
        <v>60</v>
      </c>
      <c r="C2788" s="22">
        <v>46097</v>
      </c>
      <c r="D2788" s="11">
        <v>534</v>
      </c>
      <c r="F2788" s="11" t="s">
        <v>2975</v>
      </c>
      <c r="G2788" t="s">
        <v>1918</v>
      </c>
    </row>
    <row r="2789" spans="1:7">
      <c r="A2789" s="234" t="s">
        <v>1984</v>
      </c>
      <c r="B2789" s="234" t="s">
        <v>64</v>
      </c>
      <c r="C2789" s="22">
        <v>46097</v>
      </c>
      <c r="G2789" t="s">
        <v>1918</v>
      </c>
    </row>
    <row r="2790" spans="1:7">
      <c r="A2790" s="1125" t="s">
        <v>1983</v>
      </c>
      <c r="B2790" s="1125" t="s">
        <v>1921</v>
      </c>
      <c r="C2790" s="22">
        <v>46098</v>
      </c>
      <c r="D2790" s="11">
        <v>240</v>
      </c>
      <c r="F2790" s="11" t="s">
        <v>2976</v>
      </c>
      <c r="G2790" t="s">
        <v>1918</v>
      </c>
    </row>
    <row r="2791" spans="1:7">
      <c r="A2791" s="1125" t="s">
        <v>1421</v>
      </c>
      <c r="B2791" s="1125" t="s">
        <v>80</v>
      </c>
      <c r="C2791" s="22">
        <v>46098</v>
      </c>
      <c r="D2791" s="11">
        <v>560</v>
      </c>
      <c r="F2791" s="11" t="s">
        <v>2977</v>
      </c>
      <c r="G2791" t="s">
        <v>1918</v>
      </c>
    </row>
    <row r="2792" spans="1:7">
      <c r="A2792" s="1125" t="s">
        <v>1267</v>
      </c>
      <c r="B2792" s="1125" t="s">
        <v>54</v>
      </c>
      <c r="C2792" s="22">
        <v>46098</v>
      </c>
      <c r="D2792" s="86">
        <v>1300</v>
      </c>
      <c r="G2792" t="s">
        <v>1918</v>
      </c>
    </row>
    <row r="2793" spans="1:7">
      <c r="A2793" s="1126" t="s">
        <v>1218</v>
      </c>
      <c r="B2793" s="1163" t="s">
        <v>56</v>
      </c>
      <c r="C2793" s="22">
        <v>46098</v>
      </c>
      <c r="D2793" s="11">
        <v>872</v>
      </c>
      <c r="F2793" s="11" t="s">
        <v>2593</v>
      </c>
      <c r="G2793" t="s">
        <v>1918</v>
      </c>
    </row>
    <row r="2794" spans="1:7">
      <c r="A2794" s="1126" t="s">
        <v>1985</v>
      </c>
      <c r="B2794" s="1126" t="s">
        <v>60</v>
      </c>
      <c r="C2794" s="22">
        <v>46098</v>
      </c>
      <c r="D2794" s="11">
        <v>466</v>
      </c>
      <c r="F2794" s="11" t="s">
        <v>2906</v>
      </c>
      <c r="G2794" t="s">
        <v>1918</v>
      </c>
    </row>
    <row r="2795" spans="1:7">
      <c r="A2795" s="1126" t="s">
        <v>1789</v>
      </c>
      <c r="B2795" s="1126" t="s">
        <v>1921</v>
      </c>
      <c r="C2795" s="22">
        <v>46098</v>
      </c>
      <c r="F2795" s="234" t="s">
        <v>2220</v>
      </c>
      <c r="G2795" t="s">
        <v>1918</v>
      </c>
    </row>
    <row r="2796" spans="1:7">
      <c r="A2796" s="1126" t="s">
        <v>1279</v>
      </c>
      <c r="B2796" s="1126" t="s">
        <v>1921</v>
      </c>
      <c r="C2796" s="22">
        <v>46098</v>
      </c>
      <c r="D2796" s="11">
        <v>130</v>
      </c>
      <c r="F2796" s="11" t="s">
        <v>2978</v>
      </c>
      <c r="G2796" t="s">
        <v>1918</v>
      </c>
    </row>
    <row r="2797" spans="1:7">
      <c r="A2797" s="234" t="s">
        <v>1986</v>
      </c>
      <c r="B2797" s="1126" t="s">
        <v>1921</v>
      </c>
      <c r="C2797" s="22">
        <v>46099</v>
      </c>
      <c r="D2797" s="11">
        <v>86</v>
      </c>
      <c r="F2797" s="11" t="s">
        <v>2979</v>
      </c>
      <c r="G2797" t="s">
        <v>1918</v>
      </c>
    </row>
    <row r="2798" spans="1:7">
      <c r="A2798" s="234" t="s">
        <v>1421</v>
      </c>
      <c r="B2798" s="1125" t="s">
        <v>80</v>
      </c>
      <c r="C2798" s="22">
        <v>46099</v>
      </c>
      <c r="D2798" s="11">
        <v>367</v>
      </c>
      <c r="F2798" s="11" t="s">
        <v>2980</v>
      </c>
      <c r="G2798" t="s">
        <v>1918</v>
      </c>
    </row>
    <row r="2799" spans="1:7">
      <c r="A2799" s="238" t="s">
        <v>1987</v>
      </c>
      <c r="B2799" s="1125" t="s">
        <v>80</v>
      </c>
      <c r="C2799" s="22">
        <v>46099</v>
      </c>
      <c r="D2799" s="11">
        <v>157</v>
      </c>
      <c r="G2799" t="s">
        <v>1918</v>
      </c>
    </row>
    <row r="2800" spans="1:7">
      <c r="A2800" s="238" t="s">
        <v>1218</v>
      </c>
      <c r="B2800" s="1163" t="s">
        <v>56</v>
      </c>
      <c r="C2800" s="22">
        <v>46099</v>
      </c>
      <c r="D2800" s="11">
        <v>312</v>
      </c>
      <c r="F2800" s="11" t="s">
        <v>2981</v>
      </c>
      <c r="G2800" t="s">
        <v>1918</v>
      </c>
    </row>
    <row r="2801" spans="1:7">
      <c r="A2801" s="238" t="s">
        <v>1985</v>
      </c>
      <c r="B2801" s="238" t="s">
        <v>60</v>
      </c>
      <c r="C2801" s="22">
        <v>46099</v>
      </c>
      <c r="D2801" s="11">
        <v>483</v>
      </c>
      <c r="F2801" s="11" t="s">
        <v>2811</v>
      </c>
      <c r="G2801" t="s">
        <v>1918</v>
      </c>
    </row>
    <row r="2802" spans="1:7">
      <c r="A2802" s="238" t="s">
        <v>1552</v>
      </c>
      <c r="B2802" s="238" t="s">
        <v>54</v>
      </c>
      <c r="C2802" s="22">
        <v>46099</v>
      </c>
      <c r="D2802" s="11">
        <v>462</v>
      </c>
      <c r="G2802" t="s">
        <v>1918</v>
      </c>
    </row>
    <row r="2803" spans="1:7">
      <c r="A2803" s="234" t="s">
        <v>537</v>
      </c>
      <c r="B2803" s="234" t="s">
        <v>1921</v>
      </c>
      <c r="C2803" s="22">
        <v>46100</v>
      </c>
      <c r="D2803" s="11">
        <v>140</v>
      </c>
      <c r="F2803" s="11" t="s">
        <v>2136</v>
      </c>
      <c r="G2803" t="s">
        <v>1918</v>
      </c>
    </row>
    <row r="2804" spans="1:7">
      <c r="A2804" s="234" t="s">
        <v>1330</v>
      </c>
      <c r="B2804" s="238" t="s">
        <v>58</v>
      </c>
      <c r="C2804" s="22">
        <v>46100</v>
      </c>
      <c r="F2804" s="1165" t="s">
        <v>2982</v>
      </c>
      <c r="G2804" t="s">
        <v>1918</v>
      </c>
    </row>
    <row r="2805" spans="1:7">
      <c r="A2805" s="238" t="s">
        <v>1330</v>
      </c>
      <c r="B2805" s="238" t="s">
        <v>1921</v>
      </c>
      <c r="C2805" s="22">
        <v>46100</v>
      </c>
      <c r="E2805" s="71">
        <v>412</v>
      </c>
      <c r="F2805" s="234"/>
      <c r="G2805" t="s">
        <v>1918</v>
      </c>
    </row>
    <row r="2806" spans="1:7">
      <c r="A2806" s="238" t="s">
        <v>1337</v>
      </c>
      <c r="B2806" s="238" t="s">
        <v>58</v>
      </c>
      <c r="C2806" s="22">
        <v>46100</v>
      </c>
      <c r="F2806" s="1165" t="s">
        <v>2243</v>
      </c>
      <c r="G2806" t="s">
        <v>1918</v>
      </c>
    </row>
    <row r="2807" spans="1:7">
      <c r="A2807" s="238" t="s">
        <v>1337</v>
      </c>
      <c r="B2807" s="238" t="s">
        <v>1921</v>
      </c>
      <c r="C2807" s="22">
        <v>46100</v>
      </c>
      <c r="E2807" s="71">
        <v>679</v>
      </c>
      <c r="F2807" s="234"/>
      <c r="G2807" t="s">
        <v>1918</v>
      </c>
    </row>
    <row r="2808" spans="1:7">
      <c r="A2808" s="1161" t="s">
        <v>1809</v>
      </c>
      <c r="B2808" s="1161" t="s">
        <v>60</v>
      </c>
      <c r="C2808" s="22">
        <v>46100</v>
      </c>
      <c r="D2808" s="11">
        <v>646</v>
      </c>
      <c r="G2808" t="s">
        <v>1918</v>
      </c>
    </row>
    <row r="2809" spans="1:7">
      <c r="A2809" s="1162" t="s">
        <v>1267</v>
      </c>
      <c r="B2809" s="1162" t="s">
        <v>54</v>
      </c>
      <c r="C2809" s="22">
        <v>46100</v>
      </c>
      <c r="D2809" s="86">
        <v>1766</v>
      </c>
      <c r="F2809" s="11" t="s">
        <v>2443</v>
      </c>
      <c r="G2809" t="s">
        <v>1918</v>
      </c>
    </row>
    <row r="2810" spans="1:7">
      <c r="A2810" s="1162" t="s">
        <v>1218</v>
      </c>
      <c r="B2810" s="1163" t="s">
        <v>56</v>
      </c>
      <c r="C2810" s="22">
        <v>46100</v>
      </c>
      <c r="D2810" s="11">
        <v>287</v>
      </c>
      <c r="F2810" s="11" t="s">
        <v>2983</v>
      </c>
      <c r="G2810" t="s">
        <v>1918</v>
      </c>
    </row>
    <row r="2811" spans="1:7">
      <c r="A2811" s="1163" t="s">
        <v>1552</v>
      </c>
      <c r="B2811" s="1162" t="s">
        <v>54</v>
      </c>
      <c r="C2811" s="22">
        <v>46100</v>
      </c>
      <c r="D2811" s="86">
        <v>1412</v>
      </c>
      <c r="G2811" t="s">
        <v>1918</v>
      </c>
    </row>
    <row r="2812" spans="1:7">
      <c r="A2812" s="1162" t="s">
        <v>1166</v>
      </c>
      <c r="B2812" s="1162" t="s">
        <v>2857</v>
      </c>
      <c r="C2812" s="22">
        <v>46100</v>
      </c>
      <c r="E2812" s="244">
        <v>1678</v>
      </c>
      <c r="F2812" s="11" t="s">
        <v>2984</v>
      </c>
      <c r="G2812" t="s">
        <v>1918</v>
      </c>
    </row>
    <row r="2813" spans="1:7">
      <c r="A2813" s="1162" t="s">
        <v>1279</v>
      </c>
      <c r="B2813" s="1162" t="s">
        <v>2857</v>
      </c>
      <c r="C2813" s="22">
        <v>46100</v>
      </c>
      <c r="E2813" s="71">
        <v>318</v>
      </c>
      <c r="F2813" s="1165" t="s">
        <v>2985</v>
      </c>
      <c r="G2813" t="s">
        <v>1918</v>
      </c>
    </row>
    <row r="2814" spans="1:7">
      <c r="A2814" s="1162" t="s">
        <v>1166</v>
      </c>
      <c r="B2814" s="1162" t="s">
        <v>54</v>
      </c>
      <c r="C2814" s="22">
        <v>46100</v>
      </c>
      <c r="F2814" s="1166" t="s">
        <v>2986</v>
      </c>
      <c r="G2814" t="s">
        <v>1918</v>
      </c>
    </row>
    <row r="2815" spans="1:7">
      <c r="A2815" s="234" t="s">
        <v>1984</v>
      </c>
      <c r="B2815" s="234" t="s">
        <v>64</v>
      </c>
      <c r="C2815" s="22">
        <v>46100</v>
      </c>
      <c r="F2815" s="234" t="s">
        <v>2220</v>
      </c>
      <c r="G2815" t="s">
        <v>1918</v>
      </c>
    </row>
    <row r="2816" spans="1:7">
      <c r="A2816" s="1162" t="s">
        <v>1267</v>
      </c>
      <c r="B2816" s="1162" t="s">
        <v>54</v>
      </c>
      <c r="C2816" s="22">
        <v>46101</v>
      </c>
      <c r="D2816" s="11">
        <v>41</v>
      </c>
      <c r="F2816" s="11" t="s">
        <v>2386</v>
      </c>
      <c r="G2816" t="s">
        <v>1918</v>
      </c>
    </row>
    <row r="2817" spans="1:7">
      <c r="A2817" s="1161" t="s">
        <v>1809</v>
      </c>
      <c r="B2817" s="1161" t="s">
        <v>60</v>
      </c>
      <c r="C2817" s="22">
        <v>46101</v>
      </c>
      <c r="D2817" s="11">
        <v>212</v>
      </c>
      <c r="G2817" t="s">
        <v>1918</v>
      </c>
    </row>
    <row r="2818" spans="1:7">
      <c r="A2818" s="1163" t="s">
        <v>1552</v>
      </c>
      <c r="B2818" s="1162" t="s">
        <v>54</v>
      </c>
      <c r="C2818" s="22">
        <v>46101</v>
      </c>
      <c r="D2818" s="86">
        <v>1376</v>
      </c>
      <c r="G2818" t="s">
        <v>1918</v>
      </c>
    </row>
    <row r="2819" spans="1:7">
      <c r="A2819" s="234" t="s">
        <v>1984</v>
      </c>
      <c r="B2819" s="234" t="s">
        <v>64</v>
      </c>
      <c r="C2819" s="22">
        <v>46101</v>
      </c>
      <c r="D2819" s="86">
        <v>308</v>
      </c>
      <c r="E2819" s="71">
        <v>500</v>
      </c>
      <c r="F2819" s="11" t="s">
        <v>2987</v>
      </c>
      <c r="G2819" t="s">
        <v>1918</v>
      </c>
    </row>
    <row r="2820" spans="1:7">
      <c r="A2820" s="1173" t="s">
        <v>1809</v>
      </c>
      <c r="B2820" s="1173" t="s">
        <v>60</v>
      </c>
      <c r="C2820" s="22">
        <v>46104</v>
      </c>
      <c r="D2820" s="11">
        <v>225</v>
      </c>
      <c r="G2820" t="s">
        <v>1918</v>
      </c>
    </row>
    <row r="2821" spans="1:7">
      <c r="A2821" s="1174" t="s">
        <v>1215</v>
      </c>
      <c r="B2821" s="1163" t="s">
        <v>56</v>
      </c>
      <c r="C2821" s="22">
        <v>46104</v>
      </c>
      <c r="F2821" s="1166" t="s">
        <v>2243</v>
      </c>
      <c r="G2821" t="s">
        <v>1918</v>
      </c>
    </row>
    <row r="2822" spans="1:7">
      <c r="A2822" s="1174" t="s">
        <v>1218</v>
      </c>
      <c r="B2822" s="1163" t="s">
        <v>56</v>
      </c>
      <c r="C2822" s="22">
        <v>46104</v>
      </c>
      <c r="F2822" s="1166" t="s">
        <v>2243</v>
      </c>
      <c r="G2822" t="s">
        <v>1918</v>
      </c>
    </row>
    <row r="2823" spans="1:7">
      <c r="A2823" s="174" t="s">
        <v>1205</v>
      </c>
      <c r="B2823" s="1163" t="s">
        <v>56</v>
      </c>
      <c r="C2823" s="22">
        <v>46104</v>
      </c>
      <c r="D2823" s="11">
        <v>735</v>
      </c>
      <c r="G2823" t="s">
        <v>1918</v>
      </c>
    </row>
    <row r="2824" spans="1:7">
      <c r="A2824" s="1161" t="s">
        <v>1809</v>
      </c>
      <c r="B2824" s="1161" t="s">
        <v>60</v>
      </c>
      <c r="C2824" s="22">
        <v>46105</v>
      </c>
      <c r="D2824" s="11">
        <v>135</v>
      </c>
      <c r="G2824" t="s">
        <v>1918</v>
      </c>
    </row>
    <row r="2825" spans="1:7">
      <c r="A2825" s="1162" t="s">
        <v>1988</v>
      </c>
      <c r="B2825" s="1162" t="s">
        <v>1921</v>
      </c>
      <c r="C2825" s="22">
        <v>46105</v>
      </c>
      <c r="D2825" s="11">
        <v>513</v>
      </c>
      <c r="G2825" t="s">
        <v>1918</v>
      </c>
    </row>
    <row r="2826" spans="1:7">
      <c r="A2826" s="1162" t="s">
        <v>970</v>
      </c>
      <c r="B2826" s="1162" t="s">
        <v>2988</v>
      </c>
      <c r="C2826" s="22">
        <v>46105</v>
      </c>
      <c r="F2826" s="1166" t="s">
        <v>2220</v>
      </c>
      <c r="G2826" t="s">
        <v>1918</v>
      </c>
    </row>
    <row r="2827" spans="1:7">
      <c r="A2827" s="1162" t="s">
        <v>1205</v>
      </c>
      <c r="B2827" s="1163" t="s">
        <v>56</v>
      </c>
      <c r="C2827" s="22">
        <v>46105</v>
      </c>
      <c r="D2827" s="11">
        <v>755</v>
      </c>
      <c r="F2827" s="11" t="s">
        <v>2989</v>
      </c>
      <c r="G2827" t="s">
        <v>1918</v>
      </c>
    </row>
    <row r="2828" spans="1:7">
      <c r="A2828" s="234" t="s">
        <v>538</v>
      </c>
      <c r="B2828" s="234" t="s">
        <v>1921</v>
      </c>
      <c r="C2828" s="22">
        <v>46106</v>
      </c>
      <c r="F2828" s="234" t="s">
        <v>2243</v>
      </c>
      <c r="G2828" t="s">
        <v>1918</v>
      </c>
    </row>
    <row r="2829" spans="1:7">
      <c r="A2829" s="234" t="s">
        <v>1475</v>
      </c>
      <c r="B2829" s="234" t="s">
        <v>58</v>
      </c>
      <c r="C2829" s="22">
        <v>46106</v>
      </c>
      <c r="D2829" s="11">
        <v>918</v>
      </c>
      <c r="F2829" s="11" t="s">
        <v>2407</v>
      </c>
      <c r="G2829" t="s">
        <v>1918</v>
      </c>
    </row>
    <row r="2830" spans="1:7">
      <c r="A2830" s="1161" t="s">
        <v>1809</v>
      </c>
      <c r="B2830" s="1161" t="s">
        <v>60</v>
      </c>
      <c r="C2830" s="22">
        <v>46106</v>
      </c>
      <c r="D2830" s="11">
        <v>278</v>
      </c>
      <c r="F2830" s="11" t="s">
        <v>2990</v>
      </c>
      <c r="G2830" t="s">
        <v>1918</v>
      </c>
    </row>
    <row r="2831" spans="1:7">
      <c r="A2831" s="1162" t="s">
        <v>1205</v>
      </c>
      <c r="B2831" s="1163" t="s">
        <v>56</v>
      </c>
      <c r="C2831" s="22">
        <v>46106</v>
      </c>
      <c r="D2831" s="11">
        <v>897</v>
      </c>
      <c r="F2831" s="11" t="s">
        <v>2593</v>
      </c>
      <c r="G2831" t="s">
        <v>1918</v>
      </c>
    </row>
    <row r="2832" spans="1:7">
      <c r="A2832" s="1162" t="s">
        <v>1267</v>
      </c>
      <c r="B2832" s="1162" t="s">
        <v>2857</v>
      </c>
      <c r="C2832" s="22">
        <v>46106</v>
      </c>
      <c r="E2832" s="244">
        <v>8226</v>
      </c>
      <c r="F2832" s="11" t="s">
        <v>2991</v>
      </c>
      <c r="G2832" t="s">
        <v>1918</v>
      </c>
    </row>
    <row r="2833" spans="1:7">
      <c r="A2833" s="1162" t="s">
        <v>1809</v>
      </c>
      <c r="B2833" s="1162" t="s">
        <v>1921</v>
      </c>
      <c r="C2833" s="22">
        <v>46106</v>
      </c>
      <c r="D2833" s="11">
        <v>216</v>
      </c>
      <c r="G2833" t="s">
        <v>1918</v>
      </c>
    </row>
    <row r="2834" spans="1:7">
      <c r="A2834" s="1162" t="s">
        <v>1552</v>
      </c>
      <c r="B2834" s="1162" t="s">
        <v>54</v>
      </c>
      <c r="C2834" s="22">
        <v>46106</v>
      </c>
      <c r="D2834" s="86">
        <v>2020</v>
      </c>
      <c r="G2834" t="s">
        <v>1918</v>
      </c>
    </row>
    <row r="2835" spans="1:7">
      <c r="A2835" s="1162" t="s">
        <v>1573</v>
      </c>
      <c r="B2835" s="1162" t="s">
        <v>1921</v>
      </c>
      <c r="C2835" s="22">
        <v>46106</v>
      </c>
      <c r="F2835" s="11" t="s">
        <v>2220</v>
      </c>
      <c r="G2835" t="s">
        <v>1918</v>
      </c>
    </row>
    <row r="2836" spans="1:7">
      <c r="A2836" s="1162" t="s">
        <v>1549</v>
      </c>
      <c r="B2836" s="1162" t="s">
        <v>1921</v>
      </c>
      <c r="C2836" s="22">
        <v>46106</v>
      </c>
      <c r="D2836" s="11">
        <v>7</v>
      </c>
      <c r="F2836" s="11" t="s">
        <v>2072</v>
      </c>
      <c r="G2836" t="s">
        <v>1918</v>
      </c>
    </row>
    <row r="2837" spans="1:7">
      <c r="A2837" s="1162" t="s">
        <v>970</v>
      </c>
      <c r="B2837" s="1162" t="s">
        <v>2988</v>
      </c>
      <c r="C2837" s="22">
        <v>46106</v>
      </c>
      <c r="D2837" s="11">
        <v>172</v>
      </c>
      <c r="G2837" t="s">
        <v>1918</v>
      </c>
    </row>
    <row r="2838" spans="1:7">
      <c r="A2838" s="234" t="s">
        <v>537</v>
      </c>
      <c r="B2838" s="1162" t="s">
        <v>1921</v>
      </c>
      <c r="C2838" s="22">
        <v>46107</v>
      </c>
      <c r="E2838" s="244">
        <v>2676</v>
      </c>
      <c r="G2838" t="s">
        <v>1918</v>
      </c>
    </row>
    <row r="2839" spans="1:7">
      <c r="A2839" s="1161" t="s">
        <v>1809</v>
      </c>
      <c r="B2839" s="1161" t="s">
        <v>60</v>
      </c>
      <c r="C2839" s="22">
        <v>46107</v>
      </c>
      <c r="D2839" s="11">
        <v>333</v>
      </c>
      <c r="G2839" t="s">
        <v>1918</v>
      </c>
    </row>
    <row r="2840" spans="1:7">
      <c r="A2840" s="1162" t="s">
        <v>1192</v>
      </c>
      <c r="B2840" s="1163" t="s">
        <v>56</v>
      </c>
      <c r="C2840" s="22">
        <v>46107</v>
      </c>
      <c r="D2840" s="11">
        <v>438</v>
      </c>
      <c r="G2840" t="s">
        <v>1918</v>
      </c>
    </row>
    <row r="2841" spans="1:7">
      <c r="A2841" s="1162" t="s">
        <v>1205</v>
      </c>
      <c r="B2841" s="1163" t="s">
        <v>56</v>
      </c>
      <c r="C2841" s="22">
        <v>46107</v>
      </c>
      <c r="D2841" s="11">
        <v>583</v>
      </c>
      <c r="F2841" s="11" t="s">
        <v>2992</v>
      </c>
      <c r="G2841" t="s">
        <v>1918</v>
      </c>
    </row>
    <row r="2842" spans="1:7">
      <c r="A2842" s="1162" t="s">
        <v>1552</v>
      </c>
      <c r="B2842" s="1162" t="s">
        <v>54</v>
      </c>
      <c r="C2842" s="22">
        <v>46107</v>
      </c>
      <c r="D2842" s="86">
        <v>1855</v>
      </c>
      <c r="G2842" t="s">
        <v>1918</v>
      </c>
    </row>
    <row r="2843" spans="1:7">
      <c r="A2843" s="174" t="s">
        <v>1581</v>
      </c>
      <c r="B2843" s="1174" t="s">
        <v>1921</v>
      </c>
      <c r="C2843" s="22">
        <v>46107</v>
      </c>
      <c r="D2843" s="11">
        <v>265</v>
      </c>
      <c r="G2843" t="s">
        <v>1918</v>
      </c>
    </row>
    <row r="2844" spans="1:7">
      <c r="A2844" s="1161" t="s">
        <v>1809</v>
      </c>
      <c r="B2844" s="1161" t="s">
        <v>60</v>
      </c>
      <c r="C2844" s="22">
        <v>46108</v>
      </c>
      <c r="D2844" s="11">
        <v>377</v>
      </c>
      <c r="G2844" t="s">
        <v>1918</v>
      </c>
    </row>
    <row r="2845" spans="1:7">
      <c r="A2845" s="1162" t="s">
        <v>1552</v>
      </c>
      <c r="B2845" s="1162" t="s">
        <v>54</v>
      </c>
      <c r="C2845" s="22">
        <v>46108</v>
      </c>
      <c r="D2845" s="86">
        <v>1609</v>
      </c>
      <c r="G2845" t="s">
        <v>1918</v>
      </c>
    </row>
    <row r="2846" spans="1:7">
      <c r="A2846" s="174" t="s">
        <v>1581</v>
      </c>
      <c r="B2846" s="1174" t="s">
        <v>1921</v>
      </c>
      <c r="C2846" s="22">
        <v>46108</v>
      </c>
      <c r="D2846" s="11">
        <v>372</v>
      </c>
      <c r="G2846" t="s">
        <v>1918</v>
      </c>
    </row>
    <row r="2847" spans="1:7">
      <c r="A2847" s="1173" t="s">
        <v>1809</v>
      </c>
      <c r="B2847" s="1173" t="s">
        <v>60</v>
      </c>
      <c r="C2847" s="22">
        <v>46111</v>
      </c>
      <c r="D2847" s="11">
        <v>526</v>
      </c>
      <c r="G2847" t="s">
        <v>1918</v>
      </c>
    </row>
    <row r="2848" spans="1:7">
      <c r="A2848" s="1174" t="s">
        <v>1223</v>
      </c>
      <c r="B2848" s="1163" t="s">
        <v>56</v>
      </c>
      <c r="C2848" s="22">
        <v>46111</v>
      </c>
      <c r="D2848" s="11">
        <v>978</v>
      </c>
      <c r="G2848" t="s">
        <v>1918</v>
      </c>
    </row>
    <row r="2849" spans="1:7">
      <c r="A2849" s="1174" t="s">
        <v>1578</v>
      </c>
      <c r="B2849" s="1174" t="s">
        <v>1921</v>
      </c>
      <c r="C2849" s="22">
        <v>46111</v>
      </c>
      <c r="D2849" s="11">
        <v>195</v>
      </c>
      <c r="G2849" t="s">
        <v>1918</v>
      </c>
    </row>
    <row r="2850" spans="1:7">
      <c r="A2850" s="1174" t="s">
        <v>1581</v>
      </c>
      <c r="B2850" s="1174" t="s">
        <v>1921</v>
      </c>
      <c r="C2850" s="22">
        <v>46111</v>
      </c>
      <c r="D2850" s="11">
        <v>396</v>
      </c>
      <c r="G2850" t="s">
        <v>1918</v>
      </c>
    </row>
    <row r="2851" spans="1:7">
      <c r="A2851" s="1174" t="s">
        <v>1562</v>
      </c>
      <c r="B2851" s="1174" t="s">
        <v>54</v>
      </c>
      <c r="C2851" s="22">
        <v>46111</v>
      </c>
      <c r="D2851" s="11">
        <v>788</v>
      </c>
      <c r="G2851" t="s">
        <v>1918</v>
      </c>
    </row>
    <row r="2852" spans="1:7">
      <c r="A2852" s="1174" t="s">
        <v>1552</v>
      </c>
      <c r="B2852" s="1174" t="s">
        <v>54</v>
      </c>
      <c r="C2852" s="22">
        <v>46111</v>
      </c>
      <c r="F2852" s="11" t="s">
        <v>2220</v>
      </c>
      <c r="G2852" t="s">
        <v>1918</v>
      </c>
    </row>
    <row r="2853" spans="1:7">
      <c r="A2853" s="234" t="s">
        <v>1989</v>
      </c>
      <c r="B2853" s="1174" t="s">
        <v>1921</v>
      </c>
      <c r="C2853" s="22">
        <v>46112</v>
      </c>
      <c r="D2853" s="11">
        <v>55</v>
      </c>
      <c r="G2853" t="s">
        <v>1918</v>
      </c>
    </row>
    <row r="2854" spans="1:7">
      <c r="A2854" s="1161" t="s">
        <v>1809</v>
      </c>
      <c r="B2854" s="1161" t="s">
        <v>60</v>
      </c>
      <c r="C2854" s="22">
        <v>46112</v>
      </c>
      <c r="D2854" s="11">
        <v>36</v>
      </c>
      <c r="F2854" s="11" t="s">
        <v>2993</v>
      </c>
      <c r="G2854" t="s">
        <v>1918</v>
      </c>
    </row>
    <row r="2855" spans="1:7">
      <c r="A2855" s="1162" t="s">
        <v>1223</v>
      </c>
      <c r="B2855" s="1163" t="s">
        <v>56</v>
      </c>
      <c r="C2855" s="22">
        <v>46112</v>
      </c>
      <c r="D2855" s="86">
        <v>1555</v>
      </c>
      <c r="G2855" t="s">
        <v>1918</v>
      </c>
    </row>
    <row r="2856" spans="1:7">
      <c r="A2856" s="1162" t="s">
        <v>1562</v>
      </c>
      <c r="B2856" s="1162" t="s">
        <v>54</v>
      </c>
      <c r="C2856" s="22">
        <v>46112</v>
      </c>
      <c r="D2856" s="86">
        <v>1083</v>
      </c>
      <c r="F2856" s="11" t="s">
        <v>2400</v>
      </c>
      <c r="G2856" t="s">
        <v>1918</v>
      </c>
    </row>
    <row r="2857" spans="1:7">
      <c r="A2857" s="1162" t="s">
        <v>1552</v>
      </c>
      <c r="B2857" s="1162" t="s">
        <v>54</v>
      </c>
      <c r="C2857" s="22">
        <v>46112</v>
      </c>
      <c r="D2857" s="86">
        <v>1420</v>
      </c>
      <c r="G2857" t="s">
        <v>1918</v>
      </c>
    </row>
    <row r="2858" spans="1:7">
      <c r="A2858" s="1162" t="s">
        <v>1565</v>
      </c>
      <c r="B2858" s="1162" t="s">
        <v>54</v>
      </c>
      <c r="C2858" s="22">
        <v>46112</v>
      </c>
      <c r="D2858" s="11">
        <v>551</v>
      </c>
      <c r="F2858" s="11" t="s">
        <v>2084</v>
      </c>
      <c r="G2858" t="s">
        <v>1918</v>
      </c>
    </row>
    <row r="2859" spans="1:7">
      <c r="A2859" s="1161" t="s">
        <v>1809</v>
      </c>
      <c r="B2859" s="1161" t="s">
        <v>60</v>
      </c>
      <c r="C2859" s="22">
        <v>46113</v>
      </c>
      <c r="D2859" s="11">
        <v>12</v>
      </c>
      <c r="F2859" s="11" t="s">
        <v>2994</v>
      </c>
      <c r="G2859" t="s">
        <v>1919</v>
      </c>
    </row>
    <row r="2860" spans="1:7">
      <c r="A2860" s="1162" t="s">
        <v>1223</v>
      </c>
      <c r="B2860" s="1163" t="s">
        <v>56</v>
      </c>
      <c r="C2860" s="22">
        <v>46113</v>
      </c>
      <c r="D2860" s="86">
        <v>1095</v>
      </c>
      <c r="G2860" t="s">
        <v>1919</v>
      </c>
    </row>
    <row r="2861" spans="1:7">
      <c r="A2861" s="1162" t="s">
        <v>1578</v>
      </c>
      <c r="B2861" s="1162" t="s">
        <v>1921</v>
      </c>
      <c r="C2861" s="22">
        <v>46113</v>
      </c>
      <c r="D2861" s="11">
        <v>349</v>
      </c>
      <c r="G2861" t="s">
        <v>1919</v>
      </c>
    </row>
    <row r="2862" spans="1:7">
      <c r="A2862" s="1162" t="s">
        <v>1552</v>
      </c>
      <c r="B2862" s="1162" t="s">
        <v>54</v>
      </c>
      <c r="C2862" s="22">
        <v>46113</v>
      </c>
      <c r="D2862" s="86">
        <v>1208</v>
      </c>
      <c r="G2862" t="s">
        <v>1919</v>
      </c>
    </row>
    <row r="2863" spans="1:7">
      <c r="A2863" s="1162" t="s">
        <v>1565</v>
      </c>
      <c r="B2863" s="1162" t="s">
        <v>54</v>
      </c>
      <c r="C2863" s="22">
        <v>46113</v>
      </c>
      <c r="D2863" s="86">
        <v>1606</v>
      </c>
      <c r="G2863" t="s">
        <v>1919</v>
      </c>
    </row>
    <row r="2864" spans="1:7">
      <c r="A2864" s="1161" t="s">
        <v>1809</v>
      </c>
      <c r="B2864" s="1161" t="s">
        <v>60</v>
      </c>
      <c r="C2864" s="22">
        <v>46114</v>
      </c>
      <c r="F2864" s="11" t="s">
        <v>2995</v>
      </c>
      <c r="G2864" t="s">
        <v>1919</v>
      </c>
    </row>
    <row r="2865" spans="1:7">
      <c r="A2865" s="1162" t="s">
        <v>1809</v>
      </c>
      <c r="B2865" s="1162" t="s">
        <v>1921</v>
      </c>
      <c r="C2865" s="22">
        <v>46114</v>
      </c>
      <c r="E2865" s="71">
        <v>106</v>
      </c>
      <c r="F2865" s="11" t="s">
        <v>2072</v>
      </c>
      <c r="G2865" t="s">
        <v>1919</v>
      </c>
    </row>
    <row r="2866" spans="1:7">
      <c r="A2866" s="1162" t="s">
        <v>1223</v>
      </c>
      <c r="B2866" s="1163" t="s">
        <v>56</v>
      </c>
      <c r="C2866" s="22">
        <v>46114</v>
      </c>
      <c r="F2866" s="11" t="s">
        <v>2072</v>
      </c>
      <c r="G2866" t="s">
        <v>1919</v>
      </c>
    </row>
    <row r="2867" spans="1:7">
      <c r="A2867" s="1162" t="s">
        <v>1581</v>
      </c>
      <c r="B2867" s="1162" t="s">
        <v>1921</v>
      </c>
      <c r="C2867" s="22">
        <v>46114</v>
      </c>
      <c r="D2867" s="11">
        <v>145</v>
      </c>
      <c r="G2867" t="s">
        <v>1919</v>
      </c>
    </row>
    <row r="2868" spans="1:7">
      <c r="A2868" s="1162" t="s">
        <v>1578</v>
      </c>
      <c r="B2868" s="1162" t="s">
        <v>54</v>
      </c>
      <c r="C2868" s="22">
        <v>46114</v>
      </c>
      <c r="D2868" s="11">
        <v>790</v>
      </c>
      <c r="G2868" t="s">
        <v>1919</v>
      </c>
    </row>
    <row r="2869" spans="1:7">
      <c r="A2869" s="1162" t="s">
        <v>1552</v>
      </c>
      <c r="B2869" s="1162" t="s">
        <v>54</v>
      </c>
      <c r="C2869" s="22">
        <v>46114</v>
      </c>
      <c r="D2869" s="11">
        <v>596</v>
      </c>
      <c r="G2869" t="s">
        <v>1919</v>
      </c>
    </row>
    <row r="2870" spans="1:7">
      <c r="A2870" s="174" t="s">
        <v>1970</v>
      </c>
      <c r="B2870" s="1162" t="s">
        <v>1921</v>
      </c>
      <c r="C2870" s="22">
        <v>46115</v>
      </c>
      <c r="F2870" s="11" t="s">
        <v>122</v>
      </c>
      <c r="G2870" t="s">
        <v>1919</v>
      </c>
    </row>
    <row r="2871" spans="1:7">
      <c r="A2871" s="174" t="s">
        <v>1576</v>
      </c>
      <c r="B2871" s="1162" t="s">
        <v>54</v>
      </c>
      <c r="C2871" s="22">
        <v>46115</v>
      </c>
      <c r="D2871" s="11">
        <v>752</v>
      </c>
      <c r="F2871" s="11" t="s">
        <v>2383</v>
      </c>
      <c r="G2871" t="s">
        <v>1919</v>
      </c>
    </row>
    <row r="2872" spans="1:7">
      <c r="A2872" s="174" t="s">
        <v>1578</v>
      </c>
      <c r="B2872" s="1162" t="s">
        <v>54</v>
      </c>
      <c r="C2872" s="22">
        <v>46115</v>
      </c>
      <c r="D2872" s="11">
        <v>15</v>
      </c>
      <c r="G2872" t="s">
        <v>1919</v>
      </c>
    </row>
    <row r="2873" spans="1:7">
      <c r="A2873" s="174" t="s">
        <v>1581</v>
      </c>
      <c r="B2873" s="1162" t="s">
        <v>54</v>
      </c>
      <c r="C2873" s="22">
        <v>46115</v>
      </c>
      <c r="F2873" s="11" t="s">
        <v>2383</v>
      </c>
      <c r="G2873" t="s">
        <v>1919</v>
      </c>
    </row>
    <row r="2874" spans="1:7">
      <c r="A2874" s="174" t="s">
        <v>1970</v>
      </c>
      <c r="B2874" s="1162" t="s">
        <v>1921</v>
      </c>
      <c r="C2874" s="22">
        <v>46118</v>
      </c>
      <c r="F2874" s="11" t="s">
        <v>122</v>
      </c>
      <c r="G2874" t="s">
        <v>1919</v>
      </c>
    </row>
    <row r="2875" spans="1:7">
      <c r="A2875" s="1161" t="s">
        <v>1225</v>
      </c>
      <c r="B2875" s="1163" t="s">
        <v>56</v>
      </c>
      <c r="C2875" s="22">
        <v>46118</v>
      </c>
      <c r="D2875" s="86">
        <v>1360</v>
      </c>
      <c r="G2875" t="s">
        <v>1919</v>
      </c>
    </row>
    <row r="2876" spans="1:7">
      <c r="A2876" s="1161" t="s">
        <v>404</v>
      </c>
      <c r="B2876" s="1161" t="s">
        <v>1921</v>
      </c>
      <c r="C2876" s="22">
        <v>46119</v>
      </c>
      <c r="F2876" s="11" t="s">
        <v>122</v>
      </c>
      <c r="G2876" t="s">
        <v>1919</v>
      </c>
    </row>
    <row r="2877" spans="1:7">
      <c r="A2877" s="1161" t="s">
        <v>1568</v>
      </c>
      <c r="B2877" s="1161" t="s">
        <v>2586</v>
      </c>
      <c r="C2877" s="22">
        <v>46119</v>
      </c>
      <c r="D2877" s="11">
        <v>102</v>
      </c>
      <c r="F2877" s="11" t="s">
        <v>2378</v>
      </c>
      <c r="G2877" t="s">
        <v>1919</v>
      </c>
    </row>
    <row r="2878" spans="1:7">
      <c r="A2878" s="1162" t="s">
        <v>1570</v>
      </c>
      <c r="B2878" s="1162" t="s">
        <v>2586</v>
      </c>
      <c r="C2878" s="22">
        <v>46119</v>
      </c>
      <c r="D2878" s="11">
        <v>417</v>
      </c>
      <c r="F2878" s="11" t="s">
        <v>2084</v>
      </c>
      <c r="G2878" t="s">
        <v>1919</v>
      </c>
    </row>
    <row r="2879" spans="1:7">
      <c r="A2879" s="1162" t="s">
        <v>1552</v>
      </c>
      <c r="B2879" s="1162" t="s">
        <v>54</v>
      </c>
      <c r="C2879" s="22">
        <v>46119</v>
      </c>
      <c r="F2879" s="11" t="s">
        <v>2996</v>
      </c>
      <c r="G2879" t="s">
        <v>1919</v>
      </c>
    </row>
    <row r="2880" spans="1:7">
      <c r="A2880" s="1162" t="s">
        <v>1225</v>
      </c>
      <c r="B2880" s="1163" t="s">
        <v>56</v>
      </c>
      <c r="C2880" s="22">
        <v>46119</v>
      </c>
      <c r="F2880" s="11" t="s">
        <v>2105</v>
      </c>
      <c r="G2880" t="s">
        <v>1919</v>
      </c>
    </row>
    <row r="2881" spans="1:7">
      <c r="A2881" s="1162" t="s">
        <v>1223</v>
      </c>
      <c r="B2881" s="1163" t="s">
        <v>56</v>
      </c>
      <c r="C2881" s="22">
        <v>46119</v>
      </c>
      <c r="D2881" s="11">
        <v>400</v>
      </c>
      <c r="F2881" s="11" t="s">
        <v>2997</v>
      </c>
      <c r="G2881" t="s">
        <v>1919</v>
      </c>
    </row>
    <row r="2882" spans="1:7">
      <c r="A2882" s="174" t="s">
        <v>1549</v>
      </c>
      <c r="B2882" s="88" t="s">
        <v>2857</v>
      </c>
      <c r="C2882" s="22">
        <v>46119</v>
      </c>
      <c r="E2882" s="71">
        <v>244</v>
      </c>
      <c r="F2882" s="11" t="s">
        <v>2998</v>
      </c>
      <c r="G2882" t="s">
        <v>1919</v>
      </c>
    </row>
    <row r="2883" spans="1:7">
      <c r="A2883" s="174" t="s">
        <v>1562</v>
      </c>
      <c r="B2883" s="88" t="s">
        <v>2857</v>
      </c>
      <c r="C2883" s="22">
        <v>46119</v>
      </c>
      <c r="E2883" s="244">
        <v>2366</v>
      </c>
      <c r="F2883" s="11" t="s">
        <v>2999</v>
      </c>
      <c r="G2883" t="s">
        <v>1919</v>
      </c>
    </row>
    <row r="2884" spans="1:7">
      <c r="A2884" s="174" t="s">
        <v>1565</v>
      </c>
      <c r="B2884" s="88" t="s">
        <v>2857</v>
      </c>
      <c r="C2884" s="22">
        <v>46119</v>
      </c>
      <c r="E2884" s="244">
        <v>2688</v>
      </c>
      <c r="F2884" s="11" t="s">
        <v>3000</v>
      </c>
      <c r="G2884" t="s">
        <v>1919</v>
      </c>
    </row>
    <row r="2885" spans="1:7">
      <c r="A2885" s="174" t="s">
        <v>1573</v>
      </c>
      <c r="B2885" s="88" t="s">
        <v>2857</v>
      </c>
      <c r="C2885" s="22">
        <v>46119</v>
      </c>
      <c r="E2885" s="71">
        <v>742</v>
      </c>
      <c r="F2885" s="11" t="s">
        <v>3001</v>
      </c>
      <c r="G2885" t="s">
        <v>1919</v>
      </c>
    </row>
    <row r="2886" spans="1:7">
      <c r="A2886" s="174" t="s">
        <v>1576</v>
      </c>
      <c r="B2886" s="88" t="s">
        <v>2857</v>
      </c>
      <c r="C2886" s="22">
        <v>46119</v>
      </c>
      <c r="E2886" s="244">
        <v>1048</v>
      </c>
      <c r="F2886" s="11" t="s">
        <v>3002</v>
      </c>
      <c r="G2886" t="s">
        <v>1919</v>
      </c>
    </row>
    <row r="2887" spans="1:7">
      <c r="A2887" s="174" t="s">
        <v>1578</v>
      </c>
      <c r="B2887" s="88" t="s">
        <v>2857</v>
      </c>
      <c r="C2887" s="22">
        <v>46119</v>
      </c>
      <c r="E2887" s="244">
        <v>1654</v>
      </c>
      <c r="F2887" s="11" t="s">
        <v>3003</v>
      </c>
      <c r="G2887" t="s">
        <v>1919</v>
      </c>
    </row>
    <row r="2888" spans="1:7">
      <c r="A2888" s="174" t="s">
        <v>1581</v>
      </c>
      <c r="B2888" s="88" t="s">
        <v>2857</v>
      </c>
      <c r="C2888" s="22">
        <v>46119</v>
      </c>
      <c r="E2888" s="244">
        <v>1456</v>
      </c>
      <c r="F2888" s="11" t="s">
        <v>3004</v>
      </c>
      <c r="G2888" t="s">
        <v>1919</v>
      </c>
    </row>
    <row r="2889" spans="1:7">
      <c r="A2889" s="1161" t="s">
        <v>1271</v>
      </c>
      <c r="B2889" s="1162" t="s">
        <v>54</v>
      </c>
      <c r="C2889" s="22">
        <v>46120</v>
      </c>
      <c r="D2889" s="86">
        <v>1036</v>
      </c>
      <c r="G2889" t="s">
        <v>1919</v>
      </c>
    </row>
    <row r="2890" spans="1:7">
      <c r="A2890" s="1161" t="s">
        <v>1271</v>
      </c>
      <c r="B2890" s="1162" t="s">
        <v>54</v>
      </c>
      <c r="C2890" s="22">
        <v>46121</v>
      </c>
      <c r="D2890" s="86"/>
      <c r="F2890" s="11" t="s">
        <v>2383</v>
      </c>
      <c r="G2890" t="s">
        <v>1919</v>
      </c>
    </row>
    <row r="2891" spans="1:7">
      <c r="A2891" s="174" t="s">
        <v>1273</v>
      </c>
      <c r="B2891" s="1163" t="s">
        <v>56</v>
      </c>
      <c r="C2891" s="22">
        <v>46122</v>
      </c>
      <c r="D2891" s="11">
        <v>891</v>
      </c>
      <c r="G2891" t="s">
        <v>1919</v>
      </c>
    </row>
    <row r="2892" spans="1:7">
      <c r="A2892" s="174" t="s">
        <v>1273</v>
      </c>
      <c r="B2892" s="1163" t="s">
        <v>56</v>
      </c>
      <c r="C2892" s="22">
        <v>46125</v>
      </c>
      <c r="D2892" s="86">
        <v>2719</v>
      </c>
      <c r="G2892" t="s">
        <v>1919</v>
      </c>
    </row>
    <row r="2893" spans="1:7">
      <c r="A2893" s="1161" t="s">
        <v>1273</v>
      </c>
      <c r="B2893" s="1163" t="s">
        <v>56</v>
      </c>
      <c r="C2893" s="22">
        <v>46126</v>
      </c>
      <c r="D2893" s="86">
        <v>2206</v>
      </c>
      <c r="G2893" t="s">
        <v>1919</v>
      </c>
    </row>
    <row r="2894" spans="1:7">
      <c r="A2894" s="1162" t="s">
        <v>1223</v>
      </c>
      <c r="B2894" s="268" t="s">
        <v>2662</v>
      </c>
      <c r="C2894" s="22">
        <v>46126</v>
      </c>
      <c r="E2894" s="244">
        <v>4672</v>
      </c>
      <c r="F2894" s="11" t="s">
        <v>3005</v>
      </c>
      <c r="G2894" t="s">
        <v>1919</v>
      </c>
    </row>
    <row r="2895" spans="1:7">
      <c r="A2895" s="1162" t="s">
        <v>1225</v>
      </c>
      <c r="B2895" s="268" t="s">
        <v>2662</v>
      </c>
      <c r="C2895" s="22">
        <v>46126</v>
      </c>
      <c r="E2895" s="244">
        <v>1850</v>
      </c>
      <c r="F2895" s="11" t="s">
        <v>3006</v>
      </c>
      <c r="G2895" t="s">
        <v>1919</v>
      </c>
    </row>
    <row r="2896" spans="1:7">
      <c r="A2896" s="1162" t="s">
        <v>1552</v>
      </c>
      <c r="B2896" s="1162" t="s">
        <v>2857</v>
      </c>
      <c r="C2896" s="22">
        <v>46126</v>
      </c>
      <c r="E2896" s="244">
        <v>14650</v>
      </c>
      <c r="F2896" s="11" t="s">
        <v>3007</v>
      </c>
      <c r="G2896" t="s">
        <v>1919</v>
      </c>
    </row>
    <row r="2897" spans="1:7">
      <c r="A2897" s="1161" t="s">
        <v>1273</v>
      </c>
      <c r="B2897" s="1163" t="s">
        <v>56</v>
      </c>
      <c r="C2897" s="22">
        <v>46127</v>
      </c>
      <c r="D2897" s="86">
        <v>2612</v>
      </c>
      <c r="G2897" t="s">
        <v>1919</v>
      </c>
    </row>
    <row r="2898" spans="1:7">
      <c r="A2898" s="174" t="s">
        <v>1568</v>
      </c>
      <c r="B2898" s="1162" t="s">
        <v>1921</v>
      </c>
      <c r="C2898" s="22">
        <v>46127</v>
      </c>
      <c r="E2898" s="71">
        <v>300</v>
      </c>
      <c r="F2898" s="11" t="s">
        <v>3008</v>
      </c>
      <c r="G2898" t="s">
        <v>1919</v>
      </c>
    </row>
    <row r="2899" spans="1:7">
      <c r="A2899" s="174" t="s">
        <v>1570</v>
      </c>
      <c r="B2899" s="1162" t="s">
        <v>1921</v>
      </c>
      <c r="C2899" s="22">
        <v>46127</v>
      </c>
      <c r="E2899" s="71">
        <v>688</v>
      </c>
      <c r="F2899" s="11" t="s">
        <v>3009</v>
      </c>
      <c r="G2899" t="s">
        <v>1919</v>
      </c>
    </row>
    <row r="2900" spans="1:7">
      <c r="A2900" s="1161" t="s">
        <v>1273</v>
      </c>
      <c r="B2900" s="1163" t="s">
        <v>56</v>
      </c>
      <c r="C2900" s="22">
        <v>46128</v>
      </c>
      <c r="D2900" s="86">
        <v>1765</v>
      </c>
      <c r="G2900" t="s">
        <v>1919</v>
      </c>
    </row>
    <row r="2901" spans="1:7">
      <c r="A2901" s="1162" t="s">
        <v>1223</v>
      </c>
      <c r="B2901" s="1162" t="s">
        <v>1921</v>
      </c>
      <c r="C2901" s="22">
        <v>46128</v>
      </c>
      <c r="F2901" s="11" t="s">
        <v>3010</v>
      </c>
      <c r="G2901" t="s">
        <v>1919</v>
      </c>
    </row>
    <row r="2902" spans="1:7">
      <c r="A2902" s="1162" t="s">
        <v>1990</v>
      </c>
      <c r="B2902" s="1162" t="s">
        <v>1921</v>
      </c>
      <c r="C2902" s="22">
        <v>46128</v>
      </c>
      <c r="F2902" s="11" t="s">
        <v>3010</v>
      </c>
      <c r="G2902" t="s">
        <v>1919</v>
      </c>
    </row>
    <row r="2903" spans="1:7">
      <c r="A2903" s="1162" t="s">
        <v>1180</v>
      </c>
      <c r="B2903" s="1162" t="s">
        <v>54</v>
      </c>
      <c r="C2903" s="22">
        <v>46128</v>
      </c>
      <c r="D2903" s="11">
        <v>407</v>
      </c>
      <c r="G2903" t="s">
        <v>1919</v>
      </c>
    </row>
    <row r="2904" spans="1:7">
      <c r="A2904" s="1161" t="s">
        <v>1273</v>
      </c>
      <c r="B2904" s="1163" t="s">
        <v>56</v>
      </c>
      <c r="C2904" s="22">
        <v>46129</v>
      </c>
      <c r="D2904" s="86">
        <v>1356</v>
      </c>
      <c r="G2904" t="s">
        <v>1919</v>
      </c>
    </row>
    <row r="2905" spans="1:7">
      <c r="A2905" s="1161" t="s">
        <v>1789</v>
      </c>
      <c r="B2905" s="1161" t="s">
        <v>1921</v>
      </c>
      <c r="C2905" s="22">
        <v>46129</v>
      </c>
      <c r="D2905" s="11">
        <v>67</v>
      </c>
      <c r="G2905" t="s">
        <v>1919</v>
      </c>
    </row>
    <row r="2906" spans="1:7">
      <c r="A2906" s="1162" t="s">
        <v>1180</v>
      </c>
      <c r="B2906" s="1162" t="s">
        <v>54</v>
      </c>
      <c r="C2906" s="22">
        <v>46129</v>
      </c>
      <c r="F2906" s="11" t="s">
        <v>3011</v>
      </c>
      <c r="G2906" t="s">
        <v>1919</v>
      </c>
    </row>
    <row r="2907" spans="1:7">
      <c r="A2907" s="1161" t="s">
        <v>1180</v>
      </c>
      <c r="B2907" s="1161" t="s">
        <v>54</v>
      </c>
      <c r="C2907" s="22">
        <v>46132</v>
      </c>
      <c r="D2907" s="11">
        <v>940</v>
      </c>
      <c r="G2907" t="s">
        <v>1919</v>
      </c>
    </row>
    <row r="2908" spans="1:7">
      <c r="A2908" s="1162" t="s">
        <v>1273</v>
      </c>
      <c r="B2908" s="1163" t="s">
        <v>56</v>
      </c>
      <c r="C2908" s="22">
        <v>46132</v>
      </c>
      <c r="D2908" s="86">
        <v>1212</v>
      </c>
      <c r="G2908" t="s">
        <v>1919</v>
      </c>
    </row>
    <row r="2909" spans="1:7">
      <c r="A2909" s="1162" t="s">
        <v>1271</v>
      </c>
      <c r="B2909" s="1162" t="s">
        <v>2857</v>
      </c>
      <c r="C2909" s="22">
        <v>46132</v>
      </c>
      <c r="E2909" s="244">
        <v>1268</v>
      </c>
      <c r="F2909" s="11" t="s">
        <v>3012</v>
      </c>
      <c r="G2909" t="s">
        <v>1919</v>
      </c>
    </row>
    <row r="2910" spans="1:7">
      <c r="A2910" s="1162" t="s">
        <v>888</v>
      </c>
      <c r="B2910" s="1162" t="s">
        <v>1921</v>
      </c>
      <c r="C2910" s="22">
        <v>46132</v>
      </c>
      <c r="F2910" s="11" t="s">
        <v>3013</v>
      </c>
      <c r="G2910" t="s">
        <v>1919</v>
      </c>
    </row>
    <row r="2911" spans="1:7">
      <c r="A2911" s="1162" t="s">
        <v>970</v>
      </c>
      <c r="B2911" s="1163" t="s">
        <v>56</v>
      </c>
      <c r="C2911" s="22">
        <v>46132</v>
      </c>
      <c r="D2911" s="11">
        <v>572</v>
      </c>
      <c r="G2911" t="s">
        <v>1919</v>
      </c>
    </row>
    <row r="2912" spans="1:7">
      <c r="A2912" s="1162" t="s">
        <v>1868</v>
      </c>
      <c r="B2912" s="1162" t="s">
        <v>1921</v>
      </c>
      <c r="C2912" s="22">
        <v>46132</v>
      </c>
      <c r="D2912" s="11">
        <v>288</v>
      </c>
      <c r="G2912" t="s">
        <v>1919</v>
      </c>
    </row>
    <row r="2913" spans="1:7">
      <c r="A2913" s="1161" t="s">
        <v>1180</v>
      </c>
      <c r="B2913" s="1161" t="s">
        <v>54</v>
      </c>
      <c r="C2913" s="22">
        <v>46133</v>
      </c>
      <c r="D2913" s="86">
        <v>1575</v>
      </c>
      <c r="G2913" t="s">
        <v>1919</v>
      </c>
    </row>
    <row r="2914" spans="1:7">
      <c r="A2914" s="1162" t="s">
        <v>1273</v>
      </c>
      <c r="B2914" s="1163" t="s">
        <v>56</v>
      </c>
      <c r="C2914" s="22">
        <v>46133</v>
      </c>
      <c r="D2914" s="11">
        <v>866</v>
      </c>
      <c r="G2914" t="s">
        <v>1919</v>
      </c>
    </row>
    <row r="2915" spans="1:7">
      <c r="A2915" s="1162" t="s">
        <v>888</v>
      </c>
      <c r="B2915" s="1162" t="s">
        <v>1921</v>
      </c>
      <c r="C2915" s="22">
        <v>46133</v>
      </c>
      <c r="D2915" s="11">
        <v>290</v>
      </c>
      <c r="G2915" t="s">
        <v>1919</v>
      </c>
    </row>
    <row r="2916" spans="1:7">
      <c r="A2916" s="1162" t="s">
        <v>888</v>
      </c>
      <c r="B2916" s="1162" t="s">
        <v>1921</v>
      </c>
      <c r="C2916" s="22">
        <v>46133</v>
      </c>
      <c r="D2916" s="11">
        <v>477</v>
      </c>
      <c r="G2916" t="s">
        <v>1919</v>
      </c>
    </row>
    <row r="2917" spans="1:7">
      <c r="A2917" s="1162" t="s">
        <v>970</v>
      </c>
      <c r="B2917" s="1163" t="s">
        <v>56</v>
      </c>
      <c r="C2917" s="22">
        <v>46133</v>
      </c>
      <c r="D2917" s="11">
        <v>776</v>
      </c>
      <c r="G2917" t="s">
        <v>1919</v>
      </c>
    </row>
    <row r="2918" spans="1:7">
      <c r="A2918" s="1162" t="s">
        <v>1868</v>
      </c>
      <c r="B2918" s="1162" t="s">
        <v>1921</v>
      </c>
      <c r="C2918" s="22">
        <v>46133</v>
      </c>
      <c r="F2918" s="11" t="s">
        <v>2072</v>
      </c>
      <c r="G2918" t="s">
        <v>1919</v>
      </c>
    </row>
    <row r="2919" spans="1:7">
      <c r="A2919" s="1162" t="s">
        <v>1560</v>
      </c>
      <c r="B2919" s="1162" t="s">
        <v>1921</v>
      </c>
      <c r="C2919" s="22">
        <v>46133</v>
      </c>
      <c r="D2919" s="11">
        <v>290</v>
      </c>
      <c r="G2919" t="s">
        <v>1919</v>
      </c>
    </row>
    <row r="2920" spans="1:7">
      <c r="A2920" s="234" t="s">
        <v>1056</v>
      </c>
      <c r="B2920" s="234" t="s">
        <v>3014</v>
      </c>
      <c r="C2920" s="22">
        <v>46133</v>
      </c>
      <c r="D2920" s="86">
        <v>3749</v>
      </c>
      <c r="G2920" t="s">
        <v>1919</v>
      </c>
    </row>
    <row r="2921" spans="1:7">
      <c r="A2921" s="234" t="s">
        <v>1492</v>
      </c>
      <c r="B2921" s="1125" t="s">
        <v>80</v>
      </c>
      <c r="C2921" s="22">
        <v>46134</v>
      </c>
      <c r="D2921" s="11">
        <v>390</v>
      </c>
      <c r="G2921" t="s">
        <v>1919</v>
      </c>
    </row>
    <row r="2922" spans="1:7">
      <c r="A2922" s="238" t="s">
        <v>1495</v>
      </c>
      <c r="B2922" s="1125" t="s">
        <v>80</v>
      </c>
      <c r="C2922" s="22">
        <v>46134</v>
      </c>
      <c r="D2922" s="11">
        <v>454</v>
      </c>
      <c r="G2922" t="s">
        <v>1919</v>
      </c>
    </row>
    <row r="2923" spans="1:7">
      <c r="A2923" s="1161" t="s">
        <v>1180</v>
      </c>
      <c r="B2923" s="1161" t="s">
        <v>54</v>
      </c>
      <c r="C2923" s="22">
        <v>46134</v>
      </c>
      <c r="D2923" s="11">
        <v>507</v>
      </c>
      <c r="G2923" t="s">
        <v>1919</v>
      </c>
    </row>
    <row r="2924" spans="1:7">
      <c r="A2924" s="1162" t="s">
        <v>1273</v>
      </c>
      <c r="B2924" s="1163" t="s">
        <v>56</v>
      </c>
      <c r="C2924" s="22">
        <v>46134</v>
      </c>
      <c r="D2924" s="11">
        <v>969</v>
      </c>
      <c r="G2924" t="s">
        <v>1919</v>
      </c>
    </row>
    <row r="2925" spans="1:7">
      <c r="A2925" s="1162" t="s">
        <v>888</v>
      </c>
      <c r="B2925" s="1162" t="s">
        <v>1921</v>
      </c>
      <c r="C2925" s="22">
        <v>46134</v>
      </c>
      <c r="D2925" s="11">
        <v>183</v>
      </c>
      <c r="G2925" t="s">
        <v>1919</v>
      </c>
    </row>
    <row r="2926" spans="1:7">
      <c r="A2926" s="1162" t="s">
        <v>888</v>
      </c>
      <c r="B2926" s="1162" t="s">
        <v>1921</v>
      </c>
      <c r="C2926" s="22">
        <v>46134</v>
      </c>
      <c r="D2926" s="11">
        <v>596</v>
      </c>
      <c r="G2926" t="s">
        <v>1919</v>
      </c>
    </row>
    <row r="2927" spans="1:7">
      <c r="A2927" s="469" t="s">
        <v>970</v>
      </c>
      <c r="B2927" s="1163" t="s">
        <v>56</v>
      </c>
      <c r="C2927" s="22">
        <v>46134</v>
      </c>
      <c r="D2927" s="86">
        <v>1009</v>
      </c>
      <c r="G2927" t="s">
        <v>1919</v>
      </c>
    </row>
    <row r="2928" spans="1:7">
      <c r="A2928" s="234" t="s">
        <v>1859</v>
      </c>
      <c r="B2928" s="234" t="s">
        <v>3014</v>
      </c>
      <c r="C2928" s="22">
        <v>46134</v>
      </c>
      <c r="D2928" s="11">
        <v>544</v>
      </c>
      <c r="G2928" t="s">
        <v>1919</v>
      </c>
    </row>
    <row r="2929" spans="1:7">
      <c r="A2929" s="234" t="s">
        <v>1492</v>
      </c>
      <c r="B2929" s="1125" t="s">
        <v>80</v>
      </c>
      <c r="C2929" s="22">
        <v>46135</v>
      </c>
      <c r="F2929" s="1165" t="s">
        <v>3015</v>
      </c>
      <c r="G2929" t="s">
        <v>1919</v>
      </c>
    </row>
    <row r="2930" spans="1:7">
      <c r="A2930" s="238" t="s">
        <v>1495</v>
      </c>
      <c r="B2930" s="1125" t="s">
        <v>80</v>
      </c>
      <c r="C2930" s="22">
        <v>46135</v>
      </c>
      <c r="D2930" s="11">
        <v>285</v>
      </c>
      <c r="G2930" t="s">
        <v>1919</v>
      </c>
    </row>
    <row r="2931" spans="1:7">
      <c r="A2931" s="1161" t="s">
        <v>1180</v>
      </c>
      <c r="B2931" s="1161" t="s">
        <v>54</v>
      </c>
      <c r="C2931" s="22">
        <v>46135</v>
      </c>
      <c r="F2931" s="1166" t="s">
        <v>2433</v>
      </c>
      <c r="G2931" t="s">
        <v>1919</v>
      </c>
    </row>
    <row r="2932" spans="1:7">
      <c r="A2932" s="1162" t="s">
        <v>1259</v>
      </c>
      <c r="B2932" s="1162" t="s">
        <v>54</v>
      </c>
      <c r="C2932" s="22">
        <v>46135</v>
      </c>
      <c r="D2932" s="86">
        <v>2434</v>
      </c>
      <c r="G2932" t="s">
        <v>1919</v>
      </c>
    </row>
    <row r="2933" spans="1:7">
      <c r="A2933" s="1162" t="s">
        <v>1273</v>
      </c>
      <c r="B2933" s="1163" t="s">
        <v>56</v>
      </c>
      <c r="C2933" s="22">
        <v>46135</v>
      </c>
      <c r="D2933" s="11">
        <v>262</v>
      </c>
      <c r="G2933" t="s">
        <v>1919</v>
      </c>
    </row>
    <row r="2934" spans="1:7">
      <c r="A2934" s="1162" t="s">
        <v>888</v>
      </c>
      <c r="B2934" s="1162" t="s">
        <v>1921</v>
      </c>
      <c r="C2934" s="22">
        <v>46135</v>
      </c>
      <c r="D2934" s="11">
        <v>130</v>
      </c>
      <c r="F2934" s="11" t="s">
        <v>2084</v>
      </c>
      <c r="G2934" t="s">
        <v>1919</v>
      </c>
    </row>
    <row r="2935" spans="1:7">
      <c r="A2935" s="469" t="s">
        <v>970</v>
      </c>
      <c r="B2935" s="1163" t="s">
        <v>56</v>
      </c>
      <c r="C2935" s="22">
        <v>46135</v>
      </c>
      <c r="D2935" s="11">
        <v>770</v>
      </c>
      <c r="G2935" t="s">
        <v>1919</v>
      </c>
    </row>
    <row r="2936" spans="1:7">
      <c r="A2936" s="234" t="s">
        <v>1859</v>
      </c>
      <c r="B2936" s="234" t="s">
        <v>3014</v>
      </c>
      <c r="C2936" s="22">
        <v>46135</v>
      </c>
      <c r="D2936" s="11">
        <v>723</v>
      </c>
      <c r="G2936" t="s">
        <v>1919</v>
      </c>
    </row>
    <row r="2937" spans="1:7">
      <c r="A2937" s="1161" t="s">
        <v>453</v>
      </c>
      <c r="B2937" s="1162" t="s">
        <v>1921</v>
      </c>
      <c r="C2937" s="22">
        <v>46136</v>
      </c>
      <c r="D2937" s="11">
        <v>70</v>
      </c>
      <c r="F2937" s="11" t="s">
        <v>2877</v>
      </c>
      <c r="G2937" t="s">
        <v>1919</v>
      </c>
    </row>
    <row r="2938" spans="1:7">
      <c r="A2938" s="234" t="s">
        <v>1492</v>
      </c>
      <c r="B2938" s="1125" t="s">
        <v>80</v>
      </c>
      <c r="C2938" s="22">
        <v>46136</v>
      </c>
      <c r="D2938" s="11">
        <v>8</v>
      </c>
      <c r="F2938" s="11" t="s">
        <v>2920</v>
      </c>
      <c r="G2938" t="s">
        <v>1919</v>
      </c>
    </row>
    <row r="2939" spans="1:7">
      <c r="A2939" s="238" t="s">
        <v>1495</v>
      </c>
      <c r="B2939" s="1125" t="s">
        <v>80</v>
      </c>
      <c r="C2939" s="22">
        <v>46136</v>
      </c>
      <c r="D2939" s="11">
        <v>33</v>
      </c>
      <c r="F2939" s="11" t="s">
        <v>3016</v>
      </c>
      <c r="G2939" t="s">
        <v>1919</v>
      </c>
    </row>
    <row r="2940" spans="1:7">
      <c r="A2940" s="1161" t="s">
        <v>1248</v>
      </c>
      <c r="B2940" s="1163" t="s">
        <v>56</v>
      </c>
      <c r="C2940" s="22">
        <v>46136</v>
      </c>
      <c r="D2940" s="86">
        <v>1587</v>
      </c>
      <c r="F2940" s="11" t="s">
        <v>3017</v>
      </c>
      <c r="G2940" t="s">
        <v>1919</v>
      </c>
    </row>
    <row r="2941" spans="1:7">
      <c r="A2941" s="1162" t="s">
        <v>1180</v>
      </c>
      <c r="B2941" s="1162" t="s">
        <v>54</v>
      </c>
      <c r="C2941" s="22">
        <v>46136</v>
      </c>
      <c r="D2941" s="11">
        <v>354</v>
      </c>
      <c r="G2941" t="s">
        <v>1919</v>
      </c>
    </row>
    <row r="2942" spans="1:7">
      <c r="A2942" s="1162" t="s">
        <v>1557</v>
      </c>
      <c r="B2942" s="1162" t="s">
        <v>1921</v>
      </c>
      <c r="C2942" s="22">
        <v>46136</v>
      </c>
      <c r="D2942" s="11">
        <v>339</v>
      </c>
      <c r="G2942" t="s">
        <v>1919</v>
      </c>
    </row>
    <row r="2943" spans="1:7">
      <c r="A2943" s="1162" t="s">
        <v>1868</v>
      </c>
      <c r="B2943" s="1162" t="s">
        <v>2857</v>
      </c>
      <c r="C2943" s="22">
        <v>46136</v>
      </c>
      <c r="E2943" s="71">
        <v>488</v>
      </c>
      <c r="F2943" s="11" t="s">
        <v>3018</v>
      </c>
      <c r="G2943" t="s">
        <v>1919</v>
      </c>
    </row>
    <row r="2944" spans="1:7">
      <c r="A2944" s="1162" t="s">
        <v>1560</v>
      </c>
      <c r="B2944" s="1162" t="s">
        <v>2857</v>
      </c>
      <c r="C2944" s="22">
        <v>46136</v>
      </c>
      <c r="E2944" s="71">
        <v>400</v>
      </c>
      <c r="F2944" s="11" t="s">
        <v>3019</v>
      </c>
      <c r="G2944" t="s">
        <v>1919</v>
      </c>
    </row>
    <row r="2945" spans="1:7">
      <c r="A2945" s="1162" t="s">
        <v>970</v>
      </c>
      <c r="B2945" s="1163" t="s">
        <v>56</v>
      </c>
      <c r="C2945" s="22">
        <v>46136</v>
      </c>
      <c r="E2945" s="244">
        <v>3306</v>
      </c>
      <c r="F2945" s="11" t="s">
        <v>3020</v>
      </c>
      <c r="G2945" t="s">
        <v>1919</v>
      </c>
    </row>
    <row r="2946" spans="1:7">
      <c r="A2946" s="1163" t="s">
        <v>1845</v>
      </c>
      <c r="B2946" s="1162" t="s">
        <v>66</v>
      </c>
      <c r="C2946" s="22">
        <v>46136</v>
      </c>
      <c r="D2946" s="244">
        <v>1085</v>
      </c>
      <c r="E2946" s="244"/>
      <c r="G2946" t="s">
        <v>1919</v>
      </c>
    </row>
    <row r="2947" spans="1:7">
      <c r="A2947" s="234" t="s">
        <v>1859</v>
      </c>
      <c r="B2947" s="234" t="s">
        <v>3014</v>
      </c>
      <c r="C2947" s="22">
        <v>46136</v>
      </c>
      <c r="D2947" s="244">
        <v>563</v>
      </c>
      <c r="E2947" s="244"/>
      <c r="G2947" t="s">
        <v>1919</v>
      </c>
    </row>
    <row r="2948" spans="1:7">
      <c r="A2948" s="1161" t="s">
        <v>453</v>
      </c>
      <c r="B2948" s="1162" t="s">
        <v>1921</v>
      </c>
      <c r="C2948" s="22">
        <v>46139</v>
      </c>
      <c r="D2948" s="11">
        <v>380</v>
      </c>
      <c r="E2948" s="244">
        <v>1138</v>
      </c>
      <c r="G2948" t="s">
        <v>1919</v>
      </c>
    </row>
    <row r="2949" spans="1:7">
      <c r="A2949" s="234" t="s">
        <v>1492</v>
      </c>
      <c r="B2949" s="1125" t="s">
        <v>80</v>
      </c>
      <c r="C2949" s="22">
        <v>46139</v>
      </c>
      <c r="D2949" s="11">
        <v>615</v>
      </c>
      <c r="G2949" t="s">
        <v>1919</v>
      </c>
    </row>
    <row r="2950" spans="1:7">
      <c r="A2950" s="238" t="s">
        <v>1495</v>
      </c>
      <c r="B2950" s="1125" t="s">
        <v>80</v>
      </c>
      <c r="C2950" s="22">
        <v>46139</v>
      </c>
      <c r="D2950" s="11">
        <v>327</v>
      </c>
      <c r="G2950" t="s">
        <v>1919</v>
      </c>
    </row>
    <row r="2951" spans="1:7">
      <c r="A2951" s="1161" t="s">
        <v>1248</v>
      </c>
      <c r="B2951" s="1163" t="s">
        <v>56</v>
      </c>
      <c r="C2951" s="22">
        <v>46139</v>
      </c>
      <c r="D2951" s="86">
        <v>1339</v>
      </c>
      <c r="G2951" t="s">
        <v>1919</v>
      </c>
    </row>
    <row r="2952" spans="1:7">
      <c r="A2952" s="1162" t="s">
        <v>1180</v>
      </c>
      <c r="B2952" s="1162" t="s">
        <v>54</v>
      </c>
      <c r="C2952" s="22">
        <v>46139</v>
      </c>
      <c r="D2952" s="11">
        <v>864</v>
      </c>
      <c r="G2952" t="s">
        <v>1919</v>
      </c>
    </row>
    <row r="2953" spans="1:7">
      <c r="A2953" s="1162" t="s">
        <v>1789</v>
      </c>
      <c r="B2953" s="1162" t="s">
        <v>1921</v>
      </c>
      <c r="C2953" s="22">
        <v>46139</v>
      </c>
      <c r="D2953" s="11">
        <v>245</v>
      </c>
      <c r="G2953" t="s">
        <v>1919</v>
      </c>
    </row>
    <row r="2954" spans="1:7">
      <c r="A2954" s="1163" t="s">
        <v>1845</v>
      </c>
      <c r="B2954" s="1162" t="s">
        <v>66</v>
      </c>
      <c r="C2954" s="22">
        <v>46139</v>
      </c>
      <c r="F2954" s="1166" t="s">
        <v>2541</v>
      </c>
      <c r="G2954" t="s">
        <v>1919</v>
      </c>
    </row>
    <row r="2955" spans="1:7">
      <c r="A2955" s="234" t="s">
        <v>1859</v>
      </c>
      <c r="B2955" s="234" t="s">
        <v>3014</v>
      </c>
      <c r="C2955" s="22">
        <v>46139</v>
      </c>
      <c r="D2955" s="86">
        <v>1246</v>
      </c>
      <c r="G2955" t="s">
        <v>1919</v>
      </c>
    </row>
    <row r="2956" spans="1:7">
      <c r="A2956" s="234" t="s">
        <v>1492</v>
      </c>
      <c r="B2956" s="1125" t="s">
        <v>80</v>
      </c>
      <c r="C2956" s="22">
        <v>46140</v>
      </c>
      <c r="D2956" s="11">
        <v>349</v>
      </c>
      <c r="G2956" t="s">
        <v>1919</v>
      </c>
    </row>
    <row r="2957" spans="1:7">
      <c r="A2957" s="238" t="s">
        <v>1495</v>
      </c>
      <c r="B2957" s="1125" t="s">
        <v>80</v>
      </c>
      <c r="C2957" s="22">
        <v>46140</v>
      </c>
      <c r="D2957" s="11">
        <v>269</v>
      </c>
      <c r="G2957" t="s">
        <v>1919</v>
      </c>
    </row>
    <row r="2958" spans="1:7">
      <c r="A2958" s="1310" t="s">
        <v>888</v>
      </c>
      <c r="B2958" s="1313" t="s">
        <v>1921</v>
      </c>
      <c r="C2958" s="22">
        <v>46140</v>
      </c>
      <c r="D2958" s="11">
        <v>276</v>
      </c>
      <c r="G2958" t="s">
        <v>1919</v>
      </c>
    </row>
    <row r="2959" spans="1:7">
      <c r="A2959" s="1310" t="s">
        <v>1248</v>
      </c>
      <c r="B2959" s="1163" t="s">
        <v>56</v>
      </c>
      <c r="C2959" s="22">
        <v>46140</v>
      </c>
      <c r="D2959" s="11">
        <v>857</v>
      </c>
      <c r="G2959" t="s">
        <v>1919</v>
      </c>
    </row>
    <row r="2960" spans="1:7">
      <c r="A2960" s="1310" t="s">
        <v>1180</v>
      </c>
      <c r="B2960" s="1314" t="s">
        <v>54</v>
      </c>
      <c r="C2960" s="22">
        <v>46140</v>
      </c>
      <c r="D2960" s="86">
        <v>674</v>
      </c>
      <c r="G2960" t="s">
        <v>1919</v>
      </c>
    </row>
    <row r="2961" spans="1:7">
      <c r="A2961" s="1312" t="s">
        <v>1750</v>
      </c>
      <c r="B2961" s="1163" t="s">
        <v>56</v>
      </c>
      <c r="C2961" s="22">
        <v>46140</v>
      </c>
      <c r="D2961" s="86">
        <v>2304</v>
      </c>
      <c r="G2961" t="s">
        <v>1919</v>
      </c>
    </row>
    <row r="2962" spans="1:7">
      <c r="A2962" s="1312" t="s">
        <v>1789</v>
      </c>
      <c r="B2962" s="1311" t="s">
        <v>1921</v>
      </c>
      <c r="C2962" s="22">
        <v>46140</v>
      </c>
      <c r="E2962" s="71">
        <v>315</v>
      </c>
      <c r="F2962" s="11" t="s">
        <v>2378</v>
      </c>
      <c r="G2962" t="s">
        <v>1919</v>
      </c>
    </row>
    <row r="2963" spans="1:7">
      <c r="A2963" s="234" t="s">
        <v>1860</v>
      </c>
      <c r="B2963" s="234" t="s">
        <v>3014</v>
      </c>
      <c r="C2963" s="22">
        <v>46140</v>
      </c>
      <c r="D2963" s="11">
        <v>540</v>
      </c>
      <c r="G2963" t="s">
        <v>1919</v>
      </c>
    </row>
    <row r="2964" spans="1:7">
      <c r="A2964" s="234" t="s">
        <v>1860</v>
      </c>
      <c r="B2964" s="234" t="s">
        <v>3014</v>
      </c>
      <c r="C2964" s="22">
        <v>46140</v>
      </c>
      <c r="D2964" s="11">
        <v>168</v>
      </c>
      <c r="G2964" t="s">
        <v>1919</v>
      </c>
    </row>
    <row r="2965" spans="1:7">
      <c r="A2965" s="234" t="s">
        <v>1856</v>
      </c>
      <c r="B2965" s="234" t="s">
        <v>1531</v>
      </c>
      <c r="C2965" s="22">
        <v>46141</v>
      </c>
      <c r="D2965" s="11">
        <v>440</v>
      </c>
      <c r="G2965" t="s">
        <v>1919</v>
      </c>
    </row>
    <row r="2966" spans="1:7">
      <c r="A2966" s="238" t="s">
        <v>1495</v>
      </c>
      <c r="B2966" s="1125" t="s">
        <v>80</v>
      </c>
      <c r="C2966" s="22">
        <v>46141</v>
      </c>
      <c r="D2966" s="11">
        <v>515</v>
      </c>
      <c r="F2966" s="11" t="s">
        <v>2378</v>
      </c>
      <c r="G2966" t="s">
        <v>1919</v>
      </c>
    </row>
    <row r="2967" spans="1:7">
      <c r="A2967" s="1161" t="s">
        <v>1991</v>
      </c>
      <c r="B2967" s="1161" t="s">
        <v>1921</v>
      </c>
      <c r="C2967" s="22">
        <v>46141</v>
      </c>
      <c r="D2967" s="11">
        <v>258</v>
      </c>
      <c r="G2967" t="s">
        <v>1919</v>
      </c>
    </row>
    <row r="2968" spans="1:7">
      <c r="A2968" s="1162" t="s">
        <v>1991</v>
      </c>
      <c r="B2968" s="1162" t="s">
        <v>1921</v>
      </c>
      <c r="C2968" s="22">
        <v>46141</v>
      </c>
      <c r="D2968" s="11">
        <v>383</v>
      </c>
      <c r="G2968" t="s">
        <v>1919</v>
      </c>
    </row>
    <row r="2969" spans="1:7">
      <c r="A2969" s="1162" t="s">
        <v>1248</v>
      </c>
      <c r="B2969" s="1163" t="s">
        <v>56</v>
      </c>
      <c r="C2969" s="22">
        <v>46141</v>
      </c>
      <c r="D2969" s="11">
        <v>32</v>
      </c>
      <c r="F2969" s="11" t="s">
        <v>3021</v>
      </c>
      <c r="G2969" t="s">
        <v>1919</v>
      </c>
    </row>
    <row r="2970" spans="1:7">
      <c r="A2970" s="1162" t="s">
        <v>1242</v>
      </c>
      <c r="B2970" s="1163" t="s">
        <v>56</v>
      </c>
      <c r="C2970" s="22">
        <v>46141</v>
      </c>
      <c r="D2970" s="11">
        <v>947</v>
      </c>
      <c r="G2970" t="s">
        <v>1919</v>
      </c>
    </row>
    <row r="2971" spans="1:7">
      <c r="A2971" s="1162" t="s">
        <v>1259</v>
      </c>
      <c r="B2971" s="1162" t="s">
        <v>54</v>
      </c>
      <c r="C2971" s="22">
        <v>46141</v>
      </c>
      <c r="D2971" s="86">
        <v>1012</v>
      </c>
      <c r="G2971" t="s">
        <v>1919</v>
      </c>
    </row>
    <row r="2972" spans="1:7">
      <c r="A2972" s="1162" t="s">
        <v>1750</v>
      </c>
      <c r="B2972" s="1163" t="s">
        <v>56</v>
      </c>
      <c r="C2972" s="22">
        <v>46141</v>
      </c>
      <c r="D2972" s="86">
        <v>1216</v>
      </c>
      <c r="G2972" t="s">
        <v>1919</v>
      </c>
    </row>
    <row r="2973" spans="1:7">
      <c r="A2973" s="1162" t="s">
        <v>1180</v>
      </c>
      <c r="B2973" s="1162" t="s">
        <v>54</v>
      </c>
      <c r="C2973" s="22">
        <v>46141</v>
      </c>
      <c r="D2973" s="11">
        <v>724</v>
      </c>
      <c r="G2973" t="s">
        <v>1919</v>
      </c>
    </row>
    <row r="2974" spans="1:7">
      <c r="A2974" s="234" t="s">
        <v>1860</v>
      </c>
      <c r="B2974" s="234" t="s">
        <v>3014</v>
      </c>
      <c r="C2974" s="22">
        <v>46141</v>
      </c>
      <c r="D2974" s="11">
        <v>697</v>
      </c>
      <c r="G2974" t="s">
        <v>1919</v>
      </c>
    </row>
    <row r="2975" spans="1:7">
      <c r="A2975" s="234" t="s">
        <v>1495</v>
      </c>
      <c r="B2975" s="1125" t="s">
        <v>80</v>
      </c>
      <c r="C2975" s="22">
        <v>46142</v>
      </c>
      <c r="D2975" s="11">
        <v>451</v>
      </c>
      <c r="F2975" s="11" t="s">
        <v>2105</v>
      </c>
      <c r="G2975" t="s">
        <v>1919</v>
      </c>
    </row>
    <row r="2976" spans="1:7">
      <c r="A2976" s="238" t="s">
        <v>1495</v>
      </c>
      <c r="B2976" s="238" t="s">
        <v>60</v>
      </c>
      <c r="C2976" s="22">
        <v>46142</v>
      </c>
      <c r="E2976" s="244">
        <v>2984</v>
      </c>
      <c r="F2976" s="11" t="s">
        <v>3022</v>
      </c>
      <c r="G2976" t="s">
        <v>1919</v>
      </c>
    </row>
    <row r="2977" spans="1:7">
      <c r="A2977" s="238" t="s">
        <v>1492</v>
      </c>
      <c r="B2977" s="238" t="s">
        <v>60</v>
      </c>
      <c r="C2977" s="22">
        <v>46142</v>
      </c>
      <c r="E2977" s="244">
        <v>1662</v>
      </c>
      <c r="F2977" s="11" t="s">
        <v>3023</v>
      </c>
      <c r="G2977" t="s">
        <v>1919</v>
      </c>
    </row>
    <row r="2978" spans="1:7">
      <c r="A2978" s="234" t="s">
        <v>1856</v>
      </c>
      <c r="B2978" s="234" t="s">
        <v>1531</v>
      </c>
      <c r="C2978" s="22">
        <v>46142</v>
      </c>
      <c r="F2978" s="11" t="s">
        <v>2026</v>
      </c>
      <c r="G2978" t="s">
        <v>1919</v>
      </c>
    </row>
    <row r="2979" spans="1:7">
      <c r="A2979" s="1161" t="s">
        <v>888</v>
      </c>
      <c r="B2979" s="1161" t="s">
        <v>1921</v>
      </c>
      <c r="C2979" s="22">
        <v>46142</v>
      </c>
      <c r="D2979" s="11">
        <v>285</v>
      </c>
      <c r="G2979" t="s">
        <v>1919</v>
      </c>
    </row>
    <row r="2980" spans="1:7">
      <c r="A2980" s="1162" t="s">
        <v>888</v>
      </c>
      <c r="B2980" s="1162" t="s">
        <v>1921</v>
      </c>
      <c r="C2980" s="22">
        <v>46142</v>
      </c>
      <c r="D2980" s="11">
        <v>140</v>
      </c>
      <c r="F2980" s="11" t="s">
        <v>2072</v>
      </c>
      <c r="G2980" t="s">
        <v>1919</v>
      </c>
    </row>
    <row r="2981" spans="1:7">
      <c r="A2981" s="1162" t="s">
        <v>1242</v>
      </c>
      <c r="B2981" s="1163" t="s">
        <v>56</v>
      </c>
      <c r="C2981" s="22">
        <v>46142</v>
      </c>
      <c r="D2981" s="86">
        <v>1381</v>
      </c>
      <c r="G2981" t="s">
        <v>1919</v>
      </c>
    </row>
    <row r="2982" spans="1:7">
      <c r="A2982" s="1315" t="s">
        <v>1845</v>
      </c>
      <c r="B2982" s="1162" t="s">
        <v>66</v>
      </c>
      <c r="C2982" s="22">
        <v>46142</v>
      </c>
      <c r="D2982" s="86">
        <v>2018</v>
      </c>
      <c r="G2982" t="s">
        <v>1919</v>
      </c>
    </row>
    <row r="2983" spans="1:7">
      <c r="A2983" s="1161" t="s">
        <v>1750</v>
      </c>
      <c r="B2983" s="1163" t="s">
        <v>56</v>
      </c>
      <c r="C2983" s="22">
        <v>46142</v>
      </c>
      <c r="D2983" s="86">
        <v>2932</v>
      </c>
      <c r="G2983" t="s">
        <v>1919</v>
      </c>
    </row>
    <row r="2984" spans="1:7">
      <c r="A2984" s="1162" t="s">
        <v>1180</v>
      </c>
      <c r="B2984" s="1162" t="s">
        <v>54</v>
      </c>
      <c r="C2984" s="22">
        <v>46142</v>
      </c>
      <c r="D2984" s="11">
        <v>165</v>
      </c>
      <c r="G2984" t="s">
        <v>1919</v>
      </c>
    </row>
    <row r="2985" spans="1:7">
      <c r="A2985" s="234" t="s">
        <v>1856</v>
      </c>
      <c r="B2985" s="1125" t="s">
        <v>80</v>
      </c>
      <c r="C2985" s="22">
        <v>46143</v>
      </c>
      <c r="D2985" s="11">
        <v>549</v>
      </c>
      <c r="G2985" t="s">
        <v>3024</v>
      </c>
    </row>
    <row r="2986" spans="1:7">
      <c r="A2986" s="1161" t="s">
        <v>888</v>
      </c>
      <c r="B2986" s="1161" t="s">
        <v>1921</v>
      </c>
      <c r="C2986" s="22">
        <v>46143</v>
      </c>
      <c r="F2986" s="11" t="s">
        <v>2165</v>
      </c>
      <c r="G2986" t="s">
        <v>3024</v>
      </c>
    </row>
    <row r="2987" spans="1:7">
      <c r="A2987" s="1162" t="s">
        <v>1845</v>
      </c>
      <c r="B2987" s="1162" t="s">
        <v>66</v>
      </c>
      <c r="C2987" s="22">
        <v>46143</v>
      </c>
      <c r="D2987" s="86">
        <v>1563</v>
      </c>
      <c r="G2987" t="s">
        <v>3024</v>
      </c>
    </row>
    <row r="2988" spans="1:7">
      <c r="A2988" s="234" t="s">
        <v>1856</v>
      </c>
      <c r="B2988" s="1125" t="s">
        <v>80</v>
      </c>
      <c r="C2988" s="22">
        <v>46146</v>
      </c>
      <c r="D2988" s="11">
        <v>847</v>
      </c>
      <c r="G2988" t="s">
        <v>3024</v>
      </c>
    </row>
    <row r="2989" spans="1:7">
      <c r="A2989" s="1161" t="s">
        <v>1750</v>
      </c>
      <c r="B2989" s="1163" t="s">
        <v>56</v>
      </c>
      <c r="C2989" s="22">
        <v>46146</v>
      </c>
      <c r="D2989" s="11">
        <v>350</v>
      </c>
      <c r="G2989" t="s">
        <v>3024</v>
      </c>
    </row>
    <row r="2990" spans="1:7">
      <c r="A2990" s="1162" t="s">
        <v>1242</v>
      </c>
      <c r="B2990" s="1163" t="s">
        <v>56</v>
      </c>
      <c r="C2990" s="22">
        <v>46146</v>
      </c>
      <c r="D2990" s="11">
        <v>897</v>
      </c>
      <c r="G2990" t="s">
        <v>3024</v>
      </c>
    </row>
    <row r="2991" spans="1:7">
      <c r="A2991" s="1162" t="s">
        <v>1259</v>
      </c>
      <c r="B2991" s="1162" t="s">
        <v>54</v>
      </c>
      <c r="C2991" s="22">
        <v>46146</v>
      </c>
      <c r="D2991" s="11">
        <v>757</v>
      </c>
      <c r="G2991" t="s">
        <v>3024</v>
      </c>
    </row>
    <row r="2992" spans="1:7">
      <c r="A2992" s="1162" t="s">
        <v>1845</v>
      </c>
      <c r="B2992" s="1162" t="s">
        <v>3025</v>
      </c>
      <c r="C2992" s="22">
        <v>46146</v>
      </c>
      <c r="D2992" s="11">
        <v>699</v>
      </c>
      <c r="G2992" t="s">
        <v>3024</v>
      </c>
    </row>
    <row r="2993" spans="1:7">
      <c r="A2993" s="234" t="s">
        <v>1856</v>
      </c>
      <c r="B2993" s="1125" t="s">
        <v>80</v>
      </c>
      <c r="C2993" s="22">
        <v>46147</v>
      </c>
      <c r="D2993" s="11">
        <v>555</v>
      </c>
      <c r="G2993" t="s">
        <v>3024</v>
      </c>
    </row>
    <row r="2994" spans="1:7">
      <c r="A2994" s="1161" t="s">
        <v>888</v>
      </c>
      <c r="B2994" s="1161" t="s">
        <v>1921</v>
      </c>
      <c r="C2994" s="22">
        <v>46147</v>
      </c>
      <c r="D2994" s="11">
        <v>110</v>
      </c>
      <c r="G2994" t="s">
        <v>3024</v>
      </c>
    </row>
    <row r="2995" spans="1:7">
      <c r="A2995" s="1162" t="s">
        <v>1239</v>
      </c>
      <c r="B2995" s="1163" t="s">
        <v>56</v>
      </c>
      <c r="C2995" s="22">
        <v>46147</v>
      </c>
      <c r="D2995" s="11">
        <v>473</v>
      </c>
      <c r="G2995" t="s">
        <v>3024</v>
      </c>
    </row>
    <row r="2996" spans="1:7">
      <c r="A2996" s="1162" t="s">
        <v>1242</v>
      </c>
      <c r="B2996" s="1163" t="s">
        <v>56</v>
      </c>
      <c r="C2996" s="22">
        <v>46147</v>
      </c>
      <c r="D2996" s="11">
        <v>408</v>
      </c>
      <c r="G2996" t="s">
        <v>3024</v>
      </c>
    </row>
    <row r="2997" spans="1:7">
      <c r="A2997" s="1162" t="s">
        <v>1845</v>
      </c>
      <c r="B2997" s="1162" t="s">
        <v>3025</v>
      </c>
      <c r="C2997" s="22">
        <v>46147</v>
      </c>
      <c r="D2997" s="11">
        <v>463</v>
      </c>
      <c r="G2997" t="s">
        <v>3024</v>
      </c>
    </row>
    <row r="2998" spans="1:7">
      <c r="A2998" s="1162" t="s">
        <v>1847</v>
      </c>
      <c r="B2998" s="1163" t="s">
        <v>56</v>
      </c>
      <c r="C2998" s="22">
        <v>46147</v>
      </c>
      <c r="D2998" s="86">
        <v>1174</v>
      </c>
      <c r="G2998" t="s">
        <v>3024</v>
      </c>
    </row>
    <row r="2999" spans="1:7">
      <c r="A2999" s="1162" t="s">
        <v>1129</v>
      </c>
      <c r="B2999" s="1162" t="s">
        <v>1921</v>
      </c>
      <c r="C2999" s="22">
        <v>46147</v>
      </c>
      <c r="D2999" s="11">
        <v>521</v>
      </c>
      <c r="G2999" t="s">
        <v>3024</v>
      </c>
    </row>
    <row r="3000" spans="1:7">
      <c r="A3000" s="234" t="s">
        <v>1856</v>
      </c>
      <c r="B3000" s="1125" t="s">
        <v>80</v>
      </c>
      <c r="C3000" s="22">
        <v>46148</v>
      </c>
      <c r="D3000" s="11">
        <v>831</v>
      </c>
      <c r="G3000" t="s">
        <v>3024</v>
      </c>
    </row>
    <row r="3001" spans="1:7">
      <c r="A3001" s="1161" t="s">
        <v>1273</v>
      </c>
      <c r="B3001" s="1161" t="s">
        <v>2857</v>
      </c>
      <c r="C3001" s="22">
        <v>46148</v>
      </c>
      <c r="E3001" s="244">
        <v>17400</v>
      </c>
      <c r="F3001" s="11" t="s">
        <v>3026</v>
      </c>
      <c r="G3001" t="s">
        <v>3024</v>
      </c>
    </row>
    <row r="3002" spans="1:7">
      <c r="A3002" s="1161" t="s">
        <v>1273</v>
      </c>
      <c r="B3002" s="1163" t="s">
        <v>56</v>
      </c>
      <c r="C3002" s="22">
        <v>46148</v>
      </c>
      <c r="F3002" s="11" t="s">
        <v>3027</v>
      </c>
      <c r="G3002" t="s">
        <v>3024</v>
      </c>
    </row>
    <row r="3003" spans="1:7">
      <c r="A3003" s="1162" t="s">
        <v>1239</v>
      </c>
      <c r="B3003" s="1163" t="s">
        <v>56</v>
      </c>
      <c r="C3003" s="22">
        <v>46148</v>
      </c>
      <c r="D3003" s="86">
        <v>1258</v>
      </c>
      <c r="G3003" t="s">
        <v>3024</v>
      </c>
    </row>
    <row r="3004" spans="1:7">
      <c r="A3004" s="1162" t="s">
        <v>907</v>
      </c>
      <c r="B3004" s="1162" t="s">
        <v>54</v>
      </c>
      <c r="C3004" s="22">
        <v>46148</v>
      </c>
      <c r="D3004" s="11">
        <v>873</v>
      </c>
      <c r="G3004" t="s">
        <v>3024</v>
      </c>
    </row>
    <row r="3005" spans="1:7">
      <c r="A3005" s="1162" t="s">
        <v>1845</v>
      </c>
      <c r="B3005" s="1162" t="s">
        <v>3025</v>
      </c>
      <c r="C3005" s="22">
        <v>46148</v>
      </c>
      <c r="D3005" s="11">
        <v>561</v>
      </c>
      <c r="G3005" t="s">
        <v>3024</v>
      </c>
    </row>
    <row r="3006" spans="1:7">
      <c r="A3006" s="1162" t="s">
        <v>1847</v>
      </c>
      <c r="B3006" s="1163" t="s">
        <v>56</v>
      </c>
      <c r="C3006" s="22">
        <v>46148</v>
      </c>
      <c r="D3006" s="86">
        <v>1060</v>
      </c>
      <c r="G3006" t="s">
        <v>3024</v>
      </c>
    </row>
    <row r="3007" spans="1:7">
      <c r="A3007" s="1162" t="s">
        <v>1129</v>
      </c>
      <c r="B3007" s="1162" t="s">
        <v>1921</v>
      </c>
      <c r="C3007" s="22">
        <v>46148</v>
      </c>
      <c r="D3007" s="11">
        <v>701</v>
      </c>
      <c r="G3007" t="s">
        <v>3024</v>
      </c>
    </row>
    <row r="3008" spans="1:7">
      <c r="A3008" s="234" t="s">
        <v>1056</v>
      </c>
      <c r="B3008" s="234" t="s">
        <v>3014</v>
      </c>
      <c r="C3008" s="22">
        <v>46148</v>
      </c>
      <c r="D3008" s="11">
        <v>43</v>
      </c>
      <c r="F3008" s="11" t="s">
        <v>3028</v>
      </c>
      <c r="G3008" t="s">
        <v>3024</v>
      </c>
    </row>
    <row r="3009" spans="1:7">
      <c r="A3009" s="234" t="s">
        <v>1860</v>
      </c>
      <c r="B3009" s="234" t="s">
        <v>3014</v>
      </c>
      <c r="C3009" s="22">
        <v>46148</v>
      </c>
      <c r="D3009" s="11">
        <v>140</v>
      </c>
      <c r="G3009" t="s">
        <v>3024</v>
      </c>
    </row>
    <row r="3010" spans="1:7">
      <c r="A3010" s="234" t="s">
        <v>1856</v>
      </c>
      <c r="B3010" s="1125" t="s">
        <v>80</v>
      </c>
      <c r="C3010" s="22">
        <v>46149</v>
      </c>
      <c r="F3010" s="1331" t="s">
        <v>2798</v>
      </c>
      <c r="G3010" t="s">
        <v>3024</v>
      </c>
    </row>
    <row r="3011" spans="1:7">
      <c r="A3011" s="1161" t="s">
        <v>1239</v>
      </c>
      <c r="B3011" s="1163" t="s">
        <v>56</v>
      </c>
      <c r="C3011" s="22">
        <v>46149</v>
      </c>
      <c r="D3011" s="86">
        <v>1494</v>
      </c>
      <c r="G3011" t="s">
        <v>3024</v>
      </c>
    </row>
    <row r="3012" spans="1:7">
      <c r="A3012" s="1162" t="s">
        <v>907</v>
      </c>
      <c r="B3012" s="1162" t="s">
        <v>54</v>
      </c>
      <c r="C3012" s="22">
        <v>46149</v>
      </c>
      <c r="D3012" s="11">
        <v>449</v>
      </c>
      <c r="G3012" t="s">
        <v>3024</v>
      </c>
    </row>
    <row r="3013" spans="1:7">
      <c r="A3013" s="1162" t="s">
        <v>1845</v>
      </c>
      <c r="B3013" s="1162" t="s">
        <v>3025</v>
      </c>
      <c r="C3013" s="22">
        <v>46149</v>
      </c>
      <c r="D3013" s="11">
        <v>129</v>
      </c>
      <c r="G3013" t="s">
        <v>3024</v>
      </c>
    </row>
    <row r="3014" spans="1:7">
      <c r="A3014" s="1163" t="s">
        <v>1847</v>
      </c>
      <c r="B3014" s="1163" t="s">
        <v>56</v>
      </c>
      <c r="C3014" s="22">
        <v>46149</v>
      </c>
      <c r="D3014" s="11">
        <v>818</v>
      </c>
      <c r="G3014" t="s">
        <v>3024</v>
      </c>
    </row>
    <row r="3015" spans="1:7">
      <c r="A3015" s="1162" t="s">
        <v>1992</v>
      </c>
      <c r="B3015" s="1162" t="s">
        <v>3025</v>
      </c>
      <c r="C3015" s="22">
        <v>46149</v>
      </c>
      <c r="F3015" s="1332" t="s">
        <v>2220</v>
      </c>
      <c r="G3015" t="s">
        <v>3024</v>
      </c>
    </row>
    <row r="3016" spans="1:7">
      <c r="A3016" s="1162" t="s">
        <v>1129</v>
      </c>
      <c r="B3016" s="1162" t="s">
        <v>1921</v>
      </c>
      <c r="C3016" s="22">
        <v>46149</v>
      </c>
      <c r="D3016" s="11">
        <v>707</v>
      </c>
      <c r="F3016" s="11" t="s">
        <v>2072</v>
      </c>
      <c r="G3016" t="s">
        <v>3024</v>
      </c>
    </row>
    <row r="3017" spans="1:7">
      <c r="A3017" s="1161" t="s">
        <v>1750</v>
      </c>
      <c r="B3017" s="268" t="s">
        <v>2662</v>
      </c>
      <c r="C3017" s="22">
        <v>46149</v>
      </c>
      <c r="E3017" s="244">
        <v>7552</v>
      </c>
      <c r="F3017" s="11" t="s">
        <v>3029</v>
      </c>
      <c r="G3017" t="s">
        <v>3024</v>
      </c>
    </row>
    <row r="3018" spans="1:7">
      <c r="A3018" s="1162" t="s">
        <v>1185</v>
      </c>
      <c r="B3018" s="1162" t="s">
        <v>54</v>
      </c>
      <c r="C3018" s="22">
        <v>46149</v>
      </c>
      <c r="D3018" s="11">
        <v>513</v>
      </c>
      <c r="G3018" t="s">
        <v>3024</v>
      </c>
    </row>
    <row r="3019" spans="1:7">
      <c r="A3019" s="234" t="s">
        <v>1056</v>
      </c>
      <c r="B3019" s="234" t="s">
        <v>3014</v>
      </c>
      <c r="C3019" s="22">
        <v>46149</v>
      </c>
      <c r="D3019" s="11">
        <v>8</v>
      </c>
      <c r="F3019" s="11" t="s">
        <v>3030</v>
      </c>
      <c r="G3019" t="s">
        <v>3024</v>
      </c>
    </row>
    <row r="3020" spans="1:7">
      <c r="A3020" s="1161" t="s">
        <v>888</v>
      </c>
      <c r="B3020" s="268" t="s">
        <v>2662</v>
      </c>
      <c r="C3020" s="22">
        <v>46150</v>
      </c>
      <c r="E3020" s="244">
        <v>7946</v>
      </c>
      <c r="F3020" s="11" t="s">
        <v>3031</v>
      </c>
      <c r="G3020" t="s">
        <v>3024</v>
      </c>
    </row>
    <row r="3021" spans="1:7">
      <c r="A3021" s="1163" t="s">
        <v>1847</v>
      </c>
      <c r="B3021" s="1163" t="s">
        <v>56</v>
      </c>
      <c r="C3021" s="22">
        <v>46150</v>
      </c>
      <c r="D3021" s="11">
        <v>441</v>
      </c>
      <c r="G3021" t="s">
        <v>3024</v>
      </c>
    </row>
    <row r="3022" spans="1:7">
      <c r="A3022" s="1162" t="s">
        <v>1992</v>
      </c>
      <c r="B3022" s="1162" t="s">
        <v>3025</v>
      </c>
      <c r="C3022" s="22">
        <v>46150</v>
      </c>
      <c r="D3022" s="86">
        <v>1540</v>
      </c>
      <c r="G3022" t="s">
        <v>3024</v>
      </c>
    </row>
    <row r="3023" spans="1:7">
      <c r="A3023" s="1162" t="s">
        <v>1129</v>
      </c>
      <c r="B3023" s="1162" t="s">
        <v>1921</v>
      </c>
      <c r="C3023" s="22">
        <v>46150</v>
      </c>
      <c r="D3023" s="11">
        <v>512</v>
      </c>
      <c r="G3023" t="s">
        <v>3024</v>
      </c>
    </row>
    <row r="3024" spans="1:7">
      <c r="A3024" s="1162" t="s">
        <v>1129</v>
      </c>
      <c r="B3024" s="268" t="s">
        <v>2662</v>
      </c>
      <c r="C3024" s="22">
        <v>46150</v>
      </c>
      <c r="E3024" s="244">
        <v>2142</v>
      </c>
      <c r="F3024" s="11" t="s">
        <v>3032</v>
      </c>
      <c r="G3024" t="s">
        <v>3024</v>
      </c>
    </row>
    <row r="3025" spans="1:7">
      <c r="A3025" s="234" t="s">
        <v>1859</v>
      </c>
      <c r="B3025" s="234" t="s">
        <v>3014</v>
      </c>
      <c r="C3025" s="22">
        <v>46150</v>
      </c>
      <c r="D3025" s="11">
        <v>630</v>
      </c>
      <c r="G3025" t="s">
        <v>3024</v>
      </c>
    </row>
    <row r="3026" spans="1:7">
      <c r="A3026" s="1125" t="s">
        <v>1856</v>
      </c>
      <c r="B3026" s="1125" t="s">
        <v>80</v>
      </c>
      <c r="C3026" s="22">
        <v>46153</v>
      </c>
      <c r="D3026" s="11">
        <v>217</v>
      </c>
      <c r="G3026" t="s">
        <v>3024</v>
      </c>
    </row>
    <row r="3027" spans="1:7">
      <c r="A3027" s="1173" t="s">
        <v>1239</v>
      </c>
      <c r="B3027" s="1163" t="s">
        <v>56</v>
      </c>
      <c r="C3027" s="22">
        <v>46153</v>
      </c>
      <c r="D3027" s="86">
        <v>1070</v>
      </c>
      <c r="G3027" t="s">
        <v>3024</v>
      </c>
    </row>
    <row r="3028" spans="1:7">
      <c r="A3028" s="1335" t="s">
        <v>1259</v>
      </c>
      <c r="B3028" s="1174" t="s">
        <v>54</v>
      </c>
      <c r="C3028" s="22">
        <v>46153</v>
      </c>
      <c r="D3028" s="86">
        <v>1627</v>
      </c>
      <c r="F3028" s="11" t="s">
        <v>3033</v>
      </c>
      <c r="G3028" t="s">
        <v>3024</v>
      </c>
    </row>
    <row r="3029" spans="1:7">
      <c r="A3029" s="1336" t="s">
        <v>1766</v>
      </c>
      <c r="B3029" s="1338" t="s">
        <v>68</v>
      </c>
      <c r="C3029" s="22">
        <v>46153</v>
      </c>
      <c r="D3029" s="11">
        <v>525</v>
      </c>
      <c r="G3029" t="s">
        <v>3024</v>
      </c>
    </row>
    <row r="3030" spans="1:7">
      <c r="A3030" s="1337" t="s">
        <v>1001</v>
      </c>
      <c r="B3030" s="1337" t="s">
        <v>3025</v>
      </c>
      <c r="C3030" s="22">
        <v>46153</v>
      </c>
      <c r="D3030" s="11">
        <v>483</v>
      </c>
      <c r="G3030" t="s">
        <v>3024</v>
      </c>
    </row>
    <row r="3031" spans="1:7">
      <c r="A3031" s="1338" t="s">
        <v>1847</v>
      </c>
      <c r="B3031" s="1163" t="s">
        <v>56</v>
      </c>
      <c r="C3031" s="22">
        <v>46153</v>
      </c>
      <c r="F3031" s="1120" t="s">
        <v>2220</v>
      </c>
      <c r="G3031" t="s">
        <v>3024</v>
      </c>
    </row>
    <row r="3032" spans="1:7">
      <c r="A3032" s="1337" t="s">
        <v>1129</v>
      </c>
      <c r="B3032" s="1337" t="s">
        <v>1921</v>
      </c>
      <c r="C3032" s="22">
        <v>46153</v>
      </c>
      <c r="F3032" s="1342" t="s">
        <v>2220</v>
      </c>
      <c r="G3032" t="s">
        <v>3024</v>
      </c>
    </row>
    <row r="3033" spans="1:7">
      <c r="A3033" s="1125" t="s">
        <v>1859</v>
      </c>
      <c r="B3033" s="1125" t="s">
        <v>3014</v>
      </c>
      <c r="C3033" s="22">
        <v>46153</v>
      </c>
      <c r="D3033" s="11">
        <v>114</v>
      </c>
      <c r="F3033" s="1341"/>
      <c r="G3033" t="s">
        <v>3024</v>
      </c>
    </row>
    <row r="3034" spans="1:7">
      <c r="A3034" s="1125" t="s">
        <v>1860</v>
      </c>
      <c r="B3034" s="1125" t="s">
        <v>3014</v>
      </c>
      <c r="C3034" s="22">
        <v>46153</v>
      </c>
      <c r="D3034" s="11">
        <v>763</v>
      </c>
      <c r="F3034" s="99"/>
      <c r="G3034" t="s">
        <v>3024</v>
      </c>
    </row>
    <row r="3035" spans="1:7">
      <c r="A3035" s="1161" t="s">
        <v>1810</v>
      </c>
      <c r="B3035" s="1337" t="s">
        <v>1921</v>
      </c>
      <c r="C3035" s="22">
        <v>46154</v>
      </c>
      <c r="D3035" s="11">
        <v>443</v>
      </c>
      <c r="F3035" s="11" t="s">
        <v>2803</v>
      </c>
      <c r="G3035" t="s">
        <v>3024</v>
      </c>
    </row>
    <row r="3036" spans="1:7">
      <c r="A3036" s="1161" t="s">
        <v>1239</v>
      </c>
      <c r="B3036" s="1163" t="s">
        <v>56</v>
      </c>
      <c r="C3036" s="22">
        <v>46154</v>
      </c>
      <c r="D3036" s="11">
        <v>584</v>
      </c>
      <c r="G3036" t="s">
        <v>3024</v>
      </c>
    </row>
    <row r="3037" spans="1:7">
      <c r="A3037" s="1339" t="s">
        <v>1766</v>
      </c>
      <c r="B3037" s="1162" t="s">
        <v>68</v>
      </c>
      <c r="C3037" s="22">
        <v>46154</v>
      </c>
      <c r="F3037" s="1342" t="s">
        <v>2220</v>
      </c>
      <c r="G3037" t="s">
        <v>3024</v>
      </c>
    </row>
    <row r="3038" spans="1:7">
      <c r="A3038" s="1163" t="s">
        <v>1242</v>
      </c>
      <c r="B3038" s="1163" t="s">
        <v>56</v>
      </c>
      <c r="C3038" s="22">
        <v>46154</v>
      </c>
      <c r="D3038" s="86">
        <v>2700</v>
      </c>
      <c r="F3038" s="11" t="s">
        <v>3034</v>
      </c>
      <c r="G3038" t="s">
        <v>3024</v>
      </c>
    </row>
    <row r="3039" spans="1:7">
      <c r="A3039" s="1162" t="s">
        <v>1847</v>
      </c>
      <c r="B3039" s="1163" t="s">
        <v>56</v>
      </c>
      <c r="C3039" s="22">
        <v>46154</v>
      </c>
      <c r="D3039" s="11">
        <v>679</v>
      </c>
      <c r="G3039" t="s">
        <v>3024</v>
      </c>
    </row>
    <row r="3040" spans="1:7">
      <c r="A3040" s="1163" t="s">
        <v>995</v>
      </c>
      <c r="B3040" s="1340" t="s">
        <v>3025</v>
      </c>
      <c r="C3040" s="22">
        <v>46154</v>
      </c>
      <c r="D3040" s="86">
        <v>1520</v>
      </c>
      <c r="G3040" t="s">
        <v>3024</v>
      </c>
    </row>
    <row r="3041" spans="1:7">
      <c r="A3041" s="1125" t="s">
        <v>1860</v>
      </c>
      <c r="B3041" s="1125" t="s">
        <v>3014</v>
      </c>
      <c r="C3041" s="22">
        <v>46154</v>
      </c>
      <c r="D3041" s="11">
        <v>745</v>
      </c>
      <c r="G3041" t="s">
        <v>3024</v>
      </c>
    </row>
    <row r="3042" spans="1:7">
      <c r="A3042" s="1161" t="s">
        <v>1810</v>
      </c>
      <c r="B3042" s="1337" t="s">
        <v>1921</v>
      </c>
      <c r="C3042" s="22">
        <v>46155</v>
      </c>
      <c r="D3042" s="11">
        <v>406</v>
      </c>
      <c r="F3042" s="11" t="s">
        <v>2501</v>
      </c>
      <c r="G3042" t="s">
        <v>3024</v>
      </c>
    </row>
    <row r="3043" spans="1:7">
      <c r="A3043" s="1343" t="s">
        <v>1221</v>
      </c>
      <c r="B3043" s="1163" t="s">
        <v>56</v>
      </c>
      <c r="C3043" s="22">
        <v>46155</v>
      </c>
      <c r="D3043" s="11">
        <v>675</v>
      </c>
      <c r="G3043" t="s">
        <v>3024</v>
      </c>
    </row>
    <row r="3044" spans="1:7">
      <c r="A3044" s="1162" t="s">
        <v>1253</v>
      </c>
      <c r="B3044" s="1163" t="s">
        <v>56</v>
      </c>
      <c r="C3044" s="22">
        <v>46155</v>
      </c>
      <c r="D3044" s="86">
        <v>1245</v>
      </c>
      <c r="G3044" t="s">
        <v>3024</v>
      </c>
    </row>
    <row r="3045" spans="1:7">
      <c r="A3045" s="1339" t="s">
        <v>1766</v>
      </c>
      <c r="B3045" s="1162" t="s">
        <v>68</v>
      </c>
      <c r="C3045" s="22">
        <v>46155</v>
      </c>
      <c r="D3045" s="11">
        <v>787</v>
      </c>
      <c r="G3045" t="s">
        <v>3024</v>
      </c>
    </row>
    <row r="3046" spans="1:7">
      <c r="A3046" s="1162" t="s">
        <v>1847</v>
      </c>
      <c r="B3046" s="1163" t="s">
        <v>56</v>
      </c>
      <c r="C3046" s="22">
        <v>46155</v>
      </c>
      <c r="D3046" s="11">
        <v>263</v>
      </c>
      <c r="G3046" t="s">
        <v>3024</v>
      </c>
    </row>
    <row r="3047" spans="1:7">
      <c r="A3047" s="1163" t="s">
        <v>995</v>
      </c>
      <c r="B3047" s="1162" t="s">
        <v>3025</v>
      </c>
      <c r="C3047" s="22">
        <v>46155</v>
      </c>
      <c r="D3047" s="11">
        <v>413</v>
      </c>
      <c r="G3047" t="s">
        <v>3024</v>
      </c>
    </row>
    <row r="3048" spans="1:7">
      <c r="A3048" s="1340" t="s">
        <v>1559</v>
      </c>
      <c r="B3048" s="1340" t="s">
        <v>1921</v>
      </c>
      <c r="C3048" s="22">
        <v>46155</v>
      </c>
      <c r="D3048" s="11">
        <v>73</v>
      </c>
      <c r="G3048" t="s">
        <v>3024</v>
      </c>
    </row>
    <row r="3049" spans="1:7">
      <c r="A3049" s="1340" t="s">
        <v>1185</v>
      </c>
      <c r="B3049" s="1340" t="s">
        <v>54</v>
      </c>
      <c r="C3049" s="22">
        <v>46155</v>
      </c>
      <c r="D3049" s="11">
        <v>427</v>
      </c>
      <c r="G3049" t="s">
        <v>3024</v>
      </c>
    </row>
    <row r="3050" spans="1:7">
      <c r="A3050" s="1340" t="s">
        <v>1269</v>
      </c>
      <c r="B3050" s="1340" t="s">
        <v>1921</v>
      </c>
      <c r="C3050" s="22">
        <v>46155</v>
      </c>
      <c r="D3050" s="11">
        <v>258</v>
      </c>
      <c r="G3050" t="s">
        <v>3024</v>
      </c>
    </row>
    <row r="3051" spans="1:7">
      <c r="A3051" s="1340" t="s">
        <v>1176</v>
      </c>
      <c r="B3051" s="1340" t="s">
        <v>2857</v>
      </c>
      <c r="C3051" s="22">
        <v>46155</v>
      </c>
      <c r="E3051" s="244">
        <v>6032</v>
      </c>
      <c r="F3051" s="11" t="s">
        <v>3035</v>
      </c>
      <c r="G3051" t="s">
        <v>3024</v>
      </c>
    </row>
    <row r="3052" spans="1:7">
      <c r="A3052" s="234" t="s">
        <v>1860</v>
      </c>
      <c r="B3052" s="234" t="s">
        <v>3014</v>
      </c>
      <c r="C3052" s="22">
        <v>46155</v>
      </c>
      <c r="D3052" s="11">
        <v>673</v>
      </c>
      <c r="G3052" t="s">
        <v>3024</v>
      </c>
    </row>
    <row r="3053" spans="1:7">
      <c r="A3053" s="238" t="s">
        <v>1067</v>
      </c>
      <c r="B3053" s="238" t="s">
        <v>3014</v>
      </c>
      <c r="C3053" s="22">
        <v>46155</v>
      </c>
      <c r="D3053" s="11">
        <v>292</v>
      </c>
      <c r="G3053" t="s">
        <v>3024</v>
      </c>
    </row>
    <row r="3054" spans="1:7">
      <c r="A3054" s="1161" t="s">
        <v>1810</v>
      </c>
      <c r="B3054" s="1337" t="s">
        <v>1921</v>
      </c>
      <c r="C3054" s="22">
        <v>46156</v>
      </c>
      <c r="D3054" s="11">
        <v>361</v>
      </c>
      <c r="G3054" t="s">
        <v>3024</v>
      </c>
    </row>
    <row r="3055" spans="1:7">
      <c r="A3055" s="1161" t="s">
        <v>1847</v>
      </c>
      <c r="B3055" s="1163" t="s">
        <v>56</v>
      </c>
      <c r="C3055" s="22">
        <v>46156</v>
      </c>
      <c r="D3055" s="11">
        <v>46</v>
      </c>
      <c r="F3055" s="11" t="s">
        <v>2443</v>
      </c>
      <c r="G3055" t="s">
        <v>3024</v>
      </c>
    </row>
    <row r="3056" spans="1:7">
      <c r="A3056" s="1162" t="s">
        <v>995</v>
      </c>
      <c r="B3056" s="1162" t="s">
        <v>3025</v>
      </c>
      <c r="C3056" s="22">
        <v>46156</v>
      </c>
      <c r="D3056" s="86">
        <v>1539</v>
      </c>
      <c r="G3056" t="s">
        <v>3024</v>
      </c>
    </row>
    <row r="3057" spans="1:7">
      <c r="A3057" s="1162" t="s">
        <v>1557</v>
      </c>
      <c r="B3057" s="1162" t="s">
        <v>1921</v>
      </c>
      <c r="C3057" s="22">
        <v>46156</v>
      </c>
      <c r="D3057" s="11">
        <v>110</v>
      </c>
      <c r="G3057" t="s">
        <v>3024</v>
      </c>
    </row>
    <row r="3058" spans="1:7">
      <c r="A3058" s="1162" t="s">
        <v>1221</v>
      </c>
      <c r="B3058" s="1163" t="s">
        <v>56</v>
      </c>
      <c r="C3058" s="22">
        <v>46156</v>
      </c>
      <c r="D3058" s="86">
        <v>1313</v>
      </c>
      <c r="G3058" t="s">
        <v>3024</v>
      </c>
    </row>
    <row r="3059" spans="1:7">
      <c r="A3059" s="1162" t="s">
        <v>1253</v>
      </c>
      <c r="B3059" s="1163" t="s">
        <v>56</v>
      </c>
      <c r="C3059" s="22">
        <v>46156</v>
      </c>
      <c r="D3059" s="86">
        <v>1150</v>
      </c>
      <c r="G3059" t="s">
        <v>3024</v>
      </c>
    </row>
    <row r="3060" spans="1:7">
      <c r="A3060" s="1339" t="s">
        <v>1766</v>
      </c>
      <c r="B3060" s="1162" t="s">
        <v>68</v>
      </c>
      <c r="C3060" s="22">
        <v>46156</v>
      </c>
      <c r="F3060" s="1120" t="s">
        <v>2433</v>
      </c>
      <c r="G3060" t="s">
        <v>3024</v>
      </c>
    </row>
    <row r="3061" spans="1:7">
      <c r="A3061" s="1162" t="s">
        <v>1231</v>
      </c>
      <c r="B3061" s="1163" t="s">
        <v>56</v>
      </c>
      <c r="C3061" s="22">
        <v>46156</v>
      </c>
      <c r="D3061" s="11">
        <v>145</v>
      </c>
      <c r="G3061" t="s">
        <v>3024</v>
      </c>
    </row>
    <row r="3062" spans="1:7">
      <c r="A3062" s="1339" t="s">
        <v>1176</v>
      </c>
      <c r="B3062" s="1339" t="s">
        <v>2857</v>
      </c>
      <c r="C3062" s="22">
        <v>46156</v>
      </c>
      <c r="F3062" s="11" t="s">
        <v>3036</v>
      </c>
      <c r="G3062" t="s">
        <v>3024</v>
      </c>
    </row>
    <row r="3063" spans="1:7">
      <c r="A3063" s="174" t="s">
        <v>1559</v>
      </c>
      <c r="B3063" s="1339" t="s">
        <v>2857</v>
      </c>
      <c r="C3063" s="22">
        <v>46156</v>
      </c>
      <c r="D3063" s="11">
        <v>35</v>
      </c>
      <c r="F3063" s="11" t="s">
        <v>3037</v>
      </c>
      <c r="G3063" t="s">
        <v>3024</v>
      </c>
    </row>
    <row r="3064" spans="1:7">
      <c r="A3064" s="1173" t="s">
        <v>1810</v>
      </c>
      <c r="B3064" s="1337" t="s">
        <v>1921</v>
      </c>
      <c r="C3064" s="22">
        <v>46157</v>
      </c>
      <c r="D3064" s="11">
        <v>345</v>
      </c>
      <c r="F3064" s="11" t="s">
        <v>3038</v>
      </c>
      <c r="G3064" t="s">
        <v>3024</v>
      </c>
    </row>
    <row r="3065" spans="1:7">
      <c r="A3065" s="1174" t="s">
        <v>1253</v>
      </c>
      <c r="B3065" s="1163" t="s">
        <v>56</v>
      </c>
      <c r="C3065" s="22">
        <v>46157</v>
      </c>
      <c r="D3065" s="86">
        <v>1240</v>
      </c>
      <c r="G3065" t="s">
        <v>3024</v>
      </c>
    </row>
    <row r="3066" spans="1:7">
      <c r="A3066" s="1335" t="s">
        <v>1766</v>
      </c>
      <c r="B3066" s="1174" t="s">
        <v>68</v>
      </c>
      <c r="C3066" s="22">
        <v>46157</v>
      </c>
      <c r="D3066" s="11">
        <v>540</v>
      </c>
      <c r="G3066" t="s">
        <v>3024</v>
      </c>
    </row>
    <row r="3067" spans="1:7">
      <c r="A3067" s="1344" t="s">
        <v>1786</v>
      </c>
      <c r="B3067" s="1337" t="s">
        <v>1921</v>
      </c>
      <c r="C3067" s="22">
        <v>46157</v>
      </c>
      <c r="D3067" s="11">
        <v>225</v>
      </c>
      <c r="G3067" t="s">
        <v>3024</v>
      </c>
    </row>
    <row r="3068" spans="1:7">
      <c r="A3068" s="1174" t="s">
        <v>995</v>
      </c>
      <c r="B3068" s="1174" t="s">
        <v>3025</v>
      </c>
      <c r="C3068" s="22">
        <v>46157</v>
      </c>
      <c r="D3068" s="11">
        <v>770</v>
      </c>
      <c r="G3068" t="s">
        <v>3024</v>
      </c>
    </row>
    <row r="3069" spans="1:7">
      <c r="A3069" s="1174" t="s">
        <v>1001</v>
      </c>
      <c r="B3069" s="1174" t="s">
        <v>3025</v>
      </c>
      <c r="C3069" s="22">
        <v>46157</v>
      </c>
      <c r="D3069" s="11">
        <v>191</v>
      </c>
      <c r="G3069" t="s">
        <v>3024</v>
      </c>
    </row>
    <row r="3070" spans="1:7">
      <c r="A3070" s="1338" t="s">
        <v>1847</v>
      </c>
      <c r="B3070" s="268" t="s">
        <v>2662</v>
      </c>
      <c r="C3070" s="22">
        <v>46157</v>
      </c>
      <c r="E3070" s="244">
        <v>5050</v>
      </c>
      <c r="F3070" s="11" t="s">
        <v>3039</v>
      </c>
      <c r="G3070" t="s">
        <v>3024</v>
      </c>
    </row>
    <row r="3071" spans="1:7">
      <c r="A3071" s="1125" t="s">
        <v>1860</v>
      </c>
      <c r="B3071" s="1125" t="s">
        <v>3014</v>
      </c>
      <c r="C3071" s="22">
        <v>46157</v>
      </c>
      <c r="D3071" s="11">
        <v>931</v>
      </c>
      <c r="G3071" t="s">
        <v>3024</v>
      </c>
    </row>
    <row r="3072" spans="1:7">
      <c r="A3072" s="1126" t="s">
        <v>1067</v>
      </c>
      <c r="B3072" s="1126" t="s">
        <v>3014</v>
      </c>
      <c r="C3072" s="22">
        <v>46157</v>
      </c>
      <c r="D3072" s="86">
        <v>2380</v>
      </c>
      <c r="G3072" t="s">
        <v>3024</v>
      </c>
    </row>
    <row r="3073" spans="1:7">
      <c r="A3073" s="1173" t="s">
        <v>1810</v>
      </c>
      <c r="B3073" s="1337" t="s">
        <v>1921</v>
      </c>
      <c r="C3073" s="22">
        <v>46160</v>
      </c>
      <c r="D3073" s="11">
        <v>766</v>
      </c>
      <c r="G3073" t="s">
        <v>3024</v>
      </c>
    </row>
    <row r="3074" spans="1:7">
      <c r="A3074" s="1161" t="s">
        <v>1253</v>
      </c>
      <c r="B3074" s="1163" t="s">
        <v>56</v>
      </c>
      <c r="C3074" s="22">
        <v>46160</v>
      </c>
      <c r="D3074" s="86">
        <v>1210</v>
      </c>
      <c r="G3074" t="s">
        <v>3024</v>
      </c>
    </row>
    <row r="3075" spans="1:7">
      <c r="A3075" s="1339" t="s">
        <v>1766</v>
      </c>
      <c r="B3075" s="1162" t="s">
        <v>68</v>
      </c>
      <c r="C3075" s="22">
        <v>46160</v>
      </c>
      <c r="D3075" s="11">
        <v>585</v>
      </c>
      <c r="G3075" t="s">
        <v>3024</v>
      </c>
    </row>
    <row r="3076" spans="1:7">
      <c r="A3076" s="1339" t="s">
        <v>1786</v>
      </c>
      <c r="B3076" s="1162" t="s">
        <v>1921</v>
      </c>
      <c r="C3076" s="22">
        <v>46160</v>
      </c>
      <c r="D3076" s="11">
        <v>280</v>
      </c>
      <c r="G3076" t="s">
        <v>3024</v>
      </c>
    </row>
    <row r="3077" spans="1:7">
      <c r="A3077" s="1162" t="s">
        <v>1221</v>
      </c>
      <c r="B3077" s="1163" t="s">
        <v>56</v>
      </c>
      <c r="C3077" s="22">
        <v>46160</v>
      </c>
      <c r="F3077" s="1120" t="s">
        <v>2433</v>
      </c>
      <c r="G3077" t="s">
        <v>3024</v>
      </c>
    </row>
    <row r="3078" spans="1:7">
      <c r="A3078" s="1162" t="s">
        <v>995</v>
      </c>
      <c r="B3078" s="1162" t="s">
        <v>3025</v>
      </c>
      <c r="C3078" s="22">
        <v>46160</v>
      </c>
      <c r="D3078" s="86">
        <v>1126</v>
      </c>
      <c r="G3078" t="s">
        <v>3024</v>
      </c>
    </row>
    <row r="3079" spans="1:7">
      <c r="A3079" s="1162" t="s">
        <v>1001</v>
      </c>
      <c r="B3079" s="1162" t="s">
        <v>3025</v>
      </c>
      <c r="C3079" s="22">
        <v>46160</v>
      </c>
      <c r="D3079" s="11">
        <v>587</v>
      </c>
      <c r="G3079" t="s">
        <v>3024</v>
      </c>
    </row>
    <row r="3080" spans="1:7">
      <c r="A3080" s="1173" t="s">
        <v>1810</v>
      </c>
      <c r="B3080" s="1337" t="s">
        <v>1921</v>
      </c>
      <c r="C3080" s="22">
        <v>46161</v>
      </c>
      <c r="D3080" s="11">
        <v>566</v>
      </c>
      <c r="F3080" s="11" t="s">
        <v>2825</v>
      </c>
      <c r="G3080" t="s">
        <v>3024</v>
      </c>
    </row>
    <row r="3081" spans="1:7">
      <c r="A3081" s="1161" t="s">
        <v>1253</v>
      </c>
      <c r="B3081" s="1163" t="s">
        <v>56</v>
      </c>
      <c r="C3081" s="22">
        <v>46161</v>
      </c>
      <c r="D3081" s="86">
        <v>1966</v>
      </c>
      <c r="G3081" t="s">
        <v>3024</v>
      </c>
    </row>
    <row r="3082" spans="1:7">
      <c r="A3082" s="1339" t="s">
        <v>1766</v>
      </c>
      <c r="B3082" s="1162" t="s">
        <v>68</v>
      </c>
      <c r="C3082" s="22">
        <v>46161</v>
      </c>
      <c r="D3082" s="11">
        <v>464</v>
      </c>
      <c r="G3082" t="s">
        <v>3024</v>
      </c>
    </row>
    <row r="3083" spans="1:7">
      <c r="A3083" s="1339" t="s">
        <v>1786</v>
      </c>
      <c r="B3083" s="1162" t="s">
        <v>1921</v>
      </c>
      <c r="C3083" s="22">
        <v>46161</v>
      </c>
      <c r="E3083" s="71">
        <v>705</v>
      </c>
      <c r="F3083" s="1120" t="s">
        <v>3040</v>
      </c>
      <c r="G3083" t="s">
        <v>3024</v>
      </c>
    </row>
    <row r="3084" spans="1:7">
      <c r="A3084" s="1162" t="s">
        <v>1221</v>
      </c>
      <c r="B3084" s="1163" t="s">
        <v>56</v>
      </c>
      <c r="C3084" s="22">
        <v>46161</v>
      </c>
      <c r="D3084" s="86">
        <v>1000</v>
      </c>
      <c r="G3084" t="s">
        <v>3024</v>
      </c>
    </row>
    <row r="3085" spans="1:7">
      <c r="A3085" s="1339" t="s">
        <v>1176</v>
      </c>
      <c r="B3085" s="1162" t="s">
        <v>2857</v>
      </c>
      <c r="C3085" s="22">
        <v>46161</v>
      </c>
      <c r="D3085" s="11">
        <v>200</v>
      </c>
      <c r="G3085" t="s">
        <v>3024</v>
      </c>
    </row>
    <row r="3086" spans="1:7">
      <c r="A3086" s="1345" t="s">
        <v>1176</v>
      </c>
      <c r="B3086" s="1340" t="s">
        <v>1921</v>
      </c>
      <c r="C3086" s="22">
        <v>46161</v>
      </c>
      <c r="D3086" s="11">
        <v>45</v>
      </c>
      <c r="E3086" s="71">
        <v>345</v>
      </c>
      <c r="F3086" s="11" t="s">
        <v>3041</v>
      </c>
      <c r="G3086" t="s">
        <v>3024</v>
      </c>
    </row>
    <row r="3087" spans="1:7">
      <c r="A3087" s="1162" t="s">
        <v>995</v>
      </c>
      <c r="B3087" s="1162" t="s">
        <v>3025</v>
      </c>
      <c r="C3087" s="22">
        <v>46161</v>
      </c>
      <c r="D3087" s="11">
        <v>879</v>
      </c>
      <c r="F3087" s="11" t="s">
        <v>3042</v>
      </c>
      <c r="G3087" t="s">
        <v>3024</v>
      </c>
    </row>
    <row r="3088" spans="1:7">
      <c r="A3088" s="1162" t="s">
        <v>1001</v>
      </c>
      <c r="B3088" s="1162" t="s">
        <v>3025</v>
      </c>
      <c r="C3088" s="22">
        <v>46161</v>
      </c>
      <c r="D3088" s="11">
        <v>364</v>
      </c>
      <c r="G3088" t="s">
        <v>3024</v>
      </c>
    </row>
    <row r="3089" spans="1:7">
      <c r="A3089" s="234" t="s">
        <v>1056</v>
      </c>
      <c r="B3089" s="234" t="s">
        <v>3014</v>
      </c>
      <c r="C3089" s="22">
        <v>46161</v>
      </c>
      <c r="F3089" s="11" t="s">
        <v>3043</v>
      </c>
      <c r="G3089" t="s">
        <v>3024</v>
      </c>
    </row>
    <row r="3090" spans="1:7">
      <c r="A3090" s="238" t="s">
        <v>1067</v>
      </c>
      <c r="B3090" s="238" t="s">
        <v>3014</v>
      </c>
      <c r="C3090" s="22">
        <v>46161</v>
      </c>
      <c r="D3090" s="11">
        <v>766</v>
      </c>
      <c r="G3090" t="s">
        <v>3024</v>
      </c>
    </row>
    <row r="3091" spans="1:7">
      <c r="A3091" s="1173" t="s">
        <v>1810</v>
      </c>
      <c r="B3091" s="1337" t="s">
        <v>1921</v>
      </c>
      <c r="C3091" s="22">
        <v>46162</v>
      </c>
      <c r="D3091" s="11">
        <v>488</v>
      </c>
      <c r="F3091" s="11" t="s">
        <v>2981</v>
      </c>
      <c r="G3091" t="s">
        <v>3024</v>
      </c>
    </row>
    <row r="3092" spans="1:7">
      <c r="A3092" s="1161" t="s">
        <v>1253</v>
      </c>
      <c r="B3092" s="1163" t="s">
        <v>56</v>
      </c>
      <c r="C3092" s="22">
        <v>46162</v>
      </c>
      <c r="D3092" s="11">
        <v>189</v>
      </c>
      <c r="F3092" s="11" t="s">
        <v>3044</v>
      </c>
      <c r="G3092" t="s">
        <v>3024</v>
      </c>
    </row>
    <row r="3093" spans="1:7">
      <c r="A3093" s="1339" t="s">
        <v>1766</v>
      </c>
      <c r="B3093" s="1162" t="s">
        <v>68</v>
      </c>
      <c r="C3093" s="22">
        <v>46162</v>
      </c>
      <c r="D3093" s="11">
        <v>579</v>
      </c>
      <c r="G3093" t="s">
        <v>3024</v>
      </c>
    </row>
    <row r="3094" spans="1:7">
      <c r="A3094" s="1163" t="s">
        <v>1245</v>
      </c>
      <c r="B3094" s="1163" t="s">
        <v>56</v>
      </c>
      <c r="C3094" s="22">
        <v>46162</v>
      </c>
      <c r="D3094" s="86">
        <v>2164</v>
      </c>
      <c r="G3094" t="s">
        <v>3024</v>
      </c>
    </row>
    <row r="3095" spans="1:7">
      <c r="A3095" s="1162" t="s">
        <v>995</v>
      </c>
      <c r="B3095" s="1162" t="s">
        <v>3025</v>
      </c>
      <c r="C3095" s="22">
        <v>46162</v>
      </c>
      <c r="D3095" s="11">
        <v>218</v>
      </c>
      <c r="G3095" t="s">
        <v>3024</v>
      </c>
    </row>
    <row r="3096" spans="1:7">
      <c r="A3096" s="1162" t="s">
        <v>1993</v>
      </c>
      <c r="B3096" s="1162" t="s">
        <v>2586</v>
      </c>
      <c r="C3096" s="22">
        <v>46162</v>
      </c>
      <c r="D3096" s="86">
        <v>1245</v>
      </c>
      <c r="F3096" s="11" t="s">
        <v>3045</v>
      </c>
      <c r="G3096" t="s">
        <v>3024</v>
      </c>
    </row>
    <row r="3097" spans="1:7">
      <c r="A3097" s="238" t="s">
        <v>1067</v>
      </c>
      <c r="B3097" s="238" t="s">
        <v>3014</v>
      </c>
      <c r="C3097" s="22">
        <v>46162</v>
      </c>
      <c r="F3097" s="11" t="s">
        <v>3046</v>
      </c>
      <c r="G3097" t="s">
        <v>3024</v>
      </c>
    </row>
    <row r="3098" spans="1:7">
      <c r="A3098" s="1173" t="s">
        <v>1810</v>
      </c>
      <c r="B3098" s="1337" t="s">
        <v>1921</v>
      </c>
      <c r="C3098" s="22">
        <v>46163</v>
      </c>
      <c r="G3098" t="s">
        <v>3024</v>
      </c>
    </row>
    <row r="3099" spans="1:7">
      <c r="A3099" s="1125" t="s">
        <v>1475</v>
      </c>
      <c r="B3099" s="1337" t="s">
        <v>1921</v>
      </c>
      <c r="C3099" s="22">
        <v>46163</v>
      </c>
      <c r="E3099" s="244">
        <v>1418</v>
      </c>
      <c r="F3099" s="11" t="s">
        <v>3047</v>
      </c>
      <c r="G3099" t="s">
        <v>3024</v>
      </c>
    </row>
    <row r="3100" spans="1:7">
      <c r="A3100" s="1358" t="s">
        <v>1239</v>
      </c>
      <c r="B3100" s="1163" t="s">
        <v>56</v>
      </c>
      <c r="C3100" s="22">
        <v>46163</v>
      </c>
      <c r="D3100" s="11">
        <v>60</v>
      </c>
      <c r="F3100" s="11" t="s">
        <v>3048</v>
      </c>
      <c r="G3100" t="s">
        <v>3024</v>
      </c>
    </row>
    <row r="3101" spans="1:7">
      <c r="A3101" s="1174" t="s">
        <v>1245</v>
      </c>
      <c r="B3101" s="1163" t="s">
        <v>56</v>
      </c>
      <c r="C3101" s="22">
        <v>46163</v>
      </c>
      <c r="D3101" s="86">
        <v>2748</v>
      </c>
      <c r="G3101" t="s">
        <v>3024</v>
      </c>
    </row>
    <row r="3102" spans="1:7">
      <c r="A3102" s="1335" t="s">
        <v>1766</v>
      </c>
      <c r="B3102" s="1174" t="s">
        <v>68</v>
      </c>
      <c r="C3102" s="22">
        <v>46163</v>
      </c>
      <c r="D3102" s="11">
        <v>300</v>
      </c>
      <c r="G3102" t="s">
        <v>3024</v>
      </c>
    </row>
    <row r="3103" spans="1:7">
      <c r="A3103" s="1174" t="s">
        <v>995</v>
      </c>
      <c r="B3103" s="1174" t="s">
        <v>3025</v>
      </c>
      <c r="C3103" s="22">
        <v>46163</v>
      </c>
      <c r="D3103" s="11">
        <v>71</v>
      </c>
      <c r="G3103" t="s">
        <v>3024</v>
      </c>
    </row>
    <row r="3104" spans="1:7">
      <c r="A3104" s="1174" t="s">
        <v>1001</v>
      </c>
      <c r="B3104" s="1174" t="s">
        <v>3025</v>
      </c>
      <c r="C3104" s="22">
        <v>46163</v>
      </c>
      <c r="D3104" s="11">
        <v>654</v>
      </c>
      <c r="G3104" t="s">
        <v>3024</v>
      </c>
    </row>
    <row r="3105" spans="1:7">
      <c r="A3105" s="1174" t="s">
        <v>1993</v>
      </c>
      <c r="B3105" s="1174" t="s">
        <v>2586</v>
      </c>
      <c r="C3105" s="22">
        <v>46163</v>
      </c>
      <c r="D3105" s="86">
        <v>1344</v>
      </c>
      <c r="F3105" s="11" t="s">
        <v>3049</v>
      </c>
      <c r="G3105" t="s">
        <v>3024</v>
      </c>
    </row>
    <row r="3106" spans="1:7">
      <c r="A3106" s="1125" t="s">
        <v>1056</v>
      </c>
      <c r="B3106" s="1125" t="s">
        <v>3014</v>
      </c>
      <c r="C3106" s="22">
        <v>46163</v>
      </c>
      <c r="F3106" s="11" t="s">
        <v>122</v>
      </c>
      <c r="G3106" t="s">
        <v>3024</v>
      </c>
    </row>
    <row r="3107" spans="1:7">
      <c r="A3107" s="1126" t="s">
        <v>1859</v>
      </c>
      <c r="B3107" s="1126" t="s">
        <v>3014</v>
      </c>
      <c r="C3107" s="22">
        <v>46163</v>
      </c>
      <c r="F3107" s="11" t="s">
        <v>122</v>
      </c>
      <c r="G3107" t="s">
        <v>3024</v>
      </c>
    </row>
    <row r="3108" spans="1:7">
      <c r="A3108" s="1173" t="s">
        <v>1810</v>
      </c>
      <c r="B3108" s="1337" t="s">
        <v>1921</v>
      </c>
      <c r="C3108" s="22">
        <v>46164</v>
      </c>
      <c r="D3108" s="11">
        <v>225</v>
      </c>
      <c r="G3108" t="s">
        <v>3024</v>
      </c>
    </row>
    <row r="3109" spans="1:7">
      <c r="A3109" s="1161" t="s">
        <v>1245</v>
      </c>
      <c r="B3109" s="1163" t="s">
        <v>56</v>
      </c>
      <c r="C3109" s="22">
        <v>46164</v>
      </c>
      <c r="D3109" s="86">
        <v>1060</v>
      </c>
      <c r="G3109" t="s">
        <v>3024</v>
      </c>
    </row>
    <row r="3110" spans="1:7">
      <c r="A3110" s="1339" t="s">
        <v>1766</v>
      </c>
      <c r="B3110" s="1162" t="s">
        <v>68</v>
      </c>
      <c r="C3110" s="22">
        <v>46164</v>
      </c>
      <c r="D3110" s="11">
        <v>216</v>
      </c>
      <c r="G3110" t="s">
        <v>3024</v>
      </c>
    </row>
    <row r="3111" spans="1:7">
      <c r="A3111" s="1360" t="s">
        <v>1771</v>
      </c>
      <c r="B3111" s="1162" t="s">
        <v>68</v>
      </c>
      <c r="C3111" s="22">
        <v>46164</v>
      </c>
      <c r="D3111" s="11">
        <v>351</v>
      </c>
      <c r="G3111" t="s">
        <v>3024</v>
      </c>
    </row>
    <row r="3112" spans="1:7">
      <c r="A3112" s="1162" t="s">
        <v>1001</v>
      </c>
      <c r="B3112" s="1162" t="s">
        <v>3025</v>
      </c>
      <c r="C3112" s="22">
        <v>46164</v>
      </c>
      <c r="D3112" s="86">
        <v>1381</v>
      </c>
      <c r="G3112" t="s">
        <v>3024</v>
      </c>
    </row>
    <row r="3113" spans="1:7">
      <c r="A3113" s="1162" t="s">
        <v>1993</v>
      </c>
      <c r="B3113" s="1162" t="s">
        <v>2586</v>
      </c>
      <c r="C3113" s="22">
        <v>46164</v>
      </c>
      <c r="D3113" s="11">
        <v>803</v>
      </c>
      <c r="F3113" s="11" t="s">
        <v>3050</v>
      </c>
      <c r="G3113" t="s">
        <v>3024</v>
      </c>
    </row>
    <row r="3114" spans="1:7">
      <c r="A3114" s="234" t="s">
        <v>1056</v>
      </c>
      <c r="B3114" s="234" t="s">
        <v>3014</v>
      </c>
      <c r="C3114" s="22">
        <v>46164</v>
      </c>
      <c r="F3114" s="11" t="s">
        <v>122</v>
      </c>
      <c r="G3114" t="s">
        <v>3024</v>
      </c>
    </row>
    <row r="3115" spans="1:7">
      <c r="A3115" s="238" t="s">
        <v>1859</v>
      </c>
      <c r="B3115" s="238" t="s">
        <v>3014</v>
      </c>
      <c r="C3115" s="22">
        <v>46164</v>
      </c>
      <c r="D3115" s="11">
        <v>241</v>
      </c>
      <c r="F3115" s="11" t="s">
        <v>122</v>
      </c>
      <c r="G3115" t="s">
        <v>3024</v>
      </c>
    </row>
    <row r="3116" spans="1:7">
      <c r="C3116" s="22">
        <v>46167</v>
      </c>
      <c r="G3116" t="s">
        <v>3024</v>
      </c>
    </row>
    <row r="3117" spans="1:7">
      <c r="A3117" s="1161" t="s">
        <v>1810</v>
      </c>
      <c r="B3117" s="1161" t="s">
        <v>1921</v>
      </c>
      <c r="C3117" s="22">
        <v>46168</v>
      </c>
      <c r="D3117" s="11">
        <v>465</v>
      </c>
      <c r="F3117" s="11" t="s">
        <v>2919</v>
      </c>
      <c r="G3117" t="s">
        <v>3024</v>
      </c>
    </row>
    <row r="3118" spans="1:7">
      <c r="A3118" s="1162" t="s">
        <v>939</v>
      </c>
      <c r="B3118" s="1162" t="s">
        <v>64</v>
      </c>
      <c r="C3118" s="22">
        <v>46168</v>
      </c>
      <c r="D3118" s="86">
        <v>1157</v>
      </c>
      <c r="G3118" t="s">
        <v>3024</v>
      </c>
    </row>
    <row r="3119" spans="1:7">
      <c r="A3119" s="1339" t="s">
        <v>1766</v>
      </c>
      <c r="B3119" s="1162" t="s">
        <v>68</v>
      </c>
      <c r="C3119" s="22">
        <v>46168</v>
      </c>
      <c r="D3119" s="11">
        <v>65</v>
      </c>
      <c r="G3119" t="s">
        <v>3024</v>
      </c>
    </row>
    <row r="3120" spans="1:7">
      <c r="A3120" s="1360" t="s">
        <v>1771</v>
      </c>
      <c r="B3120" s="1162" t="s">
        <v>68</v>
      </c>
      <c r="C3120" s="22">
        <v>46168</v>
      </c>
      <c r="D3120" s="11">
        <v>649</v>
      </c>
      <c r="G3120" t="s">
        <v>3024</v>
      </c>
    </row>
    <row r="3121" spans="1:7">
      <c r="A3121" s="1162" t="s">
        <v>1256</v>
      </c>
      <c r="B3121" s="1163" t="s">
        <v>56</v>
      </c>
      <c r="C3121" s="22">
        <v>46168</v>
      </c>
      <c r="D3121" s="86">
        <v>2456</v>
      </c>
      <c r="G3121" t="s">
        <v>3024</v>
      </c>
    </row>
    <row r="3122" spans="1:7">
      <c r="A3122" s="1162" t="s">
        <v>1001</v>
      </c>
      <c r="B3122" s="1162" t="s">
        <v>3025</v>
      </c>
      <c r="C3122" s="22">
        <v>46168</v>
      </c>
      <c r="F3122" s="1166" t="s">
        <v>3051</v>
      </c>
      <c r="G3122" t="s">
        <v>3024</v>
      </c>
    </row>
    <row r="3123" spans="1:7">
      <c r="A3123" s="234" t="s">
        <v>1861</v>
      </c>
      <c r="B3123" s="238" t="s">
        <v>3014</v>
      </c>
      <c r="C3123" s="22">
        <v>46168</v>
      </c>
      <c r="D3123" s="11">
        <v>591</v>
      </c>
      <c r="G3123" t="s">
        <v>3024</v>
      </c>
    </row>
    <row r="3124" spans="1:7">
      <c r="A3124" s="1161" t="s">
        <v>1810</v>
      </c>
      <c r="B3124" s="1161" t="s">
        <v>1921</v>
      </c>
      <c r="C3124" s="22">
        <v>46169</v>
      </c>
      <c r="D3124" s="11">
        <v>193</v>
      </c>
      <c r="F3124" s="11" t="s">
        <v>3052</v>
      </c>
      <c r="G3124" t="s">
        <v>3024</v>
      </c>
    </row>
    <row r="3125" spans="1:7">
      <c r="A3125" s="1365" t="s">
        <v>1771</v>
      </c>
      <c r="B3125" s="1161" t="s">
        <v>68</v>
      </c>
      <c r="C3125" s="22">
        <v>46169</v>
      </c>
      <c r="D3125" s="11">
        <v>130</v>
      </c>
      <c r="G3125" t="s">
        <v>3024</v>
      </c>
    </row>
    <row r="3126" spans="1:7">
      <c r="A3126" s="1162" t="s">
        <v>1256</v>
      </c>
      <c r="B3126" s="1163" t="s">
        <v>56</v>
      </c>
      <c r="C3126" s="22">
        <v>46169</v>
      </c>
      <c r="D3126" s="86">
        <v>2095</v>
      </c>
      <c r="G3126" t="s">
        <v>3024</v>
      </c>
    </row>
    <row r="3127" spans="1:7">
      <c r="A3127" s="1162" t="s">
        <v>1251</v>
      </c>
      <c r="B3127" s="1163" t="s">
        <v>56</v>
      </c>
      <c r="C3127" s="22">
        <v>46169</v>
      </c>
      <c r="D3127" s="11">
        <v>420</v>
      </c>
      <c r="G3127" t="s">
        <v>3024</v>
      </c>
    </row>
    <row r="3128" spans="1:7">
      <c r="A3128" s="1162" t="s">
        <v>1231</v>
      </c>
      <c r="B3128" s="1173" t="s">
        <v>1921</v>
      </c>
      <c r="C3128" s="22">
        <v>46169</v>
      </c>
      <c r="E3128" s="71">
        <v>254</v>
      </c>
      <c r="F3128" s="11" t="s">
        <v>3053</v>
      </c>
      <c r="G3128" t="s">
        <v>3024</v>
      </c>
    </row>
    <row r="3129" spans="1:7">
      <c r="A3129" s="1163" t="s">
        <v>1017</v>
      </c>
      <c r="B3129" s="1163" t="s">
        <v>3025</v>
      </c>
      <c r="C3129" s="22">
        <v>46169</v>
      </c>
      <c r="D3129" s="86">
        <v>1110</v>
      </c>
      <c r="G3129" t="s">
        <v>3024</v>
      </c>
    </row>
    <row r="3130" spans="1:7">
      <c r="A3130" s="234" t="s">
        <v>1861</v>
      </c>
      <c r="B3130" s="238" t="s">
        <v>3014</v>
      </c>
      <c r="C3130" s="22">
        <v>46169</v>
      </c>
      <c r="D3130" s="11">
        <v>670</v>
      </c>
      <c r="G3130" t="s">
        <v>3024</v>
      </c>
    </row>
    <row r="3131" spans="1:7">
      <c r="A3131" s="234" t="s">
        <v>1860</v>
      </c>
      <c r="B3131" s="238" t="s">
        <v>3014</v>
      </c>
      <c r="C3131" s="22">
        <v>46169</v>
      </c>
      <c r="D3131" s="11">
        <v>145</v>
      </c>
      <c r="G3131" t="s">
        <v>3024</v>
      </c>
    </row>
    <row r="3132" spans="1:7">
      <c r="A3132" s="1161" t="s">
        <v>1810</v>
      </c>
      <c r="B3132" s="1161" t="s">
        <v>1921</v>
      </c>
      <c r="C3132" s="22">
        <v>46170</v>
      </c>
      <c r="D3132" s="86">
        <v>1067</v>
      </c>
      <c r="F3132" s="11" t="s">
        <v>3054</v>
      </c>
      <c r="G3132" t="s">
        <v>3024</v>
      </c>
    </row>
    <row r="3133" spans="1:7">
      <c r="A3133" s="1162" t="s">
        <v>931</v>
      </c>
      <c r="B3133" s="1162" t="s">
        <v>1921</v>
      </c>
      <c r="C3133" s="22">
        <v>46170</v>
      </c>
      <c r="D3133" s="11">
        <v>319</v>
      </c>
      <c r="F3133" s="11" t="s">
        <v>3055</v>
      </c>
      <c r="G3133" t="s">
        <v>3024</v>
      </c>
    </row>
    <row r="3134" spans="1:7">
      <c r="A3134" s="1162" t="s">
        <v>1815</v>
      </c>
      <c r="B3134" s="1162" t="s">
        <v>68</v>
      </c>
      <c r="C3134" s="22">
        <v>46170</v>
      </c>
      <c r="D3134" s="86">
        <v>1251</v>
      </c>
      <c r="G3134" t="s">
        <v>3024</v>
      </c>
    </row>
    <row r="3135" spans="1:7">
      <c r="A3135" s="1343" t="s">
        <v>1771</v>
      </c>
      <c r="B3135" s="1343" t="s">
        <v>68</v>
      </c>
      <c r="C3135" s="22">
        <v>46170</v>
      </c>
      <c r="D3135" s="11">
        <v>864</v>
      </c>
      <c r="E3135" s="131"/>
      <c r="F3135" s="48"/>
      <c r="G3135" t="s">
        <v>3024</v>
      </c>
    </row>
    <row r="3136" spans="1:7">
      <c r="A3136" s="1340" t="s">
        <v>1251</v>
      </c>
      <c r="B3136" s="1163" t="s">
        <v>56</v>
      </c>
      <c r="C3136" s="22">
        <v>46170</v>
      </c>
      <c r="D3136" s="71">
        <v>690</v>
      </c>
      <c r="E3136" s="11"/>
      <c r="G3136" t="s">
        <v>3024</v>
      </c>
    </row>
    <row r="3137" spans="1:7">
      <c r="A3137" s="1163" t="s">
        <v>1263</v>
      </c>
      <c r="B3137" s="1163" t="s">
        <v>56</v>
      </c>
      <c r="C3137" s="22">
        <v>46170</v>
      </c>
      <c r="D3137" s="71"/>
      <c r="E3137" s="11"/>
      <c r="F3137" s="1341" t="s">
        <v>2433</v>
      </c>
      <c r="G3137" t="s">
        <v>3024</v>
      </c>
    </row>
    <row r="3138" spans="1:7">
      <c r="A3138" s="1162" t="s">
        <v>1017</v>
      </c>
      <c r="B3138" s="1162" t="s">
        <v>3025</v>
      </c>
      <c r="C3138" s="22">
        <v>46170</v>
      </c>
      <c r="D3138" s="86">
        <v>1904</v>
      </c>
      <c r="E3138" s="178"/>
      <c r="F3138" s="99"/>
      <c r="G3138" t="s">
        <v>3024</v>
      </c>
    </row>
    <row r="3139" spans="1:7">
      <c r="A3139" s="1162" t="s">
        <v>1001</v>
      </c>
      <c r="B3139" s="1162" t="s">
        <v>3025</v>
      </c>
      <c r="C3139" s="22">
        <v>46170</v>
      </c>
      <c r="D3139" s="86">
        <v>1196</v>
      </c>
      <c r="G3139" t="s">
        <v>3024</v>
      </c>
    </row>
    <row r="3140" spans="1:7">
      <c r="A3140" s="1162" t="s">
        <v>1993</v>
      </c>
      <c r="B3140" s="1162" t="s">
        <v>2586</v>
      </c>
      <c r="C3140" s="22">
        <v>46170</v>
      </c>
      <c r="D3140" s="11">
        <v>176</v>
      </c>
      <c r="F3140" s="11" t="s">
        <v>2685</v>
      </c>
      <c r="G3140" t="s">
        <v>3024</v>
      </c>
    </row>
    <row r="3141" spans="1:7">
      <c r="A3141" s="234" t="s">
        <v>1861</v>
      </c>
      <c r="B3141" s="238" t="s">
        <v>3014</v>
      </c>
      <c r="C3141" s="22">
        <v>46170</v>
      </c>
      <c r="D3141" s="11">
        <v>622</v>
      </c>
      <c r="G3141" t="s">
        <v>3024</v>
      </c>
    </row>
    <row r="3142" spans="1:7">
      <c r="A3142" s="1161" t="s">
        <v>1810</v>
      </c>
      <c r="B3142" s="1161" t="s">
        <v>1921</v>
      </c>
      <c r="C3142" s="22">
        <v>46171</v>
      </c>
      <c r="D3142" s="11">
        <v>339</v>
      </c>
      <c r="G3142" t="s">
        <v>3024</v>
      </c>
    </row>
    <row r="3143" spans="1:7">
      <c r="A3143" s="1162" t="s">
        <v>931</v>
      </c>
      <c r="B3143" s="1162" t="s">
        <v>1921</v>
      </c>
      <c r="C3143" s="22">
        <v>46171</v>
      </c>
      <c r="D3143" s="11">
        <v>446</v>
      </c>
      <c r="F3143" s="11" t="s">
        <v>3056</v>
      </c>
      <c r="G3143" t="s">
        <v>3024</v>
      </c>
    </row>
    <row r="3144" spans="1:7">
      <c r="A3144" s="1162" t="s">
        <v>1815</v>
      </c>
      <c r="B3144" s="1162" t="s">
        <v>68</v>
      </c>
      <c r="C3144" s="22">
        <v>46171</v>
      </c>
      <c r="D3144" s="86">
        <v>2149</v>
      </c>
      <c r="G3144" t="s">
        <v>3024</v>
      </c>
    </row>
    <row r="3145" spans="1:7">
      <c r="A3145" s="1162" t="s">
        <v>1017</v>
      </c>
      <c r="B3145" s="1162" t="s">
        <v>3025</v>
      </c>
      <c r="C3145" s="22">
        <v>46171</v>
      </c>
      <c r="D3145" s="11">
        <v>836</v>
      </c>
      <c r="G3145" t="s">
        <v>3024</v>
      </c>
    </row>
    <row r="3146" spans="1:7">
      <c r="A3146" s="1162" t="s">
        <v>1993</v>
      </c>
      <c r="B3146" s="1162" t="s">
        <v>2586</v>
      </c>
      <c r="C3146" s="22">
        <v>46171</v>
      </c>
      <c r="D3146" s="86">
        <v>2202</v>
      </c>
      <c r="F3146" s="11" t="s">
        <v>3057</v>
      </c>
      <c r="G3146" t="s">
        <v>3024</v>
      </c>
    </row>
    <row r="3147" spans="1:7">
      <c r="A3147" s="234" t="s">
        <v>1861</v>
      </c>
      <c r="B3147" s="238" t="s">
        <v>3014</v>
      </c>
      <c r="C3147" s="22">
        <v>46171</v>
      </c>
      <c r="D3147" s="11">
        <v>664</v>
      </c>
      <c r="G3147" t="s">
        <v>3024</v>
      </c>
    </row>
    <row r="3148" spans="1:7">
      <c r="A3148" s="1173" t="s">
        <v>931</v>
      </c>
      <c r="B3148" s="1173" t="s">
        <v>1921</v>
      </c>
      <c r="C3148" s="22">
        <v>46174</v>
      </c>
      <c r="D3148" s="11">
        <v>693</v>
      </c>
      <c r="F3148" s="11" t="s">
        <v>3052</v>
      </c>
      <c r="G3148" t="s">
        <v>2385</v>
      </c>
    </row>
    <row r="3149" spans="1:7">
      <c r="A3149" s="1174" t="s">
        <v>1815</v>
      </c>
      <c r="B3149" s="1174" t="s">
        <v>68</v>
      </c>
      <c r="C3149" s="22">
        <v>46174</v>
      </c>
      <c r="D3149" s="86">
        <v>1826</v>
      </c>
      <c r="G3149" t="s">
        <v>2385</v>
      </c>
    </row>
    <row r="3150" spans="1:7">
      <c r="A3150" s="1174" t="s">
        <v>941</v>
      </c>
      <c r="B3150" s="1174" t="s">
        <v>74</v>
      </c>
      <c r="C3150" s="22">
        <v>46174</v>
      </c>
      <c r="D3150" s="11">
        <v>514</v>
      </c>
      <c r="G3150" t="s">
        <v>2385</v>
      </c>
    </row>
    <row r="3151" spans="1:7">
      <c r="A3151" s="1381" t="s">
        <v>1771</v>
      </c>
      <c r="B3151" s="1381" t="s">
        <v>68</v>
      </c>
      <c r="C3151" s="22">
        <v>46174</v>
      </c>
      <c r="D3151" s="11">
        <v>500</v>
      </c>
      <c r="F3151" s="11" t="s">
        <v>2768</v>
      </c>
      <c r="G3151" t="s">
        <v>2385</v>
      </c>
    </row>
    <row r="3152" spans="1:7">
      <c r="A3152" s="1174" t="s">
        <v>1245</v>
      </c>
      <c r="B3152" s="1163" t="s">
        <v>56</v>
      </c>
      <c r="C3152" s="22">
        <v>46174</v>
      </c>
      <c r="D3152" s="11">
        <v>883</v>
      </c>
      <c r="G3152" t="s">
        <v>2385</v>
      </c>
    </row>
    <row r="3153" spans="1:7">
      <c r="A3153" s="1174" t="s">
        <v>1251</v>
      </c>
      <c r="B3153" s="1163" t="s">
        <v>56</v>
      </c>
      <c r="C3153" s="22">
        <v>46174</v>
      </c>
      <c r="D3153" s="11">
        <v>612</v>
      </c>
      <c r="G3153" t="s">
        <v>2385</v>
      </c>
    </row>
    <row r="3154" spans="1:7">
      <c r="A3154" s="1338" t="s">
        <v>1023</v>
      </c>
      <c r="B3154" s="1338" t="s">
        <v>3025</v>
      </c>
      <c r="C3154" s="22">
        <v>46174</v>
      </c>
      <c r="D3154" s="86">
        <v>1084</v>
      </c>
      <c r="G3154" t="s">
        <v>2385</v>
      </c>
    </row>
    <row r="3155" spans="1:7">
      <c r="A3155" s="1174" t="s">
        <v>1119</v>
      </c>
      <c r="B3155" s="1174" t="s">
        <v>2586</v>
      </c>
      <c r="C3155" s="22">
        <v>46174</v>
      </c>
      <c r="D3155" s="86">
        <v>1433</v>
      </c>
      <c r="F3155" s="11" t="s">
        <v>3058</v>
      </c>
      <c r="G3155" t="s">
        <v>2385</v>
      </c>
    </row>
    <row r="3156" spans="1:7">
      <c r="A3156" s="1174" t="s">
        <v>1993</v>
      </c>
      <c r="B3156" s="1174" t="s">
        <v>2586</v>
      </c>
      <c r="C3156" s="22">
        <v>46174</v>
      </c>
      <c r="D3156" s="11">
        <v>587</v>
      </c>
      <c r="F3156" s="11" t="s">
        <v>3059</v>
      </c>
      <c r="G3156" t="s">
        <v>2385</v>
      </c>
    </row>
    <row r="3157" spans="1:7">
      <c r="A3157" s="1338" t="s">
        <v>1867</v>
      </c>
      <c r="B3157" s="1338" t="s">
        <v>1921</v>
      </c>
      <c r="C3157" s="22">
        <v>46174</v>
      </c>
      <c r="D3157" s="11">
        <v>270</v>
      </c>
      <c r="G3157" t="s">
        <v>2385</v>
      </c>
    </row>
    <row r="3158" spans="1:7">
      <c r="A3158" s="1174" t="s">
        <v>1556</v>
      </c>
      <c r="B3158" s="1174" t="s">
        <v>1921</v>
      </c>
      <c r="C3158" s="22">
        <v>46174</v>
      </c>
      <c r="D3158" s="11">
        <v>500</v>
      </c>
      <c r="G3158" t="s">
        <v>2385</v>
      </c>
    </row>
    <row r="3159" spans="1:7">
      <c r="A3159" s="1125" t="s">
        <v>1860</v>
      </c>
      <c r="B3159" s="1125" t="s">
        <v>3014</v>
      </c>
      <c r="C3159" s="22">
        <v>46174</v>
      </c>
      <c r="D3159" s="11">
        <v>54</v>
      </c>
      <c r="F3159" s="11" t="s">
        <v>3060</v>
      </c>
      <c r="G3159" t="s">
        <v>2385</v>
      </c>
    </row>
    <row r="3160" spans="1:7">
      <c r="A3160" s="1126" t="s">
        <v>1861</v>
      </c>
      <c r="B3160" s="1126" t="s">
        <v>3014</v>
      </c>
      <c r="C3160" s="22">
        <v>46174</v>
      </c>
      <c r="D3160" s="11">
        <v>783</v>
      </c>
      <c r="G3160" t="s">
        <v>2385</v>
      </c>
    </row>
    <row r="3161" spans="1:7">
      <c r="A3161" s="174" t="s">
        <v>1067</v>
      </c>
      <c r="B3161" s="1126" t="s">
        <v>3014</v>
      </c>
      <c r="C3161" s="22">
        <v>46174</v>
      </c>
      <c r="E3161" s="244">
        <v>4148</v>
      </c>
      <c r="F3161" s="11" t="s">
        <v>3061</v>
      </c>
      <c r="G3161" t="s">
        <v>2385</v>
      </c>
    </row>
    <row r="3162" spans="1:7">
      <c r="A3162" s="1161" t="s">
        <v>1810</v>
      </c>
      <c r="B3162" s="1161" t="s">
        <v>1921</v>
      </c>
      <c r="C3162" s="22">
        <v>46175</v>
      </c>
      <c r="D3162" s="11">
        <v>411</v>
      </c>
      <c r="G3162" t="s">
        <v>2385</v>
      </c>
    </row>
    <row r="3163" spans="1:7">
      <c r="A3163" s="1162" t="s">
        <v>931</v>
      </c>
      <c r="B3163" s="1162" t="s">
        <v>1921</v>
      </c>
      <c r="C3163" s="22">
        <v>46175</v>
      </c>
      <c r="D3163" s="11">
        <v>596</v>
      </c>
      <c r="F3163" s="11" t="s">
        <v>3052</v>
      </c>
      <c r="G3163" t="s">
        <v>2385</v>
      </c>
    </row>
    <row r="3164" spans="1:7">
      <c r="A3164" s="1162" t="s">
        <v>1815</v>
      </c>
      <c r="B3164" s="1162" t="s">
        <v>68</v>
      </c>
      <c r="C3164" s="22">
        <v>46175</v>
      </c>
      <c r="D3164" s="11">
        <v>882</v>
      </c>
      <c r="G3164" t="s">
        <v>2385</v>
      </c>
    </row>
    <row r="3165" spans="1:7">
      <c r="A3165" s="1162" t="s">
        <v>941</v>
      </c>
      <c r="B3165" s="1174" t="s">
        <v>74</v>
      </c>
      <c r="C3165" s="22">
        <v>46175</v>
      </c>
      <c r="D3165" s="11">
        <v>457</v>
      </c>
      <c r="G3165" t="s">
        <v>2385</v>
      </c>
    </row>
    <row r="3166" spans="1:7">
      <c r="A3166" s="1343" t="s">
        <v>1771</v>
      </c>
      <c r="B3166" s="1343" t="s">
        <v>68</v>
      </c>
      <c r="C3166" s="22">
        <v>46175</v>
      </c>
      <c r="D3166" s="11">
        <v>985</v>
      </c>
      <c r="F3166" s="11" t="s">
        <v>3062</v>
      </c>
      <c r="G3166" t="s">
        <v>2385</v>
      </c>
    </row>
    <row r="3167" spans="1:7">
      <c r="A3167" s="1162" t="s">
        <v>1263</v>
      </c>
      <c r="B3167" s="1163" t="s">
        <v>56</v>
      </c>
      <c r="C3167" s="22">
        <v>46175</v>
      </c>
      <c r="D3167" s="86">
        <v>2110</v>
      </c>
      <c r="G3167" t="s">
        <v>2385</v>
      </c>
    </row>
    <row r="3168" spans="1:7">
      <c r="A3168" s="1163" t="s">
        <v>1867</v>
      </c>
      <c r="B3168" s="1163" t="s">
        <v>1921</v>
      </c>
      <c r="C3168" s="22">
        <v>46175</v>
      </c>
      <c r="D3168" s="11">
        <v>490</v>
      </c>
      <c r="G3168" t="s">
        <v>2385</v>
      </c>
    </row>
    <row r="3169" spans="1:7">
      <c r="A3169" s="1162" t="s">
        <v>1556</v>
      </c>
      <c r="B3169" s="1162" t="s">
        <v>1921</v>
      </c>
      <c r="C3169" s="22">
        <v>46175</v>
      </c>
      <c r="D3169" s="11">
        <v>260</v>
      </c>
      <c r="F3169" s="11" t="s">
        <v>3063</v>
      </c>
      <c r="G3169" t="s">
        <v>2385</v>
      </c>
    </row>
    <row r="3170" spans="1:7">
      <c r="A3170" s="1162" t="s">
        <v>1119</v>
      </c>
      <c r="B3170" s="1162" t="s">
        <v>2586</v>
      </c>
      <c r="C3170" s="22">
        <v>46175</v>
      </c>
      <c r="D3170" s="86">
        <v>2630</v>
      </c>
      <c r="F3170" s="11" t="s">
        <v>3064</v>
      </c>
      <c r="G3170" t="s">
        <v>2385</v>
      </c>
    </row>
    <row r="3171" spans="1:7">
      <c r="A3171" s="1162" t="s">
        <v>1017</v>
      </c>
      <c r="B3171" s="1162" t="s">
        <v>3025</v>
      </c>
      <c r="C3171" s="22">
        <v>46175</v>
      </c>
      <c r="D3171" s="86">
        <v>1309</v>
      </c>
      <c r="G3171" t="s">
        <v>2385</v>
      </c>
    </row>
    <row r="3172" spans="1:7">
      <c r="A3172" s="234" t="s">
        <v>1056</v>
      </c>
      <c r="B3172" s="234" t="s">
        <v>3014</v>
      </c>
      <c r="C3172" s="22">
        <v>46175</v>
      </c>
      <c r="D3172" s="11">
        <v>63</v>
      </c>
      <c r="F3172" s="11" t="s">
        <v>3065</v>
      </c>
      <c r="G3172" t="s">
        <v>2385</v>
      </c>
    </row>
    <row r="3173" spans="1:7">
      <c r="A3173" s="234" t="s">
        <v>1859</v>
      </c>
      <c r="B3173" s="234" t="s">
        <v>3014</v>
      </c>
      <c r="C3173" s="22">
        <v>46175</v>
      </c>
      <c r="D3173" s="11">
        <v>18</v>
      </c>
      <c r="F3173" s="11" t="s">
        <v>3066</v>
      </c>
      <c r="G3173" t="s">
        <v>2385</v>
      </c>
    </row>
    <row r="3174" spans="1:7">
      <c r="A3174" s="238" t="s">
        <v>1861</v>
      </c>
      <c r="B3174" s="238" t="s">
        <v>3014</v>
      </c>
      <c r="C3174" s="22">
        <v>46175</v>
      </c>
      <c r="D3174" s="11">
        <v>733</v>
      </c>
      <c r="G3174" t="s">
        <v>2385</v>
      </c>
    </row>
    <row r="3175" spans="1:7">
      <c r="A3175" s="1161" t="s">
        <v>1810</v>
      </c>
      <c r="B3175" s="1161" t="s">
        <v>1921</v>
      </c>
      <c r="C3175" s="22">
        <v>46176</v>
      </c>
      <c r="D3175" s="11">
        <v>237</v>
      </c>
      <c r="F3175" s="11" t="s">
        <v>2501</v>
      </c>
      <c r="G3175" t="s">
        <v>2385</v>
      </c>
    </row>
    <row r="3176" spans="1:7">
      <c r="A3176" s="1162" t="s">
        <v>931</v>
      </c>
      <c r="B3176" s="1162" t="s">
        <v>1921</v>
      </c>
      <c r="C3176" s="22">
        <v>46176</v>
      </c>
      <c r="D3176" s="11">
        <v>240</v>
      </c>
      <c r="F3176" s="11" t="s">
        <v>3055</v>
      </c>
      <c r="G3176" t="s">
        <v>2385</v>
      </c>
    </row>
    <row r="3177" spans="1:7">
      <c r="A3177" s="1162" t="s">
        <v>1815</v>
      </c>
      <c r="B3177" s="1162" t="s">
        <v>68</v>
      </c>
      <c r="C3177" s="22">
        <v>46176</v>
      </c>
      <c r="D3177" s="86">
        <v>1681</v>
      </c>
      <c r="G3177" t="s">
        <v>2385</v>
      </c>
    </row>
    <row r="3178" spans="1:7">
      <c r="A3178" s="1162" t="s">
        <v>941</v>
      </c>
      <c r="B3178" s="1174" t="s">
        <v>74</v>
      </c>
      <c r="C3178" s="22">
        <v>46176</v>
      </c>
      <c r="D3178" s="11">
        <v>580</v>
      </c>
      <c r="G3178" t="s">
        <v>2385</v>
      </c>
    </row>
    <row r="3179" spans="1:7">
      <c r="A3179" s="1343" t="s">
        <v>1771</v>
      </c>
      <c r="B3179" s="1343" t="s">
        <v>68</v>
      </c>
      <c r="C3179" s="22">
        <v>46176</v>
      </c>
      <c r="D3179" s="11">
        <v>860</v>
      </c>
      <c r="F3179" s="11" t="s">
        <v>3067</v>
      </c>
      <c r="G3179" t="s">
        <v>2385</v>
      </c>
    </row>
    <row r="3180" spans="1:7">
      <c r="A3180" s="1162" t="s">
        <v>1263</v>
      </c>
      <c r="B3180" s="1163" t="s">
        <v>56</v>
      </c>
      <c r="C3180" s="22">
        <v>46176</v>
      </c>
      <c r="D3180" s="11">
        <v>218</v>
      </c>
      <c r="G3180" t="s">
        <v>2385</v>
      </c>
    </row>
    <row r="3181" spans="1:7">
      <c r="A3181" s="1163" t="s">
        <v>1867</v>
      </c>
      <c r="B3181" s="1163" t="s">
        <v>1921</v>
      </c>
      <c r="C3181" s="22">
        <v>46176</v>
      </c>
      <c r="F3181" s="1166" t="s">
        <v>2433</v>
      </c>
      <c r="G3181" t="s">
        <v>2385</v>
      </c>
    </row>
    <row r="3182" spans="1:7">
      <c r="A3182" s="1340" t="s">
        <v>1119</v>
      </c>
      <c r="B3182" s="1340" t="s">
        <v>2586</v>
      </c>
      <c r="C3182" s="22">
        <v>46176</v>
      </c>
      <c r="D3182" s="86">
        <v>1848</v>
      </c>
      <c r="F3182" s="11" t="s">
        <v>3068</v>
      </c>
      <c r="G3182" t="s">
        <v>2385</v>
      </c>
    </row>
    <row r="3183" spans="1:7">
      <c r="A3183" s="1163" t="s">
        <v>1017</v>
      </c>
      <c r="B3183" s="1163" t="s">
        <v>3025</v>
      </c>
      <c r="C3183" s="22">
        <v>46176</v>
      </c>
      <c r="D3183" s="11">
        <v>427</v>
      </c>
      <c r="G3183" t="s">
        <v>2385</v>
      </c>
    </row>
    <row r="3184" spans="1:7">
      <c r="A3184" s="1340" t="s">
        <v>1023</v>
      </c>
      <c r="B3184" s="1340" t="s">
        <v>3025</v>
      </c>
      <c r="C3184" s="22">
        <v>46176</v>
      </c>
      <c r="D3184" s="86">
        <v>2699</v>
      </c>
      <c r="G3184" t="s">
        <v>2385</v>
      </c>
    </row>
    <row r="3185" spans="1:7">
      <c r="A3185" s="1343" t="s">
        <v>1056</v>
      </c>
      <c r="B3185" s="234" t="s">
        <v>3014</v>
      </c>
      <c r="C3185" s="22">
        <v>46176</v>
      </c>
      <c r="F3185" s="1161" t="s">
        <v>2522</v>
      </c>
      <c r="G3185" t="s">
        <v>2385</v>
      </c>
    </row>
    <row r="3186" spans="1:7">
      <c r="A3186" s="1340" t="s">
        <v>1859</v>
      </c>
      <c r="B3186" s="238" t="s">
        <v>3014</v>
      </c>
      <c r="C3186" s="22">
        <v>46176</v>
      </c>
      <c r="D3186" s="11">
        <v>57</v>
      </c>
      <c r="F3186" s="11" t="s">
        <v>3069</v>
      </c>
      <c r="G3186" t="s">
        <v>2385</v>
      </c>
    </row>
    <row r="3187" spans="1:7">
      <c r="A3187" s="1163" t="s">
        <v>1861</v>
      </c>
      <c r="B3187" s="238" t="s">
        <v>3014</v>
      </c>
      <c r="C3187" s="22">
        <v>46176</v>
      </c>
      <c r="D3187" s="11">
        <v>970</v>
      </c>
      <c r="G3187" t="s">
        <v>2385</v>
      </c>
    </row>
    <row r="3188" spans="1:7">
      <c r="A3188" s="1161" t="s">
        <v>1810</v>
      </c>
      <c r="B3188" s="1161" t="s">
        <v>1921</v>
      </c>
      <c r="C3188" s="22">
        <v>46177</v>
      </c>
      <c r="F3188" s="11" t="s">
        <v>2995</v>
      </c>
      <c r="G3188" t="s">
        <v>2385</v>
      </c>
    </row>
    <row r="3189" spans="1:7">
      <c r="A3189" s="1162" t="s">
        <v>931</v>
      </c>
      <c r="B3189" s="1162" t="s">
        <v>1921</v>
      </c>
      <c r="C3189" s="22">
        <v>46177</v>
      </c>
      <c r="D3189" s="11">
        <v>180</v>
      </c>
      <c r="G3189" t="s">
        <v>2385</v>
      </c>
    </row>
    <row r="3190" spans="1:7">
      <c r="A3190" s="1162" t="s">
        <v>1815</v>
      </c>
      <c r="B3190" s="1162" t="s">
        <v>68</v>
      </c>
      <c r="C3190" s="22">
        <v>46177</v>
      </c>
      <c r="D3190" s="11">
        <v>760</v>
      </c>
      <c r="F3190" s="11" t="s">
        <v>3070</v>
      </c>
      <c r="G3190" t="s">
        <v>2385</v>
      </c>
    </row>
    <row r="3191" spans="1:7">
      <c r="A3191" s="1162" t="s">
        <v>941</v>
      </c>
      <c r="B3191" s="1174" t="s">
        <v>74</v>
      </c>
      <c r="C3191" s="22">
        <v>46177</v>
      </c>
      <c r="D3191" s="11">
        <v>590</v>
      </c>
      <c r="G3191" t="s">
        <v>2385</v>
      </c>
    </row>
    <row r="3192" spans="1:7">
      <c r="A3192" s="1162" t="s">
        <v>1251</v>
      </c>
      <c r="B3192" s="1162" t="s">
        <v>1921</v>
      </c>
      <c r="C3192" s="22">
        <v>46177</v>
      </c>
      <c r="E3192" s="71">
        <v>544</v>
      </c>
      <c r="G3192" t="s">
        <v>2385</v>
      </c>
    </row>
    <row r="3193" spans="1:7">
      <c r="A3193" s="1343" t="s">
        <v>1771</v>
      </c>
      <c r="B3193" s="1343" t="s">
        <v>68</v>
      </c>
      <c r="C3193" s="22">
        <v>46177</v>
      </c>
      <c r="D3193" s="11">
        <v>212</v>
      </c>
      <c r="F3193" s="11" t="s">
        <v>3071</v>
      </c>
      <c r="G3193" t="s">
        <v>2385</v>
      </c>
    </row>
    <row r="3194" spans="1:7">
      <c r="A3194" s="1162" t="s">
        <v>1263</v>
      </c>
      <c r="B3194" s="1163" t="s">
        <v>56</v>
      </c>
      <c r="C3194" s="22">
        <v>46177</v>
      </c>
      <c r="D3194" s="11">
        <v>796</v>
      </c>
      <c r="G3194" t="s">
        <v>2385</v>
      </c>
    </row>
    <row r="3195" spans="1:7">
      <c r="A3195" s="1360" t="s">
        <v>1775</v>
      </c>
      <c r="B3195" s="1163" t="s">
        <v>68</v>
      </c>
      <c r="C3195" s="22">
        <v>46177</v>
      </c>
      <c r="D3195" s="11">
        <v>590</v>
      </c>
      <c r="G3195" t="s">
        <v>2385</v>
      </c>
    </row>
    <row r="3196" spans="1:7">
      <c r="A3196" s="1162" t="s">
        <v>1017</v>
      </c>
      <c r="B3196" s="1162" t="s">
        <v>3025</v>
      </c>
      <c r="C3196" s="22">
        <v>46177</v>
      </c>
      <c r="D3196" s="11">
        <v>421</v>
      </c>
      <c r="G3196" t="s">
        <v>2385</v>
      </c>
    </row>
    <row r="3197" spans="1:7">
      <c r="A3197" s="1162" t="s">
        <v>998</v>
      </c>
      <c r="B3197" s="1162" t="s">
        <v>3025</v>
      </c>
      <c r="C3197" s="22">
        <v>46177</v>
      </c>
      <c r="D3197" s="86">
        <v>2715</v>
      </c>
      <c r="G3197" t="s">
        <v>2385</v>
      </c>
    </row>
    <row r="3198" spans="1:7">
      <c r="A3198" s="1162" t="s">
        <v>1029</v>
      </c>
      <c r="B3198" s="1162" t="s">
        <v>3025</v>
      </c>
      <c r="C3198" s="22">
        <v>46177</v>
      </c>
      <c r="D3198" s="11">
        <v>804</v>
      </c>
      <c r="G3198" t="s">
        <v>2385</v>
      </c>
    </row>
    <row r="3199" spans="1:7">
      <c r="A3199" s="1163" t="s">
        <v>1859</v>
      </c>
      <c r="B3199" s="238" t="s">
        <v>3014</v>
      </c>
      <c r="C3199" s="22">
        <v>46177</v>
      </c>
      <c r="D3199" s="11">
        <v>248</v>
      </c>
      <c r="F3199" s="11" t="s">
        <v>3072</v>
      </c>
      <c r="G3199" t="s">
        <v>2385</v>
      </c>
    </row>
    <row r="3200" spans="1:7">
      <c r="A3200" s="1163" t="s">
        <v>1861</v>
      </c>
      <c r="B3200" s="238" t="s">
        <v>3014</v>
      </c>
      <c r="C3200" s="22">
        <v>46177</v>
      </c>
      <c r="D3200" s="11">
        <v>917</v>
      </c>
      <c r="G3200" t="s">
        <v>2385</v>
      </c>
    </row>
    <row r="3201" spans="1:7">
      <c r="A3201" s="1161" t="s">
        <v>1810</v>
      </c>
      <c r="B3201" s="1161" t="s">
        <v>1921</v>
      </c>
      <c r="C3201" s="22">
        <v>46178</v>
      </c>
      <c r="D3201" s="11">
        <v>26</v>
      </c>
      <c r="F3201" s="11" t="s">
        <v>3073</v>
      </c>
      <c r="G3201" t="s">
        <v>2385</v>
      </c>
    </row>
    <row r="3202" spans="1:7">
      <c r="A3202" s="1162" t="s">
        <v>931</v>
      </c>
      <c r="B3202" s="1162" t="s">
        <v>1921</v>
      </c>
      <c r="C3202" s="22">
        <v>46178</v>
      </c>
      <c r="D3202" s="11">
        <v>150</v>
      </c>
      <c r="G3202" t="s">
        <v>2385</v>
      </c>
    </row>
    <row r="3203" spans="1:7">
      <c r="A3203" s="1162" t="s">
        <v>1295</v>
      </c>
      <c r="B3203" s="1162" t="s">
        <v>58</v>
      </c>
      <c r="C3203" s="22">
        <v>46178</v>
      </c>
      <c r="D3203" s="86">
        <v>1404</v>
      </c>
      <c r="G3203" t="s">
        <v>2385</v>
      </c>
    </row>
    <row r="3204" spans="1:7">
      <c r="A3204" s="1162" t="s">
        <v>1815</v>
      </c>
      <c r="B3204" s="1162" t="s">
        <v>68</v>
      </c>
      <c r="C3204" s="22">
        <v>46178</v>
      </c>
      <c r="D3204" s="11">
        <v>243</v>
      </c>
      <c r="G3204" t="s">
        <v>2385</v>
      </c>
    </row>
    <row r="3205" spans="1:7">
      <c r="A3205" s="1162" t="s">
        <v>941</v>
      </c>
      <c r="B3205" s="1174" t="s">
        <v>74</v>
      </c>
      <c r="C3205" s="22">
        <v>46178</v>
      </c>
      <c r="D3205" s="11">
        <v>351</v>
      </c>
      <c r="G3205" t="s">
        <v>2385</v>
      </c>
    </row>
    <row r="3206" spans="1:7">
      <c r="A3206" s="1161" t="s">
        <v>1263</v>
      </c>
      <c r="B3206" s="1163" t="s">
        <v>56</v>
      </c>
      <c r="C3206" s="22">
        <v>46178</v>
      </c>
      <c r="D3206" s="11">
        <v>800</v>
      </c>
      <c r="G3206" t="s">
        <v>2385</v>
      </c>
    </row>
    <row r="3207" spans="1:7">
      <c r="A3207" s="1360" t="s">
        <v>1775</v>
      </c>
      <c r="B3207" s="1163" t="s">
        <v>68</v>
      </c>
      <c r="C3207" s="22">
        <v>46178</v>
      </c>
      <c r="D3207" s="11">
        <v>261</v>
      </c>
      <c r="G3207" t="s">
        <v>2385</v>
      </c>
    </row>
    <row r="3208" spans="1:7">
      <c r="A3208" s="1162" t="s">
        <v>998</v>
      </c>
      <c r="B3208" s="1162" t="s">
        <v>3025</v>
      </c>
      <c r="C3208" s="22">
        <v>46178</v>
      </c>
      <c r="D3208" s="86">
        <v>1377</v>
      </c>
      <c r="G3208" t="s">
        <v>2385</v>
      </c>
    </row>
    <row r="3209" spans="1:7">
      <c r="A3209" s="1162" t="s">
        <v>1001</v>
      </c>
      <c r="B3209" s="1162" t="s">
        <v>3025</v>
      </c>
      <c r="C3209" s="22">
        <v>46178</v>
      </c>
      <c r="D3209" s="11">
        <v>241</v>
      </c>
      <c r="G3209" t="s">
        <v>2385</v>
      </c>
    </row>
    <row r="3210" spans="1:7">
      <c r="A3210" s="1162" t="s">
        <v>1029</v>
      </c>
      <c r="B3210" s="1162" t="s">
        <v>3025</v>
      </c>
      <c r="C3210" s="22">
        <v>46178</v>
      </c>
      <c r="D3210" s="11">
        <v>559</v>
      </c>
      <c r="G3210" t="s">
        <v>2385</v>
      </c>
    </row>
    <row r="3211" spans="1:7">
      <c r="A3211" s="1162" t="s">
        <v>1867</v>
      </c>
      <c r="B3211" s="1162" t="s">
        <v>1921</v>
      </c>
      <c r="C3211" s="22">
        <v>46178</v>
      </c>
      <c r="D3211" s="11">
        <v>270</v>
      </c>
      <c r="G3211" t="s">
        <v>2385</v>
      </c>
    </row>
    <row r="3212" spans="1:7">
      <c r="A3212" s="1163" t="s">
        <v>1861</v>
      </c>
      <c r="B3212" s="238" t="s">
        <v>3014</v>
      </c>
      <c r="C3212" s="22">
        <v>46178</v>
      </c>
      <c r="D3212" s="11">
        <v>589</v>
      </c>
      <c r="G3212" t="s">
        <v>2385</v>
      </c>
    </row>
    <row r="3213" spans="1:7">
      <c r="A3213" s="1343" t="s">
        <v>1810</v>
      </c>
      <c r="B3213" s="1343" t="s">
        <v>1921</v>
      </c>
      <c r="C3213" s="22">
        <v>46181</v>
      </c>
      <c r="F3213" s="11" t="s">
        <v>122</v>
      </c>
      <c r="G3213" t="s">
        <v>2385</v>
      </c>
    </row>
    <row r="3214" spans="1:7">
      <c r="A3214" s="1340" t="s">
        <v>931</v>
      </c>
      <c r="B3214" s="1340" t="s">
        <v>1921</v>
      </c>
      <c r="C3214" s="22">
        <v>46181</v>
      </c>
      <c r="F3214" s="1166" t="s">
        <v>2531</v>
      </c>
      <c r="G3214" t="s">
        <v>2385</v>
      </c>
    </row>
    <row r="3215" spans="1:7">
      <c r="A3215" s="1163" t="s">
        <v>1295</v>
      </c>
      <c r="B3215" s="1163" t="s">
        <v>58</v>
      </c>
      <c r="C3215" s="22">
        <v>46181</v>
      </c>
      <c r="D3215" s="86">
        <v>1403</v>
      </c>
      <c r="F3215" s="11" t="s">
        <v>3074</v>
      </c>
      <c r="G3215" t="s">
        <v>2385</v>
      </c>
    </row>
    <row r="3216" spans="1:7">
      <c r="A3216" s="1340" t="s">
        <v>1815</v>
      </c>
      <c r="B3216" s="1340" t="s">
        <v>68</v>
      </c>
      <c r="C3216" s="22">
        <v>46181</v>
      </c>
      <c r="F3216" s="1166" t="s">
        <v>3051</v>
      </c>
      <c r="G3216" t="s">
        <v>2385</v>
      </c>
    </row>
    <row r="3217" spans="1:7">
      <c r="A3217" s="1163" t="s">
        <v>939</v>
      </c>
      <c r="B3217" s="1163" t="s">
        <v>64</v>
      </c>
      <c r="C3217" s="22">
        <v>46181</v>
      </c>
      <c r="D3217" s="86">
        <v>1643</v>
      </c>
      <c r="G3217" t="s">
        <v>2385</v>
      </c>
    </row>
    <row r="3218" spans="1:7">
      <c r="A3218" s="1340" t="s">
        <v>941</v>
      </c>
      <c r="B3218" s="1174" t="s">
        <v>74</v>
      </c>
      <c r="C3218" s="22">
        <v>46181</v>
      </c>
      <c r="D3218" s="11">
        <v>370</v>
      </c>
      <c r="G3218" t="s">
        <v>2385</v>
      </c>
    </row>
    <row r="3219" spans="1:7">
      <c r="A3219" s="1163" t="s">
        <v>1820</v>
      </c>
      <c r="B3219" s="1163" t="s">
        <v>58</v>
      </c>
      <c r="C3219" s="22">
        <v>46181</v>
      </c>
      <c r="D3219" s="11">
        <v>935</v>
      </c>
      <c r="F3219" s="11" t="s">
        <v>3075</v>
      </c>
      <c r="G3219" t="s">
        <v>2385</v>
      </c>
    </row>
    <row r="3220" spans="1:7">
      <c r="A3220" s="1340" t="s">
        <v>1864</v>
      </c>
      <c r="B3220" s="1340" t="s">
        <v>3076</v>
      </c>
      <c r="C3220" s="22">
        <v>46181</v>
      </c>
      <c r="D3220" s="11">
        <v>557</v>
      </c>
      <c r="G3220" t="s">
        <v>2385</v>
      </c>
    </row>
    <row r="3221" spans="1:7">
      <c r="A3221" s="1340" t="s">
        <v>1771</v>
      </c>
      <c r="B3221" s="1340" t="s">
        <v>68</v>
      </c>
      <c r="C3221" s="22">
        <v>46181</v>
      </c>
      <c r="D3221" s="11">
        <v>314</v>
      </c>
      <c r="G3221" t="s">
        <v>2385</v>
      </c>
    </row>
    <row r="3222" spans="1:7">
      <c r="A3222" s="1161" t="s">
        <v>1263</v>
      </c>
      <c r="B3222" s="1163" t="s">
        <v>56</v>
      </c>
      <c r="C3222" s="22">
        <v>46181</v>
      </c>
      <c r="D3222" s="11">
        <v>363</v>
      </c>
      <c r="G3222" t="s">
        <v>2385</v>
      </c>
    </row>
    <row r="3223" spans="1:7">
      <c r="A3223" s="1339" t="s">
        <v>1775</v>
      </c>
      <c r="B3223" s="1162" t="s">
        <v>68</v>
      </c>
      <c r="C3223" s="22">
        <v>46181</v>
      </c>
      <c r="F3223" s="1165" t="s">
        <v>2220</v>
      </c>
      <c r="G3223" t="s">
        <v>2385</v>
      </c>
    </row>
    <row r="3224" spans="1:7">
      <c r="A3224" s="1162" t="s">
        <v>1867</v>
      </c>
      <c r="B3224" s="1162" t="s">
        <v>1921</v>
      </c>
      <c r="C3224" s="22">
        <v>46181</v>
      </c>
      <c r="D3224" s="11">
        <v>100</v>
      </c>
      <c r="G3224" t="s">
        <v>2385</v>
      </c>
    </row>
    <row r="3225" spans="1:7">
      <c r="A3225" s="1162" t="s">
        <v>998</v>
      </c>
      <c r="B3225" s="1162" t="s">
        <v>3025</v>
      </c>
      <c r="C3225" s="22">
        <v>46181</v>
      </c>
      <c r="D3225" s="11">
        <v>675</v>
      </c>
      <c r="G3225" t="s">
        <v>2385</v>
      </c>
    </row>
    <row r="3226" spans="1:7">
      <c r="A3226" s="1162" t="s">
        <v>1029</v>
      </c>
      <c r="B3226" s="1163" t="s">
        <v>3025</v>
      </c>
      <c r="C3226" s="22">
        <v>46181</v>
      </c>
      <c r="D3226" s="86">
        <v>1052</v>
      </c>
      <c r="G3226" t="s">
        <v>2385</v>
      </c>
    </row>
    <row r="3227" spans="1:7">
      <c r="A3227" s="1340" t="s">
        <v>1033</v>
      </c>
      <c r="B3227" s="1340" t="s">
        <v>1921</v>
      </c>
      <c r="C3227" s="22">
        <v>46181</v>
      </c>
      <c r="D3227" s="11">
        <v>554</v>
      </c>
      <c r="G3227" t="s">
        <v>2385</v>
      </c>
    </row>
    <row r="3228" spans="1:7">
      <c r="A3228" s="1343" t="s">
        <v>1860</v>
      </c>
      <c r="B3228" s="238" t="s">
        <v>3014</v>
      </c>
      <c r="C3228" s="22">
        <v>46181</v>
      </c>
      <c r="F3228" s="234" t="s">
        <v>3077</v>
      </c>
      <c r="G3228" t="s">
        <v>2385</v>
      </c>
    </row>
    <row r="3229" spans="1:7">
      <c r="A3229" s="1163" t="s">
        <v>1861</v>
      </c>
      <c r="B3229" s="238" t="s">
        <v>3014</v>
      </c>
      <c r="C3229" s="22">
        <v>46181</v>
      </c>
      <c r="D3229" s="11">
        <v>230</v>
      </c>
      <c r="F3229" s="11" t="s">
        <v>3078</v>
      </c>
      <c r="G3229" t="s">
        <v>2385</v>
      </c>
    </row>
    <row r="3230" spans="1:7">
      <c r="A3230" s="1381" t="s">
        <v>1295</v>
      </c>
      <c r="B3230" s="1381" t="s">
        <v>58</v>
      </c>
      <c r="C3230" s="22">
        <v>46182</v>
      </c>
      <c r="D3230" s="86">
        <v>1668</v>
      </c>
      <c r="F3230" s="11" t="s">
        <v>3079</v>
      </c>
      <c r="G3230" t="s">
        <v>2385</v>
      </c>
    </row>
    <row r="3231" spans="1:7">
      <c r="A3231" s="1337" t="s">
        <v>1815</v>
      </c>
      <c r="B3231" s="1337" t="s">
        <v>68</v>
      </c>
      <c r="C3231" s="22">
        <v>46182</v>
      </c>
      <c r="D3231" s="11">
        <v>68</v>
      </c>
      <c r="G3231" t="s">
        <v>2385</v>
      </c>
    </row>
    <row r="3232" spans="1:7">
      <c r="A3232" s="1338" t="s">
        <v>939</v>
      </c>
      <c r="B3232" s="1338" t="s">
        <v>64</v>
      </c>
      <c r="C3232" s="22">
        <v>46182</v>
      </c>
      <c r="D3232" s="86">
        <v>1601</v>
      </c>
      <c r="G3232" t="s">
        <v>2385</v>
      </c>
    </row>
    <row r="3233" spans="1:7">
      <c r="A3233" s="1337" t="s">
        <v>941</v>
      </c>
      <c r="B3233" s="1174" t="s">
        <v>74</v>
      </c>
      <c r="C3233" s="22">
        <v>46182</v>
      </c>
      <c r="F3233" s="1332" t="s">
        <v>3080</v>
      </c>
      <c r="G3233" t="s">
        <v>2385</v>
      </c>
    </row>
    <row r="3234" spans="1:7">
      <c r="A3234" s="1338" t="s">
        <v>1820</v>
      </c>
      <c r="B3234" s="1338" t="s">
        <v>58</v>
      </c>
      <c r="C3234" s="22">
        <v>46182</v>
      </c>
      <c r="D3234" s="86">
        <v>2201</v>
      </c>
      <c r="G3234" t="s">
        <v>2385</v>
      </c>
    </row>
    <row r="3235" spans="1:7">
      <c r="A3235" s="1337" t="s">
        <v>1864</v>
      </c>
      <c r="B3235" s="1337" t="s">
        <v>3076</v>
      </c>
      <c r="C3235" s="22">
        <v>46182</v>
      </c>
      <c r="D3235" s="11">
        <v>788</v>
      </c>
      <c r="G3235" t="s">
        <v>2385</v>
      </c>
    </row>
    <row r="3236" spans="1:7">
      <c r="A3236" s="1173" t="s">
        <v>1263</v>
      </c>
      <c r="B3236" s="1163" t="s">
        <v>56</v>
      </c>
      <c r="C3236" s="22">
        <v>46182</v>
      </c>
      <c r="F3236" s="11" t="s">
        <v>122</v>
      </c>
      <c r="G3236" t="s">
        <v>2385</v>
      </c>
    </row>
    <row r="3237" spans="1:7">
      <c r="A3237" s="1174" t="s">
        <v>998</v>
      </c>
      <c r="B3237" s="1174" t="s">
        <v>3025</v>
      </c>
      <c r="C3237" s="22">
        <v>46182</v>
      </c>
      <c r="D3237" s="11">
        <v>668</v>
      </c>
      <c r="G3237" t="s">
        <v>2385</v>
      </c>
    </row>
    <row r="3238" spans="1:7">
      <c r="A3238" s="1174" t="s">
        <v>1029</v>
      </c>
      <c r="B3238" s="1338" t="s">
        <v>3025</v>
      </c>
      <c r="C3238" s="22">
        <v>46182</v>
      </c>
      <c r="D3238" s="86">
        <v>1291</v>
      </c>
      <c r="G3238" t="s">
        <v>2385</v>
      </c>
    </row>
    <row r="3239" spans="1:7">
      <c r="A3239" s="1337" t="s">
        <v>1033</v>
      </c>
      <c r="B3239" s="1337" t="s">
        <v>1921</v>
      </c>
      <c r="C3239" s="22">
        <v>46182</v>
      </c>
      <c r="D3239" s="11">
        <v>592</v>
      </c>
      <c r="G3239" t="s">
        <v>2385</v>
      </c>
    </row>
    <row r="3240" spans="1:7">
      <c r="A3240" s="1381" t="s">
        <v>1056</v>
      </c>
      <c r="B3240" s="1125" t="s">
        <v>3014</v>
      </c>
      <c r="C3240" s="22">
        <v>46182</v>
      </c>
      <c r="D3240" s="11">
        <v>9</v>
      </c>
      <c r="F3240" s="11" t="s">
        <v>3081</v>
      </c>
      <c r="G3240" t="s">
        <v>2385</v>
      </c>
    </row>
    <row r="3241" spans="1:7">
      <c r="A3241" s="1381" t="s">
        <v>1859</v>
      </c>
      <c r="B3241" s="1125" t="s">
        <v>3014</v>
      </c>
      <c r="C3241" s="22">
        <v>46182</v>
      </c>
      <c r="D3241" s="11">
        <v>14</v>
      </c>
      <c r="F3241" s="11" t="s">
        <v>3081</v>
      </c>
      <c r="G3241" t="s">
        <v>2385</v>
      </c>
    </row>
    <row r="3242" spans="1:7">
      <c r="A3242" s="1338" t="s">
        <v>1860</v>
      </c>
      <c r="B3242" s="1126" t="s">
        <v>3014</v>
      </c>
      <c r="C3242" s="22">
        <v>46182</v>
      </c>
      <c r="D3242" s="11">
        <v>441</v>
      </c>
      <c r="F3242" s="11" t="s">
        <v>3082</v>
      </c>
      <c r="G3242" t="s">
        <v>2385</v>
      </c>
    </row>
    <row r="3243" spans="1:7">
      <c r="A3243" s="1343" t="s">
        <v>931</v>
      </c>
      <c r="B3243" s="257" t="s">
        <v>1921</v>
      </c>
      <c r="C3243" s="22">
        <v>46183</v>
      </c>
      <c r="D3243" s="11">
        <v>510</v>
      </c>
      <c r="F3243" s="11" t="s">
        <v>3083</v>
      </c>
      <c r="G3243" t="s">
        <v>2385</v>
      </c>
    </row>
    <row r="3244" spans="1:7">
      <c r="A3244" s="1163" t="s">
        <v>1295</v>
      </c>
      <c r="B3244" s="1343" t="s">
        <v>58</v>
      </c>
      <c r="C3244" s="22">
        <v>46183</v>
      </c>
      <c r="D3244" s="86">
        <v>1670</v>
      </c>
      <c r="F3244" s="11" t="s">
        <v>3084</v>
      </c>
      <c r="G3244" t="s">
        <v>2385</v>
      </c>
    </row>
    <row r="3245" spans="1:7">
      <c r="A3245" s="1340" t="s">
        <v>1815</v>
      </c>
      <c r="B3245" s="1340" t="s">
        <v>68</v>
      </c>
      <c r="C3245" s="22">
        <v>46183</v>
      </c>
      <c r="F3245" s="1166" t="s">
        <v>2220</v>
      </c>
      <c r="G3245" t="s">
        <v>2385</v>
      </c>
    </row>
    <row r="3246" spans="1:7">
      <c r="A3246" s="1163" t="s">
        <v>939</v>
      </c>
      <c r="B3246" s="1163" t="s">
        <v>64</v>
      </c>
      <c r="C3246" s="22">
        <v>46183</v>
      </c>
      <c r="D3246" s="11">
        <v>764</v>
      </c>
      <c r="G3246" t="s">
        <v>2385</v>
      </c>
    </row>
    <row r="3247" spans="1:7">
      <c r="A3247" s="1340" t="s">
        <v>941</v>
      </c>
      <c r="B3247" s="1174" t="s">
        <v>74</v>
      </c>
      <c r="C3247" s="22">
        <v>46183</v>
      </c>
      <c r="F3247" s="1166" t="s">
        <v>3080</v>
      </c>
      <c r="G3247" t="s">
        <v>2385</v>
      </c>
    </row>
    <row r="3248" spans="1:7">
      <c r="A3248" s="1163" t="s">
        <v>1820</v>
      </c>
      <c r="B3248" s="1163" t="s">
        <v>58</v>
      </c>
      <c r="C3248" s="22">
        <v>46183</v>
      </c>
      <c r="D3248" s="86">
        <v>2415</v>
      </c>
      <c r="F3248" s="48" t="s">
        <v>3085</v>
      </c>
      <c r="G3248" t="s">
        <v>2385</v>
      </c>
    </row>
    <row r="3249" spans="1:7">
      <c r="A3249" s="1340" t="s">
        <v>1864</v>
      </c>
      <c r="B3249" s="1340" t="s">
        <v>3076</v>
      </c>
      <c r="C3249" s="22">
        <v>46183</v>
      </c>
      <c r="D3249" s="11">
        <v>911</v>
      </c>
      <c r="F3249" s="50" t="s">
        <v>3086</v>
      </c>
      <c r="G3249" t="s">
        <v>2385</v>
      </c>
    </row>
    <row r="3250" spans="1:7">
      <c r="A3250" s="1161" t="s">
        <v>1265</v>
      </c>
      <c r="B3250" s="1163" t="s">
        <v>56</v>
      </c>
      <c r="C3250" s="22">
        <v>46183</v>
      </c>
      <c r="D3250" s="86">
        <v>1095</v>
      </c>
      <c r="F3250" s="99"/>
      <c r="G3250" t="s">
        <v>2385</v>
      </c>
    </row>
    <row r="3251" spans="1:7">
      <c r="A3251" s="1162" t="s">
        <v>998</v>
      </c>
      <c r="B3251" s="1162" t="s">
        <v>3025</v>
      </c>
      <c r="C3251" s="22">
        <v>46183</v>
      </c>
      <c r="D3251" s="11">
        <v>44</v>
      </c>
      <c r="G3251" t="s">
        <v>2385</v>
      </c>
    </row>
    <row r="3252" spans="1:7">
      <c r="A3252" s="1162" t="s">
        <v>1029</v>
      </c>
      <c r="B3252" s="1163" t="s">
        <v>3025</v>
      </c>
      <c r="C3252" s="22">
        <v>46183</v>
      </c>
      <c r="D3252" s="11">
        <v>781</v>
      </c>
      <c r="G3252" t="s">
        <v>2385</v>
      </c>
    </row>
    <row r="3253" spans="1:7">
      <c r="A3253" s="1340" t="s">
        <v>1033</v>
      </c>
      <c r="B3253" s="1340" t="s">
        <v>1921</v>
      </c>
      <c r="C3253" s="22">
        <v>46183</v>
      </c>
      <c r="F3253" s="1166" t="s">
        <v>2433</v>
      </c>
      <c r="G3253" t="s">
        <v>2385</v>
      </c>
    </row>
    <row r="3254" spans="1:7">
      <c r="A3254" s="1343" t="s">
        <v>1860</v>
      </c>
      <c r="B3254" s="234" t="s">
        <v>3014</v>
      </c>
      <c r="C3254" s="22">
        <v>46183</v>
      </c>
      <c r="D3254" s="11">
        <v>7</v>
      </c>
      <c r="F3254" s="234" t="s">
        <v>3087</v>
      </c>
      <c r="G3254" t="s">
        <v>2385</v>
      </c>
    </row>
    <row r="3255" spans="1:7">
      <c r="A3255" s="1163" t="s">
        <v>1861</v>
      </c>
      <c r="B3255" s="238" t="s">
        <v>3014</v>
      </c>
      <c r="C3255" s="22">
        <v>46183</v>
      </c>
      <c r="D3255" s="11">
        <v>31</v>
      </c>
      <c r="F3255" s="1162" t="s">
        <v>3088</v>
      </c>
      <c r="G3255" t="s">
        <v>2385</v>
      </c>
    </row>
    <row r="3256" spans="1:7">
      <c r="A3256" s="1381" t="s">
        <v>931</v>
      </c>
      <c r="B3256" s="1403" t="s">
        <v>1921</v>
      </c>
      <c r="C3256" s="22">
        <v>46184</v>
      </c>
      <c r="D3256" s="11">
        <v>320</v>
      </c>
      <c r="F3256" s="11" t="s">
        <v>3089</v>
      </c>
      <c r="G3256" t="s">
        <v>2385</v>
      </c>
    </row>
    <row r="3257" spans="1:7">
      <c r="A3257" s="1338" t="s">
        <v>1295</v>
      </c>
      <c r="B3257" s="1381" t="s">
        <v>58</v>
      </c>
      <c r="C3257" s="22">
        <v>46184</v>
      </c>
      <c r="D3257" s="86">
        <v>1364</v>
      </c>
      <c r="F3257" s="11" t="s">
        <v>3090</v>
      </c>
      <c r="G3257" t="s">
        <v>2385</v>
      </c>
    </row>
    <row r="3258" spans="1:7">
      <c r="A3258" s="1337" t="s">
        <v>1815</v>
      </c>
      <c r="B3258" s="1337" t="s">
        <v>68</v>
      </c>
      <c r="C3258" s="22">
        <v>46184</v>
      </c>
      <c r="F3258" s="11" t="s">
        <v>2220</v>
      </c>
      <c r="G3258" t="s">
        <v>2385</v>
      </c>
    </row>
    <row r="3259" spans="1:7">
      <c r="A3259" s="1338" t="s">
        <v>1820</v>
      </c>
      <c r="B3259" s="1338" t="s">
        <v>58</v>
      </c>
      <c r="C3259" s="22">
        <v>46184</v>
      </c>
      <c r="D3259" s="86">
        <v>1484</v>
      </c>
      <c r="G3259" t="s">
        <v>2385</v>
      </c>
    </row>
    <row r="3260" spans="1:7">
      <c r="A3260" s="1338" t="s">
        <v>1303</v>
      </c>
      <c r="B3260" s="1338" t="s">
        <v>58</v>
      </c>
      <c r="C3260" s="22">
        <v>46184</v>
      </c>
      <c r="D3260" s="11">
        <v>800</v>
      </c>
      <c r="G3260" t="s">
        <v>2385</v>
      </c>
    </row>
    <row r="3261" spans="1:7">
      <c r="A3261" s="1337" t="s">
        <v>1864</v>
      </c>
      <c r="B3261" s="1337" t="s">
        <v>3076</v>
      </c>
      <c r="C3261" s="22">
        <v>46184</v>
      </c>
      <c r="D3261" s="11">
        <v>820</v>
      </c>
      <c r="F3261" s="11" t="s">
        <v>3091</v>
      </c>
      <c r="G3261" t="s">
        <v>2385</v>
      </c>
    </row>
    <row r="3262" spans="1:7">
      <c r="A3262" s="1381" t="s">
        <v>1261</v>
      </c>
      <c r="B3262" s="1163" t="s">
        <v>56</v>
      </c>
      <c r="C3262" s="22">
        <v>46184</v>
      </c>
      <c r="F3262" s="11" t="s">
        <v>2220</v>
      </c>
      <c r="G3262" t="s">
        <v>2385</v>
      </c>
    </row>
    <row r="3263" spans="1:7">
      <c r="A3263" s="1174" t="s">
        <v>1780</v>
      </c>
      <c r="B3263" s="1163" t="s">
        <v>56</v>
      </c>
      <c r="C3263" s="22">
        <v>46184</v>
      </c>
      <c r="D3263" s="11">
        <v>981</v>
      </c>
      <c r="G3263" t="s">
        <v>2385</v>
      </c>
    </row>
    <row r="3264" spans="1:7">
      <c r="A3264" s="1338" t="s">
        <v>1265</v>
      </c>
      <c r="B3264" s="1163" t="s">
        <v>56</v>
      </c>
      <c r="C3264" s="22">
        <v>46184</v>
      </c>
      <c r="D3264" s="86">
        <v>1806</v>
      </c>
      <c r="G3264" t="s">
        <v>2385</v>
      </c>
    </row>
    <row r="3265" spans="1:7">
      <c r="A3265" s="1174" t="s">
        <v>992</v>
      </c>
      <c r="B3265" s="1337" t="s">
        <v>3025</v>
      </c>
      <c r="C3265" s="22">
        <v>46184</v>
      </c>
      <c r="D3265" s="86">
        <v>1809</v>
      </c>
      <c r="G3265" t="s">
        <v>2385</v>
      </c>
    </row>
    <row r="3266" spans="1:7">
      <c r="A3266" s="1338" t="s">
        <v>998</v>
      </c>
      <c r="B3266" s="1174" t="s">
        <v>3025</v>
      </c>
      <c r="C3266" s="22">
        <v>46184</v>
      </c>
      <c r="D3266" s="11">
        <v>256</v>
      </c>
      <c r="G3266" t="s">
        <v>2385</v>
      </c>
    </row>
    <row r="3267" spans="1:7">
      <c r="A3267" s="1174" t="s">
        <v>1001</v>
      </c>
      <c r="B3267" s="1337" t="s">
        <v>3025</v>
      </c>
      <c r="C3267" s="22">
        <v>46184</v>
      </c>
      <c r="D3267" s="11">
        <v>525</v>
      </c>
      <c r="G3267" t="s">
        <v>2385</v>
      </c>
    </row>
    <row r="3268" spans="1:7">
      <c r="A3268" s="1338" t="s">
        <v>1017</v>
      </c>
      <c r="B3268" s="1174" t="s">
        <v>3025</v>
      </c>
      <c r="C3268" s="22">
        <v>46184</v>
      </c>
      <c r="D3268" s="11">
        <v>43</v>
      </c>
      <c r="G3268" t="s">
        <v>2385</v>
      </c>
    </row>
    <row r="3269" spans="1:7">
      <c r="A3269" s="1174" t="s">
        <v>1029</v>
      </c>
      <c r="B3269" s="1174" t="s">
        <v>3025</v>
      </c>
      <c r="C3269" s="22">
        <v>46184</v>
      </c>
      <c r="D3269" s="11">
        <v>294</v>
      </c>
      <c r="G3269" t="s">
        <v>2385</v>
      </c>
    </row>
    <row r="3270" spans="1:7">
      <c r="A3270" s="1381" t="s">
        <v>1860</v>
      </c>
      <c r="B3270" s="1125" t="s">
        <v>3014</v>
      </c>
      <c r="C3270" s="22">
        <v>46184</v>
      </c>
      <c r="D3270" s="11">
        <v>36</v>
      </c>
      <c r="F3270" s="11" t="s">
        <v>3092</v>
      </c>
      <c r="G3270" t="s">
        <v>2385</v>
      </c>
    </row>
    <row r="3271" spans="1:7">
      <c r="A3271" s="1338" t="s">
        <v>1861</v>
      </c>
      <c r="B3271" s="1126" t="s">
        <v>3014</v>
      </c>
      <c r="C3271" s="22">
        <v>46184</v>
      </c>
      <c r="D3271" s="11">
        <v>24</v>
      </c>
      <c r="F3271" s="11" t="s">
        <v>3093</v>
      </c>
      <c r="G3271" t="s">
        <v>2385</v>
      </c>
    </row>
    <row r="3272" spans="1:7">
      <c r="A3272" s="1338" t="s">
        <v>1060</v>
      </c>
      <c r="B3272" s="1126" t="s">
        <v>3014</v>
      </c>
      <c r="C3272" s="22">
        <v>46184</v>
      </c>
      <c r="D3272" s="11">
        <v>682</v>
      </c>
      <c r="G3272" t="s">
        <v>2385</v>
      </c>
    </row>
    <row r="3273" spans="1:7">
      <c r="A3273" s="1343" t="s">
        <v>931</v>
      </c>
      <c r="B3273" s="1343" t="s">
        <v>1921</v>
      </c>
      <c r="C3273" s="22">
        <v>46185</v>
      </c>
      <c r="D3273" s="11">
        <v>155</v>
      </c>
      <c r="F3273" s="11" t="s">
        <v>3094</v>
      </c>
      <c r="G3273" t="s">
        <v>2385</v>
      </c>
    </row>
    <row r="3274" spans="1:7">
      <c r="A3274" s="1340" t="s">
        <v>1815</v>
      </c>
      <c r="B3274" s="1340" t="s">
        <v>68</v>
      </c>
      <c r="C3274" s="22">
        <v>46185</v>
      </c>
      <c r="D3274" s="86">
        <v>2404</v>
      </c>
      <c r="G3274" t="s">
        <v>2385</v>
      </c>
    </row>
    <row r="3275" spans="1:7">
      <c r="A3275" s="1163" t="s">
        <v>1820</v>
      </c>
      <c r="B3275" s="1163" t="s">
        <v>58</v>
      </c>
      <c r="C3275" s="22">
        <v>46185</v>
      </c>
      <c r="D3275" s="11">
        <v>792</v>
      </c>
      <c r="F3275" s="11" t="s">
        <v>3095</v>
      </c>
      <c r="G3275" t="s">
        <v>2385</v>
      </c>
    </row>
    <row r="3276" spans="1:7">
      <c r="A3276" s="1340" t="s">
        <v>1821</v>
      </c>
      <c r="B3276" s="1340" t="s">
        <v>58</v>
      </c>
      <c r="C3276" s="22">
        <v>46185</v>
      </c>
      <c r="D3276" s="86">
        <v>2663</v>
      </c>
      <c r="G3276" t="s">
        <v>2385</v>
      </c>
    </row>
    <row r="3277" spans="1:7">
      <c r="A3277" s="1163" t="s">
        <v>1823</v>
      </c>
      <c r="B3277" s="1163" t="s">
        <v>68</v>
      </c>
      <c r="C3277" s="22">
        <v>46185</v>
      </c>
      <c r="D3277" s="86">
        <v>1192</v>
      </c>
      <c r="G3277" t="s">
        <v>2385</v>
      </c>
    </row>
    <row r="3278" spans="1:7">
      <c r="A3278" s="1340" t="s">
        <v>1864</v>
      </c>
      <c r="B3278" s="1340" t="s">
        <v>3076</v>
      </c>
      <c r="C3278" s="22">
        <v>46185</v>
      </c>
      <c r="F3278" s="11" t="s">
        <v>3075</v>
      </c>
      <c r="G3278" t="s">
        <v>2385</v>
      </c>
    </row>
    <row r="3279" spans="1:7">
      <c r="A3279" s="1343" t="s">
        <v>1261</v>
      </c>
      <c r="B3279" s="1163" t="s">
        <v>56</v>
      </c>
      <c r="C3279" s="22">
        <v>46185</v>
      </c>
      <c r="D3279" s="86">
        <v>1633</v>
      </c>
      <c r="G3279" t="s">
        <v>2385</v>
      </c>
    </row>
    <row r="3280" spans="1:7">
      <c r="A3280" s="1162" t="s">
        <v>1780</v>
      </c>
      <c r="B3280" s="1163" t="s">
        <v>56</v>
      </c>
      <c r="C3280" s="22">
        <v>46185</v>
      </c>
      <c r="D3280" s="86">
        <v>1038</v>
      </c>
      <c r="G3280" t="s">
        <v>2385</v>
      </c>
    </row>
    <row r="3281" spans="1:7">
      <c r="A3281" s="1162" t="s">
        <v>992</v>
      </c>
      <c r="B3281" s="1340" t="s">
        <v>3025</v>
      </c>
      <c r="C3281" s="22">
        <v>46185</v>
      </c>
      <c r="D3281" s="86">
        <v>1876</v>
      </c>
      <c r="G3281" t="s">
        <v>2385</v>
      </c>
    </row>
    <row r="3282" spans="1:7">
      <c r="A3282" s="1163" t="s">
        <v>998</v>
      </c>
      <c r="B3282" s="1162" t="s">
        <v>3025</v>
      </c>
      <c r="C3282" s="22">
        <v>46185</v>
      </c>
      <c r="D3282" s="11">
        <v>42</v>
      </c>
      <c r="G3282" t="s">
        <v>2385</v>
      </c>
    </row>
    <row r="3283" spans="1:7">
      <c r="A3283" s="1163" t="s">
        <v>1029</v>
      </c>
      <c r="B3283" s="1162" t="s">
        <v>3025</v>
      </c>
      <c r="C3283" s="22">
        <v>46185</v>
      </c>
      <c r="D3283" s="11">
        <v>413</v>
      </c>
      <c r="G3283" t="s">
        <v>2385</v>
      </c>
    </row>
    <row r="3284" spans="1:7">
      <c r="A3284" s="1343" t="s">
        <v>1861</v>
      </c>
      <c r="B3284" s="234" t="s">
        <v>3014</v>
      </c>
      <c r="C3284" s="22">
        <v>46185</v>
      </c>
      <c r="D3284" s="11">
        <v>19</v>
      </c>
      <c r="F3284" s="11" t="s">
        <v>3096</v>
      </c>
      <c r="G3284" t="s">
        <v>2385</v>
      </c>
    </row>
    <row r="3285" spans="1:7">
      <c r="A3285" s="1163" t="s">
        <v>1060</v>
      </c>
      <c r="B3285" s="238" t="s">
        <v>3014</v>
      </c>
      <c r="C3285" s="22">
        <v>46185</v>
      </c>
      <c r="D3285" s="11">
        <v>370</v>
      </c>
      <c r="G3285" t="s">
        <v>2385</v>
      </c>
    </row>
    <row r="3286" spans="1:7">
      <c r="A3286" s="1343" t="s">
        <v>931</v>
      </c>
      <c r="B3286" s="1343" t="s">
        <v>1921</v>
      </c>
      <c r="C3286" s="22">
        <v>46188</v>
      </c>
      <c r="D3286" s="11">
        <v>350</v>
      </c>
      <c r="F3286" s="11" t="s">
        <v>3052</v>
      </c>
      <c r="G3286" t="s">
        <v>2385</v>
      </c>
    </row>
    <row r="3287" spans="1:7">
      <c r="A3287" s="1163" t="s">
        <v>1295</v>
      </c>
      <c r="B3287" s="1163" t="s">
        <v>58</v>
      </c>
      <c r="C3287" s="22">
        <v>46188</v>
      </c>
      <c r="F3287" s="11" t="s">
        <v>3097</v>
      </c>
      <c r="G3287" t="s">
        <v>2385</v>
      </c>
    </row>
    <row r="3288" spans="1:7">
      <c r="A3288" s="1340" t="s">
        <v>1814</v>
      </c>
      <c r="B3288" s="1162" t="s">
        <v>78</v>
      </c>
      <c r="C3288" s="22">
        <v>46188</v>
      </c>
      <c r="D3288" s="86">
        <v>1161</v>
      </c>
      <c r="G3288" t="s">
        <v>2385</v>
      </c>
    </row>
    <row r="3289" spans="1:7">
      <c r="A3289" s="1163" t="s">
        <v>1297</v>
      </c>
      <c r="B3289" s="1163" t="s">
        <v>58</v>
      </c>
      <c r="C3289" s="22">
        <v>46188</v>
      </c>
      <c r="D3289" s="86">
        <v>1639</v>
      </c>
      <c r="F3289" s="11" t="s">
        <v>3098</v>
      </c>
      <c r="G3289" t="s">
        <v>2385</v>
      </c>
    </row>
    <row r="3290" spans="1:7">
      <c r="A3290" s="1340" t="s">
        <v>939</v>
      </c>
      <c r="B3290" s="1340" t="s">
        <v>64</v>
      </c>
      <c r="C3290" s="22">
        <v>46188</v>
      </c>
      <c r="F3290" s="1166" t="s">
        <v>3099</v>
      </c>
      <c r="G3290" t="s">
        <v>2385</v>
      </c>
    </row>
    <row r="3291" spans="1:7">
      <c r="A3291" s="1163" t="s">
        <v>1820</v>
      </c>
      <c r="B3291" s="1163" t="s">
        <v>58</v>
      </c>
      <c r="C3291" s="22">
        <v>46188</v>
      </c>
      <c r="F3291" s="1417" t="s">
        <v>3100</v>
      </c>
      <c r="G3291" t="s">
        <v>2385</v>
      </c>
    </row>
    <row r="3292" spans="1:7">
      <c r="A3292" s="1340" t="s">
        <v>1821</v>
      </c>
      <c r="B3292" s="1340" t="s">
        <v>58</v>
      </c>
      <c r="C3292" s="22">
        <v>46188</v>
      </c>
      <c r="D3292" s="86">
        <v>1830</v>
      </c>
      <c r="F3292" s="11" t="s">
        <v>3101</v>
      </c>
      <c r="G3292" t="s">
        <v>2385</v>
      </c>
    </row>
    <row r="3293" spans="1:7">
      <c r="A3293" s="1163" t="s">
        <v>1823</v>
      </c>
      <c r="B3293" s="1163" t="s">
        <v>68</v>
      </c>
      <c r="C3293" s="22">
        <v>46188</v>
      </c>
      <c r="D3293" s="11">
        <v>889</v>
      </c>
      <c r="G3293" t="s">
        <v>2385</v>
      </c>
    </row>
    <row r="3294" spans="1:7">
      <c r="A3294" s="1162" t="s">
        <v>961</v>
      </c>
      <c r="B3294" s="1340" t="s">
        <v>1921</v>
      </c>
      <c r="C3294" s="22">
        <v>46188</v>
      </c>
      <c r="D3294" s="11">
        <v>300</v>
      </c>
      <c r="F3294" s="11" t="s">
        <v>2487</v>
      </c>
      <c r="G3294" t="s">
        <v>2385</v>
      </c>
    </row>
    <row r="3295" spans="1:7">
      <c r="A3295" s="1163" t="s">
        <v>1864</v>
      </c>
      <c r="B3295" s="1162" t="s">
        <v>3076</v>
      </c>
      <c r="C3295" s="22">
        <v>46188</v>
      </c>
      <c r="D3295" s="11">
        <v>572</v>
      </c>
      <c r="F3295" s="11" t="s">
        <v>3102</v>
      </c>
      <c r="G3295" t="s">
        <v>2385</v>
      </c>
    </row>
    <row r="3296" spans="1:7">
      <c r="A3296" s="1340" t="s">
        <v>1994</v>
      </c>
      <c r="B3296" s="1340" t="s">
        <v>1921</v>
      </c>
      <c r="C3296" s="22">
        <v>46188</v>
      </c>
      <c r="D3296" s="11">
        <v>75</v>
      </c>
      <c r="G3296" t="s">
        <v>2385</v>
      </c>
    </row>
    <row r="3297" spans="1:7">
      <c r="A3297" s="1163" t="s">
        <v>1079</v>
      </c>
      <c r="B3297" s="1162" t="s">
        <v>491</v>
      </c>
      <c r="C3297" s="22">
        <v>46188</v>
      </c>
      <c r="D3297" s="11">
        <v>139</v>
      </c>
      <c r="G3297" t="s">
        <v>2385</v>
      </c>
    </row>
    <row r="3298" spans="1:7">
      <c r="A3298" s="1161" t="s">
        <v>1780</v>
      </c>
      <c r="B3298" s="1161" t="s">
        <v>56</v>
      </c>
      <c r="C3298" s="22">
        <v>46188</v>
      </c>
      <c r="D3298" s="11">
        <v>806</v>
      </c>
      <c r="G3298" t="s">
        <v>2385</v>
      </c>
    </row>
    <row r="3299" spans="1:7">
      <c r="A3299" s="1162" t="s">
        <v>992</v>
      </c>
      <c r="B3299" s="1340" t="s">
        <v>3025</v>
      </c>
      <c r="C3299" s="22">
        <v>46188</v>
      </c>
      <c r="D3299" s="11">
        <v>636</v>
      </c>
      <c r="G3299" t="s">
        <v>2385</v>
      </c>
    </row>
    <row r="3300" spans="1:7">
      <c r="A3300" s="1163" t="s">
        <v>1023</v>
      </c>
      <c r="B3300" s="1162" t="s">
        <v>3025</v>
      </c>
      <c r="C3300" s="22">
        <v>46188</v>
      </c>
      <c r="D3300" s="86">
        <v>1076</v>
      </c>
      <c r="G3300" t="s">
        <v>2385</v>
      </c>
    </row>
    <row r="3301" spans="1:7">
      <c r="A3301" s="1343" t="s">
        <v>1861</v>
      </c>
      <c r="B3301" s="234" t="s">
        <v>3014</v>
      </c>
      <c r="C3301" s="22">
        <v>46188</v>
      </c>
      <c r="D3301" s="11">
        <v>27</v>
      </c>
      <c r="F3301" s="11" t="s">
        <v>3092</v>
      </c>
      <c r="G3301" t="s">
        <v>2385</v>
      </c>
    </row>
    <row r="3302" spans="1:7">
      <c r="A3302" s="1163" t="s">
        <v>1060</v>
      </c>
      <c r="B3302" s="238" t="s">
        <v>3014</v>
      </c>
      <c r="C3302" s="22">
        <v>46188</v>
      </c>
      <c r="D3302" s="11">
        <v>587</v>
      </c>
      <c r="G3302" t="s">
        <v>2385</v>
      </c>
    </row>
    <row r="3303" spans="1:7">
      <c r="A3303" s="1343" t="s">
        <v>931</v>
      </c>
      <c r="B3303" s="1343" t="s">
        <v>1921</v>
      </c>
      <c r="C3303" s="22">
        <v>46189</v>
      </c>
      <c r="D3303" s="11">
        <v>180</v>
      </c>
      <c r="G3303" t="s">
        <v>2385</v>
      </c>
    </row>
    <row r="3304" spans="1:7">
      <c r="A3304" s="1340" t="s">
        <v>1814</v>
      </c>
      <c r="B3304" s="1162" t="s">
        <v>78</v>
      </c>
      <c r="C3304" s="22">
        <v>46189</v>
      </c>
      <c r="F3304" s="1166" t="s">
        <v>2220</v>
      </c>
      <c r="G3304" t="s">
        <v>2385</v>
      </c>
    </row>
    <row r="3305" spans="1:7">
      <c r="A3305" s="1163" t="s">
        <v>1297</v>
      </c>
      <c r="B3305" s="1163" t="s">
        <v>58</v>
      </c>
      <c r="C3305" s="22">
        <v>46189</v>
      </c>
      <c r="D3305" s="86">
        <v>2989</v>
      </c>
      <c r="E3305" s="131"/>
      <c r="F3305" s="48" t="s">
        <v>3103</v>
      </c>
      <c r="G3305" t="s">
        <v>2385</v>
      </c>
    </row>
    <row r="3306" spans="1:7">
      <c r="A3306" s="1340" t="s">
        <v>939</v>
      </c>
      <c r="B3306" s="1340" t="s">
        <v>64</v>
      </c>
      <c r="C3306" s="22">
        <v>46189</v>
      </c>
      <c r="D3306" s="244">
        <v>1083</v>
      </c>
      <c r="E3306" s="11"/>
      <c r="F3306" s="88" t="s">
        <v>3104</v>
      </c>
      <c r="G3306" t="s">
        <v>2385</v>
      </c>
    </row>
    <row r="3307" spans="1:7">
      <c r="A3307" s="1163" t="s">
        <v>1820</v>
      </c>
      <c r="B3307" s="1163" t="s">
        <v>58</v>
      </c>
      <c r="C3307" s="22">
        <v>46189</v>
      </c>
      <c r="E3307" s="178"/>
      <c r="F3307" s="1166" t="s">
        <v>2220</v>
      </c>
      <c r="G3307" t="s">
        <v>2385</v>
      </c>
    </row>
    <row r="3308" spans="1:7">
      <c r="A3308" s="1162" t="s">
        <v>950</v>
      </c>
      <c r="B3308" s="1162" t="s">
        <v>58</v>
      </c>
      <c r="C3308" s="22">
        <v>46189</v>
      </c>
      <c r="F3308" s="1166" t="s">
        <v>2220</v>
      </c>
      <c r="G3308" t="s">
        <v>2385</v>
      </c>
    </row>
    <row r="3309" spans="1:7">
      <c r="A3309" s="1163" t="s">
        <v>1823</v>
      </c>
      <c r="B3309" s="1163" t="s">
        <v>68</v>
      </c>
      <c r="C3309" s="22">
        <v>46189</v>
      </c>
      <c r="D3309" s="86">
        <v>1618</v>
      </c>
      <c r="G3309" t="s">
        <v>2385</v>
      </c>
    </row>
    <row r="3310" spans="1:7">
      <c r="A3310" s="1162" t="s">
        <v>961</v>
      </c>
      <c r="B3310" s="1162" t="s">
        <v>1921</v>
      </c>
      <c r="C3310" s="22">
        <v>46189</v>
      </c>
      <c r="D3310" s="11">
        <v>387</v>
      </c>
      <c r="F3310" s="11" t="s">
        <v>3105</v>
      </c>
      <c r="G3310" t="s">
        <v>2385</v>
      </c>
    </row>
    <row r="3311" spans="1:7">
      <c r="A3311" s="1163" t="s">
        <v>1864</v>
      </c>
      <c r="B3311" s="1162" t="s">
        <v>3076</v>
      </c>
      <c r="C3311" s="22">
        <v>46189</v>
      </c>
      <c r="D3311" s="11">
        <v>236</v>
      </c>
      <c r="F3311" s="11" t="s">
        <v>3106</v>
      </c>
      <c r="G3311" t="s">
        <v>2385</v>
      </c>
    </row>
    <row r="3312" spans="1:7">
      <c r="A3312" s="1162" t="s">
        <v>1994</v>
      </c>
      <c r="B3312" s="1162" t="s">
        <v>1921</v>
      </c>
      <c r="C3312" s="22">
        <v>46189</v>
      </c>
      <c r="D3312" s="11">
        <v>248</v>
      </c>
      <c r="F3312" s="1417" t="s">
        <v>3107</v>
      </c>
      <c r="G3312" t="s">
        <v>2385</v>
      </c>
    </row>
    <row r="3313" spans="1:7">
      <c r="A3313" s="1163" t="s">
        <v>1079</v>
      </c>
      <c r="B3313" s="1162" t="s">
        <v>491</v>
      </c>
      <c r="C3313" s="22">
        <v>46189</v>
      </c>
      <c r="D3313" s="11">
        <v>361</v>
      </c>
      <c r="G3313" t="s">
        <v>2385</v>
      </c>
    </row>
    <row r="3314" spans="1:7">
      <c r="A3314" s="1340" t="s">
        <v>1865</v>
      </c>
      <c r="B3314" s="1162" t="s">
        <v>78</v>
      </c>
      <c r="C3314" s="22">
        <v>46189</v>
      </c>
      <c r="D3314" s="11">
        <v>579</v>
      </c>
      <c r="G3314" t="s">
        <v>2385</v>
      </c>
    </row>
    <row r="3315" spans="1:7">
      <c r="A3315" s="1161" t="s">
        <v>1261</v>
      </c>
      <c r="B3315" s="1161" t="s">
        <v>56</v>
      </c>
      <c r="C3315" s="22">
        <v>46189</v>
      </c>
      <c r="F3315" s="1166" t="s">
        <v>2220</v>
      </c>
      <c r="G3315" t="s">
        <v>2385</v>
      </c>
    </row>
    <row r="3316" spans="1:7">
      <c r="A3316" s="1162" t="s">
        <v>1780</v>
      </c>
      <c r="B3316" s="1162" t="s">
        <v>56</v>
      </c>
      <c r="C3316" s="22">
        <v>46189</v>
      </c>
      <c r="D3316" s="11">
        <v>977</v>
      </c>
      <c r="G3316" t="s">
        <v>2385</v>
      </c>
    </row>
    <row r="3317" spans="1:7">
      <c r="A3317" s="1339" t="s">
        <v>1786</v>
      </c>
      <c r="B3317" s="1162" t="s">
        <v>1921</v>
      </c>
      <c r="C3317" s="22">
        <v>46189</v>
      </c>
      <c r="D3317" s="11">
        <v>120</v>
      </c>
      <c r="G3317" t="s">
        <v>2385</v>
      </c>
    </row>
    <row r="3318" spans="1:7">
      <c r="A3318" s="1162" t="s">
        <v>1019</v>
      </c>
      <c r="B3318" s="1162" t="s">
        <v>3025</v>
      </c>
      <c r="C3318" s="22">
        <v>46189</v>
      </c>
      <c r="D3318" s="11">
        <v>608</v>
      </c>
      <c r="G3318" t="s">
        <v>2385</v>
      </c>
    </row>
    <row r="3319" spans="1:7">
      <c r="A3319" s="1162" t="s">
        <v>1023</v>
      </c>
      <c r="B3319" s="1162" t="s">
        <v>3025</v>
      </c>
      <c r="C3319" s="22">
        <v>46189</v>
      </c>
      <c r="D3319" s="11">
        <v>999</v>
      </c>
      <c r="G3319" t="s">
        <v>2385</v>
      </c>
    </row>
    <row r="3320" spans="1:7">
      <c r="A3320" s="1162" t="s">
        <v>1026</v>
      </c>
      <c r="B3320" s="1162" t="s">
        <v>3025</v>
      </c>
      <c r="C3320" s="22">
        <v>46189</v>
      </c>
      <c r="D3320" s="86">
        <v>3059</v>
      </c>
      <c r="G3320" t="s">
        <v>2385</v>
      </c>
    </row>
    <row r="3321" spans="1:7">
      <c r="A3321" s="1343" t="s">
        <v>1861</v>
      </c>
      <c r="B3321" s="234" t="s">
        <v>3014</v>
      </c>
      <c r="C3321" s="22">
        <v>46189</v>
      </c>
      <c r="D3321" s="11">
        <v>32</v>
      </c>
      <c r="F3321" s="11" t="s">
        <v>3108</v>
      </c>
      <c r="G3321" t="s">
        <v>2385</v>
      </c>
    </row>
    <row r="3322" spans="1:7">
      <c r="A3322" s="1163" t="s">
        <v>1060</v>
      </c>
      <c r="B3322" s="238" t="s">
        <v>3014</v>
      </c>
      <c r="C3322" s="22">
        <v>46189</v>
      </c>
      <c r="D3322" s="11">
        <v>708</v>
      </c>
      <c r="G3322" t="s">
        <v>2385</v>
      </c>
    </row>
    <row r="3323" spans="1:7">
      <c r="A3323" s="1343" t="s">
        <v>931</v>
      </c>
      <c r="B3323" s="1343" t="s">
        <v>1921</v>
      </c>
      <c r="C3323" s="22">
        <v>46190</v>
      </c>
      <c r="D3323" s="11">
        <v>529</v>
      </c>
      <c r="F3323" s="11" t="s">
        <v>3109</v>
      </c>
      <c r="G3323" t="s">
        <v>2385</v>
      </c>
    </row>
    <row r="3324" spans="1:7">
      <c r="A3324" s="1340" t="s">
        <v>1814</v>
      </c>
      <c r="B3324" s="1340" t="s">
        <v>78</v>
      </c>
      <c r="C3324" s="22">
        <v>46190</v>
      </c>
      <c r="D3324" s="86">
        <v>2191</v>
      </c>
      <c r="G3324" t="s">
        <v>2385</v>
      </c>
    </row>
    <row r="3325" spans="1:7">
      <c r="A3325" s="1163" t="s">
        <v>1297</v>
      </c>
      <c r="B3325" s="1163" t="s">
        <v>58</v>
      </c>
      <c r="C3325" s="22">
        <v>46190</v>
      </c>
      <c r="D3325" s="86">
        <v>1756</v>
      </c>
      <c r="F3325" s="11" t="s">
        <v>3110</v>
      </c>
      <c r="G3325" t="s">
        <v>2385</v>
      </c>
    </row>
    <row r="3326" spans="1:7">
      <c r="A3326" s="1340" t="s">
        <v>939</v>
      </c>
      <c r="B3326" s="1340" t="s">
        <v>64</v>
      </c>
      <c r="C3326" s="22">
        <v>46190</v>
      </c>
      <c r="F3326" s="11" t="s">
        <v>3111</v>
      </c>
      <c r="G3326" t="s">
        <v>2385</v>
      </c>
    </row>
    <row r="3327" spans="1:7">
      <c r="A3327" s="1163" t="s">
        <v>941</v>
      </c>
      <c r="B3327" s="1163" t="s">
        <v>74</v>
      </c>
      <c r="C3327" s="22">
        <v>46190</v>
      </c>
      <c r="D3327" s="86">
        <v>1008</v>
      </c>
      <c r="G3327" t="s">
        <v>2385</v>
      </c>
    </row>
    <row r="3328" spans="1:7">
      <c r="A3328" s="1340" t="s">
        <v>1820</v>
      </c>
      <c r="B3328" s="1340" t="s">
        <v>58</v>
      </c>
      <c r="C3328" s="22">
        <v>46190</v>
      </c>
      <c r="D3328" s="11">
        <v>289</v>
      </c>
      <c r="F3328" s="11" t="s">
        <v>2768</v>
      </c>
      <c r="G3328" t="s">
        <v>2385</v>
      </c>
    </row>
    <row r="3329" spans="1:7">
      <c r="A3329" s="1163" t="s">
        <v>1301</v>
      </c>
      <c r="B3329" s="1163" t="s">
        <v>58</v>
      </c>
      <c r="C3329" s="22">
        <v>46190</v>
      </c>
      <c r="D3329" s="86">
        <v>2590</v>
      </c>
      <c r="F3329" s="11" t="s">
        <v>3112</v>
      </c>
      <c r="G3329" t="s">
        <v>2385</v>
      </c>
    </row>
    <row r="3330" spans="1:7">
      <c r="A3330" s="1340" t="s">
        <v>950</v>
      </c>
      <c r="B3330" s="1340" t="s">
        <v>58</v>
      </c>
      <c r="C3330" s="22">
        <v>46190</v>
      </c>
      <c r="F3330" s="11" t="s">
        <v>2220</v>
      </c>
      <c r="G3330" t="s">
        <v>2385</v>
      </c>
    </row>
    <row r="3331" spans="1:7">
      <c r="A3331" s="1163" t="s">
        <v>1823</v>
      </c>
      <c r="B3331" s="1163" t="s">
        <v>68</v>
      </c>
      <c r="C3331" s="22">
        <v>46190</v>
      </c>
      <c r="D3331" s="11">
        <v>597</v>
      </c>
      <c r="G3331" t="s">
        <v>2385</v>
      </c>
    </row>
    <row r="3332" spans="1:7">
      <c r="A3332" s="1162" t="s">
        <v>961</v>
      </c>
      <c r="B3332" s="1340" t="s">
        <v>1921</v>
      </c>
      <c r="C3332" s="22">
        <v>46190</v>
      </c>
      <c r="D3332" s="11">
        <v>245</v>
      </c>
      <c r="F3332" s="11" t="s">
        <v>3113</v>
      </c>
      <c r="G3332" t="s">
        <v>2385</v>
      </c>
    </row>
    <row r="3333" spans="1:7">
      <c r="A3333" s="1163" t="s">
        <v>1864</v>
      </c>
      <c r="B3333" s="1163" t="s">
        <v>3076</v>
      </c>
      <c r="C3333" s="22">
        <v>46190</v>
      </c>
      <c r="D3333" s="11">
        <v>550</v>
      </c>
      <c r="F3333" s="11" t="s">
        <v>3114</v>
      </c>
      <c r="G3333" t="s">
        <v>2385</v>
      </c>
    </row>
    <row r="3334" spans="1:7">
      <c r="A3334" s="1340" t="s">
        <v>1546</v>
      </c>
      <c r="B3334" s="1340" t="s">
        <v>1921</v>
      </c>
      <c r="C3334" s="22">
        <v>46190</v>
      </c>
      <c r="D3334" s="11">
        <v>179</v>
      </c>
      <c r="F3334" s="11" t="s">
        <v>2501</v>
      </c>
      <c r="G3334" t="s">
        <v>2385</v>
      </c>
    </row>
    <row r="3335" spans="1:7">
      <c r="A3335" s="1163" t="s">
        <v>1079</v>
      </c>
      <c r="B3335" s="1162" t="s">
        <v>491</v>
      </c>
      <c r="C3335" s="22">
        <v>46190</v>
      </c>
      <c r="D3335" s="86">
        <v>2000</v>
      </c>
      <c r="G3335" t="s">
        <v>2385</v>
      </c>
    </row>
    <row r="3336" spans="1:7">
      <c r="A3336" s="1340" t="s">
        <v>1865</v>
      </c>
      <c r="B3336" s="1340" t="s">
        <v>78</v>
      </c>
      <c r="C3336" s="22">
        <v>46190</v>
      </c>
      <c r="F3336" s="11" t="s">
        <v>3115</v>
      </c>
      <c r="G3336" t="s">
        <v>2385</v>
      </c>
    </row>
    <row r="3337" spans="1:7">
      <c r="A3337" s="1161" t="s">
        <v>1261</v>
      </c>
      <c r="B3337" s="1161" t="s">
        <v>56</v>
      </c>
      <c r="C3337" s="22">
        <v>46190</v>
      </c>
      <c r="D3337" s="86">
        <v>1210</v>
      </c>
      <c r="G3337" t="s">
        <v>2385</v>
      </c>
    </row>
    <row r="3338" spans="1:7">
      <c r="A3338" s="1162" t="s">
        <v>1780</v>
      </c>
      <c r="B3338" s="1162" t="s">
        <v>56</v>
      </c>
      <c r="C3338" s="22">
        <v>46190</v>
      </c>
      <c r="D3338" s="11">
        <v>621</v>
      </c>
      <c r="G3338" t="s">
        <v>2385</v>
      </c>
    </row>
    <row r="3339" spans="1:7">
      <c r="A3339" s="1339" t="s">
        <v>1786</v>
      </c>
      <c r="B3339" s="1162" t="s">
        <v>1921</v>
      </c>
      <c r="C3339" s="22">
        <v>46190</v>
      </c>
      <c r="F3339" s="11" t="s">
        <v>2220</v>
      </c>
      <c r="G3339" t="s">
        <v>2385</v>
      </c>
    </row>
    <row r="3340" spans="1:7">
      <c r="A3340" s="1162" t="s">
        <v>1019</v>
      </c>
      <c r="B3340" s="1162" t="s">
        <v>3025</v>
      </c>
      <c r="C3340" s="22">
        <v>46190</v>
      </c>
      <c r="D3340" s="11">
        <v>784</v>
      </c>
      <c r="G3340" t="s">
        <v>2385</v>
      </c>
    </row>
    <row r="3341" spans="1:7">
      <c r="A3341" s="1162" t="s">
        <v>1025</v>
      </c>
      <c r="B3341" s="1162" t="s">
        <v>3025</v>
      </c>
      <c r="C3341" s="22">
        <v>46190</v>
      </c>
      <c r="D3341" s="86">
        <v>1611</v>
      </c>
      <c r="G3341" t="s">
        <v>2385</v>
      </c>
    </row>
    <row r="3342" spans="1:7">
      <c r="A3342" s="1162" t="s">
        <v>1026</v>
      </c>
      <c r="B3342" s="1162" t="s">
        <v>3025</v>
      </c>
      <c r="C3342" s="22">
        <v>46190</v>
      </c>
      <c r="D3342" s="11">
        <v>820</v>
      </c>
      <c r="G3342" t="s">
        <v>2385</v>
      </c>
    </row>
    <row r="3343" spans="1:7">
      <c r="A3343" s="1343" t="s">
        <v>1861</v>
      </c>
      <c r="B3343" s="234" t="s">
        <v>3014</v>
      </c>
      <c r="C3343" s="22">
        <v>46190</v>
      </c>
      <c r="D3343" s="11">
        <v>32</v>
      </c>
      <c r="F3343" s="11" t="s">
        <v>3116</v>
      </c>
      <c r="G3343" t="s">
        <v>2385</v>
      </c>
    </row>
    <row r="3344" spans="1:7">
      <c r="A3344" s="1163" t="s">
        <v>1060</v>
      </c>
      <c r="B3344" s="238" t="s">
        <v>3014</v>
      </c>
      <c r="C3344" s="22">
        <v>46190</v>
      </c>
      <c r="D3344" s="11">
        <v>512</v>
      </c>
      <c r="G3344" t="s">
        <v>2385</v>
      </c>
    </row>
    <row r="3345" spans="1:7">
      <c r="A3345" s="1161" t="s">
        <v>931</v>
      </c>
      <c r="B3345" s="1161" t="s">
        <v>1921</v>
      </c>
      <c r="C3345" s="22">
        <v>46191</v>
      </c>
      <c r="D3345" s="11">
        <v>415</v>
      </c>
      <c r="F3345" s="11" t="s">
        <v>3052</v>
      </c>
      <c r="G3345" t="s">
        <v>2385</v>
      </c>
    </row>
    <row r="3346" spans="1:7">
      <c r="A3346" s="1162" t="s">
        <v>1814</v>
      </c>
      <c r="B3346" s="1162" t="s">
        <v>78</v>
      </c>
      <c r="C3346" s="22">
        <v>46191</v>
      </c>
      <c r="D3346" s="11">
        <v>520</v>
      </c>
      <c r="G3346" t="s">
        <v>2385</v>
      </c>
    </row>
    <row r="3347" spans="1:7">
      <c r="A3347" s="1162" t="s">
        <v>1297</v>
      </c>
      <c r="B3347" s="1162" t="s">
        <v>58</v>
      </c>
      <c r="C3347" s="22">
        <v>46191</v>
      </c>
      <c r="D3347" s="86">
        <v>1605</v>
      </c>
      <c r="F3347" s="11" t="s">
        <v>3117</v>
      </c>
      <c r="G3347" t="s">
        <v>2385</v>
      </c>
    </row>
    <row r="3348" spans="1:7">
      <c r="A3348" s="1162" t="s">
        <v>941</v>
      </c>
      <c r="B3348" s="1162" t="s">
        <v>74</v>
      </c>
      <c r="C3348" s="22">
        <v>46191</v>
      </c>
      <c r="D3348" s="11">
        <v>653</v>
      </c>
      <c r="G3348" t="s">
        <v>2385</v>
      </c>
    </row>
    <row r="3349" spans="1:7">
      <c r="A3349" s="1162" t="s">
        <v>1301</v>
      </c>
      <c r="B3349" s="1162" t="s">
        <v>58</v>
      </c>
      <c r="C3349" s="22">
        <v>46191</v>
      </c>
      <c r="D3349" s="762">
        <v>1745</v>
      </c>
      <c r="F3349" s="11" t="s">
        <v>3118</v>
      </c>
      <c r="G3349" t="s">
        <v>2385</v>
      </c>
    </row>
    <row r="3350" spans="1:7">
      <c r="A3350" s="1162" t="s">
        <v>943</v>
      </c>
      <c r="B3350" s="1162" t="s">
        <v>58</v>
      </c>
      <c r="C3350" s="22">
        <v>46191</v>
      </c>
      <c r="D3350" s="11">
        <v>724</v>
      </c>
      <c r="G3350" t="s">
        <v>2385</v>
      </c>
    </row>
    <row r="3351" spans="1:7">
      <c r="A3351" s="1162" t="s">
        <v>947</v>
      </c>
      <c r="B3351" s="1162" t="s">
        <v>58</v>
      </c>
      <c r="C3351" s="22">
        <v>46191</v>
      </c>
      <c r="D3351" s="36"/>
      <c r="F3351" s="11" t="s">
        <v>3119</v>
      </c>
      <c r="G3351" t="s">
        <v>2385</v>
      </c>
    </row>
    <row r="3352" spans="1:7">
      <c r="A3352" s="1162" t="s">
        <v>950</v>
      </c>
      <c r="B3352" s="1162" t="s">
        <v>58</v>
      </c>
      <c r="C3352" s="22">
        <v>46191</v>
      </c>
      <c r="D3352" s="86">
        <v>1289</v>
      </c>
      <c r="F3352" s="11" t="s">
        <v>3120</v>
      </c>
      <c r="G3352" t="s">
        <v>2385</v>
      </c>
    </row>
    <row r="3353" spans="1:7">
      <c r="A3353" s="1162" t="s">
        <v>575</v>
      </c>
      <c r="B3353" s="1162" t="s">
        <v>58</v>
      </c>
      <c r="C3353" s="22">
        <v>46191</v>
      </c>
      <c r="D3353" s="36">
        <v>225</v>
      </c>
      <c r="F3353" s="11" t="s">
        <v>2501</v>
      </c>
      <c r="G3353" t="s">
        <v>2385</v>
      </c>
    </row>
    <row r="3354" spans="1:7">
      <c r="A3354" s="1162" t="s">
        <v>1823</v>
      </c>
      <c r="B3354" s="1162" t="s">
        <v>68</v>
      </c>
      <c r="C3354" s="22">
        <v>46191</v>
      </c>
      <c r="D3354" s="11">
        <v>984</v>
      </c>
      <c r="G3354" t="s">
        <v>2385</v>
      </c>
    </row>
    <row r="3355" spans="1:7">
      <c r="A3355" s="1162" t="s">
        <v>952</v>
      </c>
      <c r="B3355" s="1162" t="s">
        <v>68</v>
      </c>
      <c r="C3355" s="22">
        <v>46191</v>
      </c>
      <c r="F3355" s="1166" t="s">
        <v>3080</v>
      </c>
      <c r="G3355" t="s">
        <v>2385</v>
      </c>
    </row>
    <row r="3356" spans="1:7">
      <c r="A3356" s="1162" t="s">
        <v>961</v>
      </c>
      <c r="B3356" s="1162" t="s">
        <v>1921</v>
      </c>
      <c r="C3356" s="22">
        <v>46191</v>
      </c>
      <c r="D3356" s="11">
        <v>245</v>
      </c>
      <c r="F3356" s="11" t="s">
        <v>2501</v>
      </c>
      <c r="G3356" t="s">
        <v>2385</v>
      </c>
    </row>
    <row r="3357" spans="1:7">
      <c r="A3357" s="1162" t="s">
        <v>1864</v>
      </c>
      <c r="B3357" s="1162" t="s">
        <v>3076</v>
      </c>
      <c r="C3357" s="22">
        <v>46191</v>
      </c>
      <c r="D3357" s="11">
        <v>510</v>
      </c>
      <c r="G3357" t="s">
        <v>2385</v>
      </c>
    </row>
    <row r="3358" spans="1:7">
      <c r="A3358" s="1162" t="s">
        <v>1075</v>
      </c>
      <c r="B3358" s="1163" t="s">
        <v>1923</v>
      </c>
      <c r="C3358" s="22">
        <v>46191</v>
      </c>
      <c r="D3358" s="86">
        <v>1218</v>
      </c>
      <c r="G3358" t="s">
        <v>2385</v>
      </c>
    </row>
    <row r="3359" spans="1:7">
      <c r="A3359" s="1162" t="s">
        <v>1546</v>
      </c>
      <c r="B3359" s="1162" t="s">
        <v>1921</v>
      </c>
      <c r="C3359" s="22">
        <v>46191</v>
      </c>
      <c r="F3359" s="1166" t="s">
        <v>3121</v>
      </c>
      <c r="G3359" t="s">
        <v>2385</v>
      </c>
    </row>
    <row r="3360" spans="1:7">
      <c r="A3360" s="1162" t="s">
        <v>1079</v>
      </c>
      <c r="B3360" s="1162" t="s">
        <v>491</v>
      </c>
      <c r="C3360" s="22">
        <v>46191</v>
      </c>
      <c r="D3360" s="86">
        <v>2076</v>
      </c>
      <c r="F3360" s="11" t="s">
        <v>2900</v>
      </c>
      <c r="G3360" t="s">
        <v>2385</v>
      </c>
    </row>
    <row r="3361" spans="1:7">
      <c r="A3361" s="1162" t="s">
        <v>1865</v>
      </c>
      <c r="B3361" s="1162" t="s">
        <v>78</v>
      </c>
      <c r="C3361" s="22">
        <v>46191</v>
      </c>
      <c r="D3361" s="86">
        <v>2842</v>
      </c>
      <c r="F3361" s="11" t="s">
        <v>3122</v>
      </c>
      <c r="G3361" t="s">
        <v>2385</v>
      </c>
    </row>
    <row r="3362" spans="1:7">
      <c r="A3362" s="1161" t="s">
        <v>1261</v>
      </c>
      <c r="B3362" s="1161" t="s">
        <v>56</v>
      </c>
      <c r="C3362" s="22">
        <v>46191</v>
      </c>
      <c r="D3362" s="86">
        <v>1249</v>
      </c>
      <c r="G3362" t="s">
        <v>2385</v>
      </c>
    </row>
    <row r="3363" spans="1:7">
      <c r="A3363" s="1339" t="s">
        <v>1785</v>
      </c>
      <c r="B3363" s="1162" t="s">
        <v>56</v>
      </c>
      <c r="C3363" s="22">
        <v>46191</v>
      </c>
      <c r="D3363" s="11">
        <v>865</v>
      </c>
      <c r="G3363" t="s">
        <v>2385</v>
      </c>
    </row>
    <row r="3364" spans="1:7">
      <c r="A3364" s="1339" t="s">
        <v>1786</v>
      </c>
      <c r="B3364" s="1162" t="s">
        <v>1921</v>
      </c>
      <c r="C3364" s="22">
        <v>46191</v>
      </c>
      <c r="D3364" s="11">
        <v>40</v>
      </c>
      <c r="E3364" s="244">
        <v>1118</v>
      </c>
      <c r="F3364" s="11" t="s">
        <v>3123</v>
      </c>
      <c r="G3364" t="s">
        <v>2385</v>
      </c>
    </row>
    <row r="3365" spans="1:7">
      <c r="A3365" s="1340" t="s">
        <v>1019</v>
      </c>
      <c r="B3365" s="1340" t="s">
        <v>3025</v>
      </c>
      <c r="C3365" s="22">
        <v>46191</v>
      </c>
      <c r="D3365" s="11">
        <v>337</v>
      </c>
      <c r="G3365" t="s">
        <v>2385</v>
      </c>
    </row>
    <row r="3366" spans="1:7">
      <c r="A3366" s="1163" t="s">
        <v>1025</v>
      </c>
      <c r="B3366" s="1163" t="s">
        <v>3025</v>
      </c>
      <c r="C3366" s="22">
        <v>46191</v>
      </c>
      <c r="D3366" s="86">
        <v>2862</v>
      </c>
      <c r="G3366" t="s">
        <v>2385</v>
      </c>
    </row>
    <row r="3367" spans="1:7">
      <c r="A3367" s="1340" t="s">
        <v>1027</v>
      </c>
      <c r="B3367" s="1340" t="s">
        <v>3025</v>
      </c>
      <c r="C3367" s="22">
        <v>46191</v>
      </c>
      <c r="D3367" s="11">
        <v>382</v>
      </c>
      <c r="G3367" t="s">
        <v>2385</v>
      </c>
    </row>
    <row r="3368" spans="1:7">
      <c r="A3368" s="1163" t="s">
        <v>1033</v>
      </c>
      <c r="B3368" s="1163" t="s">
        <v>3025</v>
      </c>
      <c r="C3368" s="22">
        <v>46191</v>
      </c>
      <c r="D3368" s="36">
        <v>3</v>
      </c>
      <c r="F3368" s="11" t="s">
        <v>3124</v>
      </c>
      <c r="G3368" t="s">
        <v>2385</v>
      </c>
    </row>
    <row r="3369" spans="1:7">
      <c r="A3369" s="1343" t="s">
        <v>1861</v>
      </c>
      <c r="B3369" s="234" t="s">
        <v>3014</v>
      </c>
      <c r="C3369" s="22">
        <v>46191</v>
      </c>
      <c r="D3369" s="36">
        <v>65</v>
      </c>
      <c r="G3369" t="s">
        <v>2385</v>
      </c>
    </row>
    <row r="3370" spans="1:7">
      <c r="A3370" s="1163" t="s">
        <v>1060</v>
      </c>
      <c r="B3370" s="238" t="s">
        <v>3014</v>
      </c>
      <c r="C3370" s="22">
        <v>46191</v>
      </c>
      <c r="D3370" s="36">
        <v>661</v>
      </c>
      <c r="F3370" s="11" t="s">
        <v>3125</v>
      </c>
      <c r="G3370" t="s">
        <v>2385</v>
      </c>
    </row>
    <row r="3371" spans="1:7">
      <c r="A3371" s="1427" t="s">
        <v>1777</v>
      </c>
      <c r="B3371" s="1161" t="s">
        <v>56</v>
      </c>
      <c r="C3371" s="22">
        <v>46192</v>
      </c>
      <c r="D3371" s="11">
        <v>822</v>
      </c>
      <c r="G3371" t="s">
        <v>2385</v>
      </c>
    </row>
    <row r="3372" spans="1:7">
      <c r="A3372" s="1339" t="s">
        <v>1785</v>
      </c>
      <c r="B3372" s="1162" t="s">
        <v>56</v>
      </c>
      <c r="C3372" s="22">
        <v>46192</v>
      </c>
      <c r="F3372" s="11" t="s">
        <v>2433</v>
      </c>
      <c r="G3372" t="s">
        <v>2385</v>
      </c>
    </row>
    <row r="3373" spans="1:7">
      <c r="A3373" s="1162" t="s">
        <v>1023</v>
      </c>
      <c r="B3373" s="1162" t="s">
        <v>3025</v>
      </c>
      <c r="C3373" s="22">
        <v>46192</v>
      </c>
      <c r="D3373" s="36">
        <v>309</v>
      </c>
      <c r="G3373" t="s">
        <v>2385</v>
      </c>
    </row>
    <row r="3374" spans="1:7">
      <c r="A3374" s="1162" t="s">
        <v>1025</v>
      </c>
      <c r="B3374" s="1162" t="s">
        <v>3025</v>
      </c>
      <c r="C3374" s="22">
        <v>46192</v>
      </c>
      <c r="D3374" s="11">
        <v>894</v>
      </c>
      <c r="G3374" t="s">
        <v>2385</v>
      </c>
    </row>
    <row r="3375" spans="1:7">
      <c r="A3375" s="1163" t="s">
        <v>1026</v>
      </c>
      <c r="B3375" s="1163" t="s">
        <v>3025</v>
      </c>
      <c r="C3375" s="22">
        <v>46192</v>
      </c>
      <c r="D3375" s="11">
        <v>553</v>
      </c>
      <c r="G3375" t="s">
        <v>2385</v>
      </c>
    </row>
    <row r="3376" spans="1:7">
      <c r="A3376" s="1340" t="s">
        <v>1027</v>
      </c>
      <c r="B3376" s="1340" t="s">
        <v>3025</v>
      </c>
      <c r="C3376" s="22">
        <v>46192</v>
      </c>
      <c r="F3376" s="11" t="s">
        <v>3126</v>
      </c>
      <c r="G3376" t="s">
        <v>2385</v>
      </c>
    </row>
    <row r="3377" spans="1:7">
      <c r="A3377" s="1163" t="s">
        <v>1033</v>
      </c>
      <c r="B3377" s="1163" t="s">
        <v>1921</v>
      </c>
      <c r="C3377" s="22">
        <v>46192</v>
      </c>
      <c r="D3377" s="11">
        <v>402</v>
      </c>
      <c r="G3377" t="s">
        <v>2385</v>
      </c>
    </row>
    <row r="3378" spans="1:7">
      <c r="A3378" s="1343" t="s">
        <v>1861</v>
      </c>
      <c r="B3378" s="234" t="s">
        <v>3014</v>
      </c>
      <c r="C3378" s="22">
        <v>46192</v>
      </c>
      <c r="D3378" s="11">
        <v>31</v>
      </c>
      <c r="F3378" s="11" t="s">
        <v>3127</v>
      </c>
      <c r="G3378" t="s">
        <v>2385</v>
      </c>
    </row>
    <row r="3379" spans="1:7">
      <c r="A3379" s="1163" t="s">
        <v>1060</v>
      </c>
      <c r="B3379" s="238" t="s">
        <v>3014</v>
      </c>
      <c r="C3379" s="22">
        <v>46192</v>
      </c>
      <c r="D3379" s="11">
        <v>303</v>
      </c>
      <c r="G3379" t="s">
        <v>2385</v>
      </c>
    </row>
    <row r="3380" spans="1:7">
      <c r="A3380" s="1163" t="s">
        <v>931</v>
      </c>
      <c r="B3380" s="238" t="s">
        <v>1921</v>
      </c>
      <c r="C3380" s="22">
        <v>46195</v>
      </c>
      <c r="D3380" s="11">
        <v>171</v>
      </c>
      <c r="G3380" t="s">
        <v>2385</v>
      </c>
    </row>
    <row r="3381" spans="1:7">
      <c r="A3381" s="1340" t="s">
        <v>1814</v>
      </c>
      <c r="B3381" s="1340" t="s">
        <v>78</v>
      </c>
      <c r="C3381" s="22">
        <v>46195</v>
      </c>
      <c r="F3381" s="1432" t="s">
        <v>3080</v>
      </c>
      <c r="G3381" t="s">
        <v>2385</v>
      </c>
    </row>
    <row r="3382" spans="1:7">
      <c r="A3382" s="1163" t="s">
        <v>941</v>
      </c>
      <c r="B3382" s="1163" t="s">
        <v>74</v>
      </c>
      <c r="C3382" s="22">
        <v>46195</v>
      </c>
      <c r="D3382" s="1433">
        <v>214</v>
      </c>
      <c r="G3382" t="s">
        <v>2385</v>
      </c>
    </row>
    <row r="3383" spans="1:7">
      <c r="A3383" s="1162" t="s">
        <v>1301</v>
      </c>
      <c r="B3383" s="1162" t="s">
        <v>58</v>
      </c>
      <c r="C3383" s="22">
        <v>46195</v>
      </c>
      <c r="D3383" s="11">
        <v>825</v>
      </c>
      <c r="F3383" s="11" t="s">
        <v>3128</v>
      </c>
      <c r="G3383" t="s">
        <v>2385</v>
      </c>
    </row>
    <row r="3384" spans="1:7">
      <c r="A3384" s="1162" t="s">
        <v>943</v>
      </c>
      <c r="B3384" s="1162" t="s">
        <v>58</v>
      </c>
      <c r="C3384" s="22">
        <v>46195</v>
      </c>
      <c r="D3384" s="86">
        <v>2294</v>
      </c>
      <c r="F3384" s="1432" t="s">
        <v>3129</v>
      </c>
      <c r="G3384" t="s">
        <v>2385</v>
      </c>
    </row>
    <row r="3385" spans="1:7">
      <c r="A3385" s="1162" t="s">
        <v>945</v>
      </c>
      <c r="B3385" s="1162" t="s">
        <v>58</v>
      </c>
      <c r="C3385" s="22">
        <v>46195</v>
      </c>
      <c r="D3385" s="11">
        <v>876</v>
      </c>
      <c r="G3385" t="s">
        <v>2385</v>
      </c>
    </row>
    <row r="3386" spans="1:7">
      <c r="A3386" s="1162" t="s">
        <v>947</v>
      </c>
      <c r="B3386" s="1162" t="s">
        <v>58</v>
      </c>
      <c r="C3386" s="22">
        <v>46195</v>
      </c>
      <c r="D3386" s="11">
        <v>350</v>
      </c>
      <c r="G3386" t="s">
        <v>2385</v>
      </c>
    </row>
    <row r="3387" spans="1:7">
      <c r="A3387" s="1162" t="s">
        <v>570</v>
      </c>
      <c r="B3387" s="1340" t="s">
        <v>2546</v>
      </c>
      <c r="C3387" s="22">
        <v>46195</v>
      </c>
      <c r="D3387" s="11">
        <v>335</v>
      </c>
      <c r="G3387" t="s">
        <v>2385</v>
      </c>
    </row>
    <row r="3388" spans="1:7">
      <c r="A3388" s="1163" t="s">
        <v>1823</v>
      </c>
      <c r="B3388" s="1163" t="s">
        <v>68</v>
      </c>
      <c r="C3388" s="22">
        <v>46195</v>
      </c>
      <c r="D3388" s="11">
        <v>391</v>
      </c>
      <c r="G3388" t="s">
        <v>2385</v>
      </c>
    </row>
    <row r="3389" spans="1:7">
      <c r="A3389" s="1340" t="s">
        <v>952</v>
      </c>
      <c r="B3389" s="1340" t="s">
        <v>68</v>
      </c>
      <c r="C3389" s="22">
        <v>46195</v>
      </c>
      <c r="D3389" s="86">
        <v>1140</v>
      </c>
      <c r="G3389" t="s">
        <v>2385</v>
      </c>
    </row>
    <row r="3390" spans="1:7">
      <c r="A3390" s="1163" t="s">
        <v>1864</v>
      </c>
      <c r="B3390" s="1163" t="s">
        <v>3076</v>
      </c>
      <c r="C3390" s="22">
        <v>46195</v>
      </c>
      <c r="F3390" s="11" t="s">
        <v>3130</v>
      </c>
      <c r="G3390" t="s">
        <v>2385</v>
      </c>
    </row>
    <row r="3391" spans="1:7">
      <c r="A3391" s="1163" t="s">
        <v>1864</v>
      </c>
      <c r="B3391" s="1163" t="s">
        <v>1921</v>
      </c>
      <c r="C3391" s="22">
        <v>46195</v>
      </c>
      <c r="D3391" s="11">
        <v>87</v>
      </c>
      <c r="F3391" s="11" t="s">
        <v>3131</v>
      </c>
      <c r="G3391" t="s">
        <v>2385</v>
      </c>
    </row>
    <row r="3392" spans="1:7">
      <c r="A3392" s="1340" t="s">
        <v>1071</v>
      </c>
      <c r="B3392" s="1340" t="s">
        <v>3076</v>
      </c>
      <c r="C3392" s="22">
        <v>46195</v>
      </c>
      <c r="D3392" s="11">
        <v>500</v>
      </c>
      <c r="G3392" t="s">
        <v>2385</v>
      </c>
    </row>
    <row r="3393" spans="1:7">
      <c r="A3393" s="1163" t="s">
        <v>1075</v>
      </c>
      <c r="B3393" s="1163" t="s">
        <v>1923</v>
      </c>
      <c r="C3393" s="22">
        <v>46195</v>
      </c>
      <c r="F3393" s="11" t="s">
        <v>3126</v>
      </c>
      <c r="G3393" t="s">
        <v>2385</v>
      </c>
    </row>
    <row r="3394" spans="1:7">
      <c r="A3394" s="1162" t="s">
        <v>1546</v>
      </c>
      <c r="B3394" s="1340" t="s">
        <v>1921</v>
      </c>
      <c r="C3394" s="22">
        <v>46195</v>
      </c>
      <c r="D3394" s="36">
        <v>281</v>
      </c>
      <c r="G3394" t="s">
        <v>2385</v>
      </c>
    </row>
    <row r="3395" spans="1:7">
      <c r="A3395" s="1163" t="s">
        <v>1078</v>
      </c>
      <c r="B3395" s="1162" t="s">
        <v>491</v>
      </c>
      <c r="C3395" s="22">
        <v>46195</v>
      </c>
      <c r="D3395" s="11">
        <v>620</v>
      </c>
      <c r="G3395" t="s">
        <v>2385</v>
      </c>
    </row>
    <row r="3396" spans="1:7">
      <c r="A3396" s="1340" t="s">
        <v>1079</v>
      </c>
      <c r="B3396" s="1162" t="s">
        <v>491</v>
      </c>
      <c r="C3396" s="22">
        <v>46195</v>
      </c>
      <c r="D3396" s="11">
        <v>364</v>
      </c>
      <c r="G3396" t="s">
        <v>2385</v>
      </c>
    </row>
    <row r="3397" spans="1:7">
      <c r="A3397" s="1163" t="s">
        <v>1865</v>
      </c>
      <c r="B3397" s="1163" t="s">
        <v>78</v>
      </c>
      <c r="C3397" s="22">
        <v>46195</v>
      </c>
      <c r="D3397" s="86">
        <v>2283</v>
      </c>
      <c r="G3397" t="s">
        <v>2385</v>
      </c>
    </row>
    <row r="3398" spans="1:7">
      <c r="A3398" s="1161" t="s">
        <v>1853</v>
      </c>
      <c r="B3398" s="1162" t="s">
        <v>80</v>
      </c>
      <c r="C3398" s="22">
        <v>46195</v>
      </c>
      <c r="D3398" s="86">
        <v>1115</v>
      </c>
      <c r="G3398" t="s">
        <v>2385</v>
      </c>
    </row>
    <row r="3399" spans="1:7">
      <c r="A3399" s="1427" t="s">
        <v>1777</v>
      </c>
      <c r="B3399" s="1161" t="s">
        <v>56</v>
      </c>
      <c r="C3399" s="22">
        <v>46195</v>
      </c>
      <c r="D3399" s="11">
        <v>648</v>
      </c>
      <c r="G3399" t="s">
        <v>2385</v>
      </c>
    </row>
    <row r="3400" spans="1:7">
      <c r="A3400" s="1339" t="s">
        <v>1785</v>
      </c>
      <c r="B3400" s="1162" t="s">
        <v>56</v>
      </c>
      <c r="C3400" s="22">
        <v>46195</v>
      </c>
      <c r="D3400" s="11">
        <v>859</v>
      </c>
      <c r="G3400" t="s">
        <v>2385</v>
      </c>
    </row>
    <row r="3401" spans="1:7">
      <c r="A3401" s="1162" t="s">
        <v>1023</v>
      </c>
      <c r="B3401" s="1162" t="s">
        <v>3025</v>
      </c>
      <c r="C3401" s="22">
        <v>46195</v>
      </c>
      <c r="D3401" s="11">
        <v>511</v>
      </c>
      <c r="G3401" t="s">
        <v>2385</v>
      </c>
    </row>
    <row r="3402" spans="1:7">
      <c r="A3402" s="1162" t="s">
        <v>1025</v>
      </c>
      <c r="B3402" s="1162" t="s">
        <v>3025</v>
      </c>
      <c r="C3402" s="22">
        <v>46195</v>
      </c>
      <c r="F3402" s="11" t="s">
        <v>3051</v>
      </c>
      <c r="G3402" t="s">
        <v>2385</v>
      </c>
    </row>
    <row r="3403" spans="1:7">
      <c r="A3403" s="1340" t="s">
        <v>1027</v>
      </c>
      <c r="B3403" s="1340" t="s">
        <v>3025</v>
      </c>
      <c r="C3403" s="22">
        <v>46195</v>
      </c>
      <c r="F3403" s="11" t="s">
        <v>3051</v>
      </c>
      <c r="G3403" t="s">
        <v>2385</v>
      </c>
    </row>
    <row r="3404" spans="1:7">
      <c r="A3404" s="1163" t="s">
        <v>1033</v>
      </c>
      <c r="B3404" s="1163" t="s">
        <v>1921</v>
      </c>
      <c r="C3404" s="22">
        <v>46195</v>
      </c>
      <c r="D3404" s="11">
        <v>697</v>
      </c>
      <c r="G3404" t="s">
        <v>2385</v>
      </c>
    </row>
    <row r="3405" spans="1:7">
      <c r="A3405" s="1163" t="s">
        <v>1242</v>
      </c>
      <c r="B3405" s="1163" t="s">
        <v>1921</v>
      </c>
      <c r="C3405" s="22">
        <v>46195</v>
      </c>
      <c r="E3405" s="71">
        <v>617</v>
      </c>
      <c r="G3405" t="s">
        <v>2385</v>
      </c>
    </row>
    <row r="3406" spans="1:7">
      <c r="A3406" s="1163" t="s">
        <v>1245</v>
      </c>
      <c r="B3406" s="1163" t="s">
        <v>1921</v>
      </c>
      <c r="C3406" s="22">
        <v>46195</v>
      </c>
      <c r="E3406" s="71">
        <v>420</v>
      </c>
      <c r="G3406" t="s">
        <v>2385</v>
      </c>
    </row>
    <row r="3407" spans="1:7">
      <c r="A3407" s="1163" t="s">
        <v>1248</v>
      </c>
      <c r="B3407" s="1163" t="s">
        <v>1921</v>
      </c>
      <c r="C3407" s="22">
        <v>46195</v>
      </c>
      <c r="E3407" s="244">
        <v>1563</v>
      </c>
      <c r="G3407" t="s">
        <v>2385</v>
      </c>
    </row>
    <row r="3408" spans="1:7">
      <c r="A3408" s="1163" t="s">
        <v>1253</v>
      </c>
      <c r="B3408" s="1163" t="s">
        <v>1921</v>
      </c>
      <c r="C3408" s="22">
        <v>46195</v>
      </c>
      <c r="E3408" s="71">
        <v>387</v>
      </c>
      <c r="G3408" t="s">
        <v>2385</v>
      </c>
    </row>
    <row r="3409" spans="1:7">
      <c r="A3409" s="1163" t="s">
        <v>1060</v>
      </c>
      <c r="B3409" s="238" t="s">
        <v>3014</v>
      </c>
      <c r="C3409" s="22">
        <v>46195</v>
      </c>
      <c r="D3409" s="11">
        <v>672</v>
      </c>
      <c r="F3409" s="11" t="s">
        <v>3081</v>
      </c>
      <c r="G3409" t="s">
        <v>2385</v>
      </c>
    </row>
    <row r="3410" spans="1:7">
      <c r="A3410" s="174" t="s">
        <v>1067</v>
      </c>
      <c r="B3410" s="238" t="s">
        <v>3014</v>
      </c>
      <c r="C3410" s="22">
        <v>46195</v>
      </c>
      <c r="F3410" s="11" t="s">
        <v>2072</v>
      </c>
      <c r="G3410" t="s">
        <v>2385</v>
      </c>
    </row>
    <row r="3411" spans="1:7">
      <c r="A3411" s="1434" t="s">
        <v>931</v>
      </c>
      <c r="B3411" s="73" t="s">
        <v>1921</v>
      </c>
      <c r="C3411" s="22">
        <v>46196</v>
      </c>
      <c r="F3411" s="73" t="s">
        <v>2220</v>
      </c>
      <c r="G3411" t="s">
        <v>2385</v>
      </c>
    </row>
    <row r="3412" spans="1:7">
      <c r="A3412" s="1163" t="s">
        <v>941</v>
      </c>
      <c r="B3412" s="1163" t="s">
        <v>74</v>
      </c>
      <c r="C3412" s="22">
        <v>46196</v>
      </c>
      <c r="D3412" s="86">
        <v>1276</v>
      </c>
      <c r="G3412" t="s">
        <v>2385</v>
      </c>
    </row>
    <row r="3413" spans="1:7">
      <c r="A3413" s="1162" t="s">
        <v>1821</v>
      </c>
      <c r="B3413" s="1162" t="s">
        <v>58</v>
      </c>
      <c r="C3413" s="22">
        <v>46196</v>
      </c>
      <c r="F3413" s="1432" t="s">
        <v>3132</v>
      </c>
      <c r="G3413" t="s">
        <v>2385</v>
      </c>
    </row>
    <row r="3414" spans="1:7">
      <c r="A3414" s="1162" t="s">
        <v>1301</v>
      </c>
      <c r="B3414" s="1162" t="s">
        <v>58</v>
      </c>
      <c r="C3414" s="22">
        <v>46196</v>
      </c>
      <c r="D3414" s="11">
        <v>950</v>
      </c>
      <c r="F3414" s="11" t="s">
        <v>3133</v>
      </c>
      <c r="G3414" t="s">
        <v>2385</v>
      </c>
    </row>
    <row r="3415" spans="1:7">
      <c r="A3415" s="1162" t="s">
        <v>943</v>
      </c>
      <c r="B3415" s="1162" t="s">
        <v>58</v>
      </c>
      <c r="C3415" s="22">
        <v>46196</v>
      </c>
      <c r="F3415" s="1432" t="s">
        <v>2378</v>
      </c>
      <c r="G3415" t="s">
        <v>2385</v>
      </c>
    </row>
    <row r="3416" spans="1:7">
      <c r="A3416" s="1162" t="s">
        <v>945</v>
      </c>
      <c r="B3416" s="1162" t="s">
        <v>58</v>
      </c>
      <c r="C3416" s="22">
        <v>46196</v>
      </c>
      <c r="D3416" s="11">
        <v>890</v>
      </c>
      <c r="F3416" s="11" t="s">
        <v>3134</v>
      </c>
      <c r="G3416" t="s">
        <v>2385</v>
      </c>
    </row>
    <row r="3417" spans="1:7">
      <c r="A3417" s="1162" t="s">
        <v>570</v>
      </c>
      <c r="B3417" s="1340" t="s">
        <v>2546</v>
      </c>
      <c r="C3417" s="22">
        <v>46196</v>
      </c>
      <c r="D3417" s="11">
        <v>558</v>
      </c>
      <c r="G3417" t="s">
        <v>2385</v>
      </c>
    </row>
    <row r="3418" spans="1:7">
      <c r="A3418" s="1163" t="s">
        <v>1823</v>
      </c>
      <c r="B3418" s="1163" t="s">
        <v>68</v>
      </c>
      <c r="C3418" s="22">
        <v>46196</v>
      </c>
      <c r="F3418" s="1432" t="s">
        <v>2220</v>
      </c>
      <c r="G3418" t="s">
        <v>2385</v>
      </c>
    </row>
    <row r="3419" spans="1:7">
      <c r="A3419" s="1340" t="s">
        <v>952</v>
      </c>
      <c r="B3419" s="1340" t="s">
        <v>68</v>
      </c>
      <c r="C3419" s="22">
        <v>46196</v>
      </c>
      <c r="D3419" s="86">
        <v>5027</v>
      </c>
      <c r="G3419" t="s">
        <v>2385</v>
      </c>
    </row>
    <row r="3420" spans="1:7">
      <c r="A3420" s="1340" t="s">
        <v>1071</v>
      </c>
      <c r="B3420" s="1340" t="s">
        <v>3076</v>
      </c>
      <c r="C3420" s="22">
        <v>46196</v>
      </c>
      <c r="D3420" s="11">
        <v>559</v>
      </c>
      <c r="G3420" t="s">
        <v>2385</v>
      </c>
    </row>
    <row r="3421" spans="1:7">
      <c r="A3421" s="1162" t="s">
        <v>1546</v>
      </c>
      <c r="B3421" s="1340" t="s">
        <v>1921</v>
      </c>
      <c r="C3421" s="22">
        <v>46196</v>
      </c>
      <c r="D3421" s="11">
        <v>115</v>
      </c>
      <c r="G3421" t="s">
        <v>2385</v>
      </c>
    </row>
    <row r="3422" spans="1:7">
      <c r="A3422" s="1163" t="s">
        <v>1078</v>
      </c>
      <c r="B3422" s="1162" t="s">
        <v>491</v>
      </c>
      <c r="C3422" s="22">
        <v>46196</v>
      </c>
      <c r="F3422" s="1166" t="s">
        <v>3126</v>
      </c>
      <c r="G3422" t="s">
        <v>2385</v>
      </c>
    </row>
    <row r="3423" spans="1:7">
      <c r="A3423" s="1340" t="s">
        <v>1079</v>
      </c>
      <c r="B3423" s="1162" t="s">
        <v>491</v>
      </c>
      <c r="C3423" s="22">
        <v>46196</v>
      </c>
      <c r="F3423" s="11" t="s">
        <v>2799</v>
      </c>
      <c r="G3423" t="s">
        <v>2385</v>
      </c>
    </row>
    <row r="3424" spans="1:7">
      <c r="A3424" s="1163" t="s">
        <v>1865</v>
      </c>
      <c r="B3424" s="1163" t="s">
        <v>78</v>
      </c>
      <c r="C3424" s="22">
        <v>46196</v>
      </c>
      <c r="D3424" s="86">
        <v>1160</v>
      </c>
      <c r="F3424" s="11" t="s">
        <v>3135</v>
      </c>
      <c r="G3424" t="s">
        <v>2385</v>
      </c>
    </row>
    <row r="3425" spans="1:7">
      <c r="A3425" s="1161" t="s">
        <v>1853</v>
      </c>
      <c r="B3425" s="1162" t="s">
        <v>80</v>
      </c>
      <c r="C3425" s="22">
        <v>46196</v>
      </c>
      <c r="D3425" s="11">
        <v>891</v>
      </c>
      <c r="G3425" t="s">
        <v>2385</v>
      </c>
    </row>
    <row r="3426" spans="1:7">
      <c r="A3426" s="1427" t="s">
        <v>1777</v>
      </c>
      <c r="B3426" s="1161" t="s">
        <v>56</v>
      </c>
      <c r="C3426" s="22">
        <v>46196</v>
      </c>
      <c r="D3426" s="86">
        <v>1155</v>
      </c>
      <c r="G3426" t="s">
        <v>2385</v>
      </c>
    </row>
    <row r="3427" spans="1:7">
      <c r="A3427" s="1339" t="s">
        <v>1785</v>
      </c>
      <c r="B3427" s="1162" t="s">
        <v>56</v>
      </c>
      <c r="C3427" s="22">
        <v>46196</v>
      </c>
      <c r="D3427" s="11">
        <v>971</v>
      </c>
      <c r="G3427" t="s">
        <v>2385</v>
      </c>
    </row>
    <row r="3428" spans="1:7">
      <c r="A3428" s="1162" t="s">
        <v>1019</v>
      </c>
      <c r="B3428" s="1162" t="s">
        <v>3025</v>
      </c>
      <c r="C3428" s="22">
        <v>46196</v>
      </c>
      <c r="D3428" s="11">
        <v>689</v>
      </c>
      <c r="G3428" t="s">
        <v>2385</v>
      </c>
    </row>
    <row r="3429" spans="1:7">
      <c r="A3429" s="1162" t="s">
        <v>1025</v>
      </c>
      <c r="B3429" s="1162" t="s">
        <v>3025</v>
      </c>
      <c r="C3429" s="22">
        <v>46196</v>
      </c>
      <c r="D3429" s="11">
        <v>210</v>
      </c>
      <c r="G3429" t="s">
        <v>2385</v>
      </c>
    </row>
    <row r="3430" spans="1:7">
      <c r="A3430" s="1162" t="s">
        <v>1026</v>
      </c>
      <c r="B3430" s="1162" t="s">
        <v>3025</v>
      </c>
      <c r="C3430" s="22">
        <v>46196</v>
      </c>
      <c r="D3430" s="11">
        <v>193</v>
      </c>
      <c r="G3430" t="s">
        <v>2385</v>
      </c>
    </row>
    <row r="3431" spans="1:7">
      <c r="A3431" s="1340" t="s">
        <v>1027</v>
      </c>
      <c r="B3431" s="1340" t="s">
        <v>3025</v>
      </c>
      <c r="C3431" s="22">
        <v>46196</v>
      </c>
      <c r="D3431" s="11">
        <v>949</v>
      </c>
      <c r="G3431" t="s">
        <v>2385</v>
      </c>
    </row>
    <row r="3432" spans="1:7">
      <c r="A3432" s="1163" t="s">
        <v>1060</v>
      </c>
      <c r="B3432" s="238" t="s">
        <v>3014</v>
      </c>
      <c r="C3432" s="22">
        <v>46196</v>
      </c>
      <c r="D3432" s="11">
        <v>710</v>
      </c>
      <c r="F3432" s="11" t="s">
        <v>3136</v>
      </c>
      <c r="G3432" t="s">
        <v>2385</v>
      </c>
    </row>
    <row r="3433" spans="1:7">
      <c r="A3433" s="1161" t="s">
        <v>931</v>
      </c>
      <c r="B3433" s="1161" t="s">
        <v>1921</v>
      </c>
      <c r="C3433" s="22">
        <v>46197</v>
      </c>
      <c r="D3433" s="11">
        <v>93</v>
      </c>
      <c r="G3433" t="s">
        <v>2385</v>
      </c>
    </row>
    <row r="3434" spans="1:7">
      <c r="A3434" s="1162" t="s">
        <v>1814</v>
      </c>
      <c r="B3434" s="1162" t="s">
        <v>78</v>
      </c>
      <c r="C3434" s="22">
        <v>46197</v>
      </c>
      <c r="D3434" s="86">
        <v>2241</v>
      </c>
      <c r="G3434" t="s">
        <v>2385</v>
      </c>
    </row>
    <row r="3435" spans="1:7">
      <c r="A3435" s="1162" t="s">
        <v>1297</v>
      </c>
      <c r="B3435" s="1162" t="s">
        <v>58</v>
      </c>
      <c r="C3435" s="22">
        <v>46197</v>
      </c>
      <c r="D3435" s="86">
        <v>1179</v>
      </c>
      <c r="F3435" s="11" t="s">
        <v>3133</v>
      </c>
      <c r="G3435" t="s">
        <v>2385</v>
      </c>
    </row>
    <row r="3436" spans="1:7">
      <c r="A3436" s="1162" t="s">
        <v>1299</v>
      </c>
      <c r="B3436" s="1162" t="s">
        <v>58</v>
      </c>
      <c r="C3436" s="22">
        <v>46197</v>
      </c>
      <c r="D3436" s="11">
        <v>520</v>
      </c>
      <c r="F3436" s="11" t="s">
        <v>2811</v>
      </c>
      <c r="G3436" t="s">
        <v>2385</v>
      </c>
    </row>
    <row r="3437" spans="1:7">
      <c r="A3437" s="1162" t="s">
        <v>1301</v>
      </c>
      <c r="B3437" s="1162" t="s">
        <v>58</v>
      </c>
      <c r="C3437" s="22">
        <v>46197</v>
      </c>
      <c r="D3437" s="11">
        <v>502</v>
      </c>
      <c r="F3437" s="11" t="s">
        <v>2778</v>
      </c>
      <c r="G3437" t="s">
        <v>2385</v>
      </c>
    </row>
    <row r="3438" spans="1:7">
      <c r="A3438" s="1162" t="s">
        <v>943</v>
      </c>
      <c r="B3438" s="1162" t="s">
        <v>58</v>
      </c>
      <c r="C3438" s="22">
        <v>46197</v>
      </c>
      <c r="D3438" s="86">
        <v>1974</v>
      </c>
      <c r="F3438" s="1432" t="s">
        <v>3137</v>
      </c>
      <c r="G3438" t="s">
        <v>2385</v>
      </c>
    </row>
    <row r="3439" spans="1:7">
      <c r="A3439" s="1162" t="s">
        <v>945</v>
      </c>
      <c r="B3439" s="1162" t="s">
        <v>58</v>
      </c>
      <c r="C3439" s="22">
        <v>46197</v>
      </c>
      <c r="D3439" s="11">
        <v>749</v>
      </c>
      <c r="G3439" t="s">
        <v>2385</v>
      </c>
    </row>
    <row r="3440" spans="1:7">
      <c r="A3440" s="1162" t="s">
        <v>947</v>
      </c>
      <c r="B3440" s="1162" t="s">
        <v>58</v>
      </c>
      <c r="C3440" s="22">
        <v>46197</v>
      </c>
      <c r="D3440" s="36">
        <v>492</v>
      </c>
      <c r="F3440" s="11" t="s">
        <v>2778</v>
      </c>
      <c r="G3440" t="s">
        <v>2385</v>
      </c>
    </row>
    <row r="3441" spans="1:7">
      <c r="A3441" s="1162" t="s">
        <v>950</v>
      </c>
      <c r="B3441" s="1162" t="s">
        <v>58</v>
      </c>
      <c r="C3441" s="22">
        <v>46197</v>
      </c>
      <c r="D3441" s="86">
        <v>2452</v>
      </c>
      <c r="G3441" t="s">
        <v>2385</v>
      </c>
    </row>
    <row r="3442" spans="1:7">
      <c r="A3442" s="1162" t="s">
        <v>570</v>
      </c>
      <c r="B3442" s="1162" t="s">
        <v>2546</v>
      </c>
      <c r="C3442" s="22">
        <v>46197</v>
      </c>
      <c r="D3442" s="11">
        <v>815</v>
      </c>
      <c r="G3442" t="s">
        <v>2385</v>
      </c>
    </row>
    <row r="3443" spans="1:7">
      <c r="A3443" s="1162" t="s">
        <v>952</v>
      </c>
      <c r="B3443" s="1162" t="s">
        <v>68</v>
      </c>
      <c r="C3443" s="22">
        <v>46197</v>
      </c>
      <c r="D3443" s="86">
        <v>1021</v>
      </c>
      <c r="G3443" t="s">
        <v>2385</v>
      </c>
    </row>
    <row r="3444" spans="1:7">
      <c r="A3444" s="1162" t="s">
        <v>1071</v>
      </c>
      <c r="B3444" s="1162" t="s">
        <v>3076</v>
      </c>
      <c r="C3444" s="22">
        <v>46197</v>
      </c>
      <c r="D3444" s="86">
        <v>1506</v>
      </c>
      <c r="G3444" t="s">
        <v>2385</v>
      </c>
    </row>
    <row r="3445" spans="1:7">
      <c r="A3445" s="1162" t="s">
        <v>1546</v>
      </c>
      <c r="B3445" s="1162" t="s">
        <v>1921</v>
      </c>
      <c r="C3445" s="22">
        <v>46197</v>
      </c>
      <c r="D3445" s="11">
        <v>253</v>
      </c>
      <c r="G3445" t="s">
        <v>2385</v>
      </c>
    </row>
    <row r="3446" spans="1:7">
      <c r="A3446" s="1162" t="s">
        <v>1078</v>
      </c>
      <c r="B3446" s="1162" t="s">
        <v>491</v>
      </c>
      <c r="C3446" s="22">
        <v>46197</v>
      </c>
      <c r="F3446" s="11" t="s">
        <v>2220</v>
      </c>
      <c r="G3446" t="s">
        <v>2385</v>
      </c>
    </row>
    <row r="3447" spans="1:7">
      <c r="A3447" s="1162" t="s">
        <v>1079</v>
      </c>
      <c r="B3447" s="1162" t="s">
        <v>491</v>
      </c>
      <c r="C3447" s="22">
        <v>46197</v>
      </c>
      <c r="F3447" s="11" t="s">
        <v>2220</v>
      </c>
      <c r="G3447" t="s">
        <v>2385</v>
      </c>
    </row>
    <row r="3448" spans="1:7">
      <c r="A3448" s="1162" t="s">
        <v>1865</v>
      </c>
      <c r="B3448" s="1162" t="s">
        <v>78</v>
      </c>
      <c r="C3448" s="22">
        <v>46197</v>
      </c>
      <c r="D3448" s="11">
        <v>803</v>
      </c>
      <c r="G3448" t="s">
        <v>2385</v>
      </c>
    </row>
    <row r="3449" spans="1:7">
      <c r="A3449" s="1161" t="s">
        <v>1853</v>
      </c>
      <c r="B3449" s="1162" t="s">
        <v>80</v>
      </c>
      <c r="C3449" s="22">
        <v>46197</v>
      </c>
      <c r="D3449" s="86">
        <v>1345</v>
      </c>
      <c r="G3449" t="s">
        <v>2385</v>
      </c>
    </row>
    <row r="3450" spans="1:7">
      <c r="A3450" s="1427" t="s">
        <v>1777</v>
      </c>
      <c r="B3450" s="1161" t="s">
        <v>56</v>
      </c>
      <c r="C3450" s="22">
        <v>46197</v>
      </c>
      <c r="D3450" s="11">
        <v>778</v>
      </c>
      <c r="F3450" s="88" t="s">
        <v>3138</v>
      </c>
      <c r="G3450" t="s">
        <v>2385</v>
      </c>
    </row>
    <row r="3451" spans="1:7">
      <c r="A3451" s="1339" t="s">
        <v>1785</v>
      </c>
      <c r="B3451" s="1162" t="s">
        <v>56</v>
      </c>
      <c r="C3451" s="22">
        <v>46197</v>
      </c>
      <c r="D3451" s="11">
        <v>667</v>
      </c>
      <c r="G3451" t="s">
        <v>2385</v>
      </c>
    </row>
    <row r="3452" spans="1:7">
      <c r="A3452" s="1162" t="s">
        <v>1018</v>
      </c>
      <c r="B3452" s="1162" t="s">
        <v>3025</v>
      </c>
      <c r="C3452" s="22">
        <v>46197</v>
      </c>
      <c r="F3452" s="11" t="s">
        <v>2220</v>
      </c>
      <c r="G3452" t="s">
        <v>2385</v>
      </c>
    </row>
    <row r="3453" spans="1:7">
      <c r="A3453" s="1162" t="s">
        <v>1023</v>
      </c>
      <c r="B3453" s="1162" t="s">
        <v>3025</v>
      </c>
      <c r="C3453" s="22">
        <v>46197</v>
      </c>
      <c r="D3453" s="11">
        <v>84</v>
      </c>
      <c r="G3453" t="s">
        <v>2385</v>
      </c>
    </row>
    <row r="3454" spans="1:7">
      <c r="A3454" s="1340" t="s">
        <v>1027</v>
      </c>
      <c r="B3454" s="1340" t="s">
        <v>3025</v>
      </c>
      <c r="C3454" s="22">
        <v>46197</v>
      </c>
      <c r="D3454" s="11">
        <v>514</v>
      </c>
      <c r="G3454" t="s">
        <v>2385</v>
      </c>
    </row>
    <row r="3455" spans="1:7">
      <c r="A3455" s="1163" t="s">
        <v>1060</v>
      </c>
      <c r="B3455" s="238" t="s">
        <v>3014</v>
      </c>
      <c r="C3455" s="22">
        <v>46197</v>
      </c>
      <c r="D3455" s="11">
        <v>823</v>
      </c>
      <c r="F3455" s="11" t="s">
        <v>3139</v>
      </c>
      <c r="G3455" t="s">
        <v>2385</v>
      </c>
    </row>
    <row r="3456" spans="1:7">
      <c r="A3456" s="1161" t="s">
        <v>1299</v>
      </c>
      <c r="B3456" s="1161" t="s">
        <v>58</v>
      </c>
      <c r="C3456" s="22">
        <v>46198</v>
      </c>
      <c r="D3456" s="86">
        <v>1599</v>
      </c>
      <c r="F3456" s="11" t="s">
        <v>3140</v>
      </c>
      <c r="G3456" t="s">
        <v>2385</v>
      </c>
    </row>
    <row r="3457" spans="1:7">
      <c r="A3457" s="1162" t="s">
        <v>1301</v>
      </c>
      <c r="B3457" s="1162" t="s">
        <v>58</v>
      </c>
      <c r="C3457" s="22">
        <v>46198</v>
      </c>
      <c r="D3457" s="11">
        <v>838</v>
      </c>
      <c r="F3457" s="11" t="s">
        <v>3141</v>
      </c>
      <c r="G3457" t="s">
        <v>2385</v>
      </c>
    </row>
    <row r="3458" spans="1:7">
      <c r="A3458" s="1163" t="s">
        <v>1822</v>
      </c>
      <c r="B3458" s="1163" t="s">
        <v>58</v>
      </c>
      <c r="C3458" s="22">
        <v>46198</v>
      </c>
      <c r="D3458" s="11">
        <v>575</v>
      </c>
      <c r="G3458" t="s">
        <v>2385</v>
      </c>
    </row>
    <row r="3459" spans="1:7">
      <c r="A3459" s="1340" t="s">
        <v>945</v>
      </c>
      <c r="B3459" s="1340" t="s">
        <v>58</v>
      </c>
      <c r="C3459" s="22">
        <v>46198</v>
      </c>
      <c r="D3459" s="11">
        <v>346</v>
      </c>
      <c r="F3459" s="11" t="s">
        <v>3142</v>
      </c>
      <c r="G3459" t="s">
        <v>2385</v>
      </c>
    </row>
    <row r="3460" spans="1:7">
      <c r="A3460" s="1162" t="s">
        <v>570</v>
      </c>
      <c r="B3460" s="1162" t="s">
        <v>2546</v>
      </c>
      <c r="C3460" s="22">
        <v>46198</v>
      </c>
      <c r="F3460" s="1432" t="s">
        <v>3126</v>
      </c>
      <c r="G3460" t="s">
        <v>2385</v>
      </c>
    </row>
    <row r="3461" spans="1:7">
      <c r="A3461" s="1162" t="s">
        <v>1071</v>
      </c>
      <c r="B3461" s="1162" t="s">
        <v>3076</v>
      </c>
      <c r="C3461" s="22">
        <v>46198</v>
      </c>
      <c r="D3461" s="11">
        <v>548</v>
      </c>
      <c r="F3461" s="1447" t="s">
        <v>3143</v>
      </c>
      <c r="G3461" t="s">
        <v>2385</v>
      </c>
    </row>
    <row r="3462" spans="1:7">
      <c r="A3462" s="1163" t="s">
        <v>1995</v>
      </c>
      <c r="B3462" s="1163" t="s">
        <v>1921</v>
      </c>
      <c r="C3462" s="22">
        <v>46198</v>
      </c>
      <c r="F3462" s="1432" t="s">
        <v>2220</v>
      </c>
      <c r="G3462" t="s">
        <v>2385</v>
      </c>
    </row>
    <row r="3463" spans="1:7">
      <c r="A3463" s="1340" t="s">
        <v>1865</v>
      </c>
      <c r="B3463" s="1340" t="s">
        <v>78</v>
      </c>
      <c r="C3463" s="22">
        <v>46198</v>
      </c>
      <c r="F3463" s="1447" t="s">
        <v>3144</v>
      </c>
      <c r="G3463" t="s">
        <v>2385</v>
      </c>
    </row>
    <row r="3464" spans="1:7">
      <c r="A3464" s="1161" t="s">
        <v>1853</v>
      </c>
      <c r="B3464" s="1162" t="s">
        <v>80</v>
      </c>
      <c r="C3464" s="22">
        <v>46198</v>
      </c>
      <c r="D3464" s="86">
        <v>1328</v>
      </c>
      <c r="F3464" s="99"/>
      <c r="G3464" t="s">
        <v>2385</v>
      </c>
    </row>
    <row r="3465" spans="1:7">
      <c r="A3465" s="1427" t="s">
        <v>1778</v>
      </c>
      <c r="B3465" s="1161" t="s">
        <v>56</v>
      </c>
      <c r="C3465" s="22">
        <v>46198</v>
      </c>
      <c r="D3465" s="86">
        <v>1436</v>
      </c>
      <c r="G3465" t="s">
        <v>2385</v>
      </c>
    </row>
    <row r="3466" spans="1:7">
      <c r="A3466" s="1339" t="s">
        <v>1785</v>
      </c>
      <c r="B3466" s="1162" t="s">
        <v>56</v>
      </c>
      <c r="C3466" s="22">
        <v>46198</v>
      </c>
      <c r="D3466" s="86">
        <v>1025</v>
      </c>
      <c r="G3466" t="s">
        <v>2385</v>
      </c>
    </row>
    <row r="3467" spans="1:7">
      <c r="A3467" s="1162" t="s">
        <v>1018</v>
      </c>
      <c r="B3467" s="1162" t="s">
        <v>3025</v>
      </c>
      <c r="C3467" s="22">
        <v>46198</v>
      </c>
      <c r="D3467" s="11">
        <v>951</v>
      </c>
      <c r="G3467" t="s">
        <v>2385</v>
      </c>
    </row>
    <row r="3468" spans="1:7">
      <c r="A3468" s="1162" t="s">
        <v>1023</v>
      </c>
      <c r="B3468" s="1162" t="s">
        <v>3025</v>
      </c>
      <c r="C3468" s="22">
        <v>46198</v>
      </c>
      <c r="D3468" s="11">
        <v>75</v>
      </c>
      <c r="G3468" t="s">
        <v>2385</v>
      </c>
    </row>
    <row r="3469" spans="1:7">
      <c r="A3469" s="1162" t="s">
        <v>1027</v>
      </c>
      <c r="B3469" s="1162" t="s">
        <v>3025</v>
      </c>
      <c r="C3469" s="22">
        <v>46198</v>
      </c>
      <c r="D3469" s="11">
        <v>790</v>
      </c>
      <c r="G3469" t="s">
        <v>2385</v>
      </c>
    </row>
    <row r="3470" spans="1:7">
      <c r="A3470" s="1162" t="s">
        <v>1034</v>
      </c>
      <c r="B3470" s="1162" t="s">
        <v>3145</v>
      </c>
      <c r="C3470" s="22">
        <v>46198</v>
      </c>
      <c r="D3470" s="11">
        <v>492</v>
      </c>
      <c r="G3470" t="s">
        <v>2385</v>
      </c>
    </row>
    <row r="3471" spans="1:7">
      <c r="A3471" s="1340" t="s">
        <v>1044</v>
      </c>
      <c r="B3471" s="1340" t="s">
        <v>70</v>
      </c>
      <c r="C3471" s="22">
        <v>46198</v>
      </c>
      <c r="D3471" s="11">
        <v>343</v>
      </c>
      <c r="G3471" t="s">
        <v>2385</v>
      </c>
    </row>
    <row r="3472" spans="1:7">
      <c r="A3472" s="1163" t="s">
        <v>1060</v>
      </c>
      <c r="B3472" s="238" t="s">
        <v>3014</v>
      </c>
      <c r="C3472" s="22">
        <v>46198</v>
      </c>
      <c r="D3472" s="11">
        <v>601</v>
      </c>
      <c r="F3472" s="11" t="s">
        <v>3146</v>
      </c>
      <c r="G3472" t="s">
        <v>2385</v>
      </c>
    </row>
    <row r="3473" spans="1:7">
      <c r="A3473" s="1161" t="s">
        <v>1299</v>
      </c>
      <c r="B3473" s="1161" t="s">
        <v>58</v>
      </c>
      <c r="C3473" s="22">
        <v>46199</v>
      </c>
      <c r="D3473" s="86">
        <v>1500</v>
      </c>
      <c r="F3473" s="11" t="s">
        <v>3147</v>
      </c>
      <c r="G3473" t="s">
        <v>2385</v>
      </c>
    </row>
    <row r="3474" spans="1:7">
      <c r="A3474" s="1163" t="s">
        <v>1822</v>
      </c>
      <c r="B3474" s="1163" t="s">
        <v>58</v>
      </c>
      <c r="C3474" s="22">
        <v>46199</v>
      </c>
      <c r="D3474" s="86">
        <v>2236</v>
      </c>
      <c r="F3474" s="11" t="s">
        <v>3148</v>
      </c>
      <c r="G3474" t="s">
        <v>2385</v>
      </c>
    </row>
    <row r="3475" spans="1:7">
      <c r="A3475" s="1162" t="s">
        <v>952</v>
      </c>
      <c r="B3475" s="1162" t="s">
        <v>68</v>
      </c>
      <c r="C3475" s="22">
        <v>46199</v>
      </c>
      <c r="D3475" s="11">
        <v>186</v>
      </c>
      <c r="G3475" t="s">
        <v>2385</v>
      </c>
    </row>
    <row r="3476" spans="1:7">
      <c r="A3476" s="1162" t="s">
        <v>1071</v>
      </c>
      <c r="B3476" s="1162" t="s">
        <v>3076</v>
      </c>
      <c r="C3476" s="22">
        <v>46199</v>
      </c>
      <c r="D3476" s="11">
        <v>651</v>
      </c>
      <c r="G3476" t="s">
        <v>2385</v>
      </c>
    </row>
    <row r="3477" spans="1:7">
      <c r="A3477" s="1163" t="s">
        <v>1995</v>
      </c>
      <c r="B3477" s="1163" t="s">
        <v>1921</v>
      </c>
      <c r="C3477" s="22">
        <v>46199</v>
      </c>
      <c r="D3477" s="11">
        <v>310</v>
      </c>
      <c r="F3477" s="11" t="s">
        <v>2811</v>
      </c>
      <c r="G3477" t="s">
        <v>2385</v>
      </c>
    </row>
    <row r="3478" spans="1:7">
      <c r="A3478" s="1161" t="s">
        <v>1853</v>
      </c>
      <c r="B3478" s="1162" t="s">
        <v>80</v>
      </c>
      <c r="C3478" s="22">
        <v>46199</v>
      </c>
      <c r="F3478" s="1449" t="s">
        <v>2443</v>
      </c>
      <c r="G3478" t="s">
        <v>2385</v>
      </c>
    </row>
    <row r="3479" spans="1:7">
      <c r="A3479" s="1427" t="s">
        <v>1778</v>
      </c>
      <c r="B3479" s="1161" t="s">
        <v>56</v>
      </c>
      <c r="C3479" s="22">
        <v>46199</v>
      </c>
      <c r="D3479" s="11">
        <v>877</v>
      </c>
      <c r="E3479" s="131"/>
      <c r="F3479" s="48"/>
      <c r="G3479" t="s">
        <v>2385</v>
      </c>
    </row>
    <row r="3480" spans="1:7">
      <c r="A3480" s="1339" t="s">
        <v>1785</v>
      </c>
      <c r="B3480" s="1162" t="s">
        <v>56</v>
      </c>
      <c r="C3480" s="22">
        <v>46199</v>
      </c>
      <c r="D3480" s="71"/>
      <c r="E3480" s="11"/>
      <c r="F3480" s="1450" t="s">
        <v>2531</v>
      </c>
      <c r="G3480" t="s">
        <v>2385</v>
      </c>
    </row>
    <row r="3481" spans="1:7">
      <c r="A3481" s="1162" t="s">
        <v>1025</v>
      </c>
      <c r="B3481" s="1162" t="s">
        <v>3025</v>
      </c>
      <c r="C3481" s="22">
        <v>46199</v>
      </c>
      <c r="E3481" s="921"/>
      <c r="F3481" s="245" t="s">
        <v>3149</v>
      </c>
      <c r="G3481" t="s">
        <v>2385</v>
      </c>
    </row>
    <row r="3482" spans="1:7">
      <c r="A3482" s="1162" t="s">
        <v>1033</v>
      </c>
      <c r="B3482" s="1162" t="s">
        <v>1921</v>
      </c>
      <c r="C3482" s="22">
        <v>46199</v>
      </c>
      <c r="D3482" s="71">
        <v>3</v>
      </c>
      <c r="E3482" s="11"/>
      <c r="F3482" s="1452" t="s">
        <v>3150</v>
      </c>
      <c r="G3482" t="s">
        <v>2385</v>
      </c>
    </row>
    <row r="3483" spans="1:7">
      <c r="A3483" s="1162" t="s">
        <v>1034</v>
      </c>
      <c r="B3483" s="1162" t="s">
        <v>3145</v>
      </c>
      <c r="C3483" s="22">
        <v>46199</v>
      </c>
      <c r="D3483" s="71"/>
      <c r="E3483" s="11"/>
      <c r="F3483" s="1451" t="s">
        <v>2624</v>
      </c>
      <c r="G3483" t="s">
        <v>2385</v>
      </c>
    </row>
    <row r="3484" spans="1:7">
      <c r="A3484" s="1340" t="s">
        <v>1044</v>
      </c>
      <c r="B3484" s="1340" t="s">
        <v>70</v>
      </c>
      <c r="C3484" s="22">
        <v>46199</v>
      </c>
      <c r="D3484" s="71"/>
      <c r="E3484" s="11"/>
      <c r="F3484" s="1451" t="s">
        <v>2624</v>
      </c>
      <c r="G3484" t="s">
        <v>2385</v>
      </c>
    </row>
    <row r="3485" spans="1:7">
      <c r="A3485" s="1163" t="s">
        <v>1060</v>
      </c>
      <c r="B3485" s="238" t="s">
        <v>3014</v>
      </c>
      <c r="C3485" s="22">
        <v>46199</v>
      </c>
      <c r="D3485" s="11">
        <v>597</v>
      </c>
      <c r="E3485" s="921"/>
      <c r="F3485" s="48" t="s">
        <v>3151</v>
      </c>
      <c r="G3485" t="s">
        <v>2385</v>
      </c>
    </row>
    <row r="3486" spans="1:7">
      <c r="A3486" s="1161" t="s">
        <v>1297</v>
      </c>
      <c r="B3486" s="1161" t="s">
        <v>58</v>
      </c>
      <c r="C3486" s="22">
        <v>46202</v>
      </c>
      <c r="D3486" s="71"/>
      <c r="E3486" s="11"/>
      <c r="F3486" s="88" t="s">
        <v>3100</v>
      </c>
      <c r="G3486" t="s">
        <v>2385</v>
      </c>
    </row>
    <row r="3487" spans="1:7">
      <c r="A3487" s="1161" t="s">
        <v>1299</v>
      </c>
      <c r="B3487" s="1161" t="s">
        <v>58</v>
      </c>
      <c r="C3487" s="22">
        <v>46202</v>
      </c>
      <c r="D3487" s="244">
        <v>1695</v>
      </c>
      <c r="E3487" s="11"/>
      <c r="F3487" s="88" t="s">
        <v>3152</v>
      </c>
      <c r="G3487" t="s">
        <v>2385</v>
      </c>
    </row>
    <row r="3488" spans="1:7">
      <c r="A3488" s="1161" t="s">
        <v>1301</v>
      </c>
      <c r="B3488" s="1161" t="s">
        <v>58</v>
      </c>
      <c r="C3488" s="22">
        <v>46202</v>
      </c>
      <c r="D3488" s="11">
        <v>55</v>
      </c>
      <c r="E3488" s="178"/>
      <c r="F3488" s="88" t="s">
        <v>3100</v>
      </c>
      <c r="G3488" t="s">
        <v>2385</v>
      </c>
    </row>
    <row r="3489" spans="1:7">
      <c r="A3489" s="1340" t="s">
        <v>1822</v>
      </c>
      <c r="B3489" s="1340" t="s">
        <v>58</v>
      </c>
      <c r="C3489" s="22">
        <v>46202</v>
      </c>
      <c r="D3489" s="11">
        <v>905</v>
      </c>
      <c r="G3489" t="s">
        <v>2385</v>
      </c>
    </row>
    <row r="3490" spans="1:7">
      <c r="A3490" s="1163" t="s">
        <v>945</v>
      </c>
      <c r="B3490" s="1163" t="s">
        <v>58</v>
      </c>
      <c r="C3490" s="22">
        <v>46202</v>
      </c>
      <c r="D3490" s="86">
        <v>1537</v>
      </c>
      <c r="G3490" t="s">
        <v>2385</v>
      </c>
    </row>
    <row r="3491" spans="1:7">
      <c r="A3491" s="1340" t="s">
        <v>950</v>
      </c>
      <c r="B3491" s="1162" t="s">
        <v>58</v>
      </c>
      <c r="C3491" s="22">
        <v>46202</v>
      </c>
      <c r="F3491" s="11" t="s">
        <v>3153</v>
      </c>
      <c r="G3491" t="s">
        <v>2385</v>
      </c>
    </row>
    <row r="3492" spans="1:7">
      <c r="A3492" s="1163" t="s">
        <v>1071</v>
      </c>
      <c r="B3492" s="1163" t="s">
        <v>3076</v>
      </c>
      <c r="C3492" s="22">
        <v>46202</v>
      </c>
      <c r="F3492" s="11" t="s">
        <v>2624</v>
      </c>
      <c r="G3492" t="s">
        <v>2385</v>
      </c>
    </row>
    <row r="3493" spans="1:7">
      <c r="A3493" s="1340" t="s">
        <v>1075</v>
      </c>
      <c r="B3493" s="1162" t="s">
        <v>3076</v>
      </c>
      <c r="C3493" s="22">
        <v>46202</v>
      </c>
      <c r="D3493" s="11">
        <v>971</v>
      </c>
      <c r="G3493" t="s">
        <v>2385</v>
      </c>
    </row>
    <row r="3494" spans="1:7">
      <c r="A3494" s="1163" t="s">
        <v>1078</v>
      </c>
      <c r="B3494" s="1162" t="s">
        <v>491</v>
      </c>
      <c r="C3494" s="22">
        <v>46202</v>
      </c>
      <c r="D3494" s="86">
        <v>1299</v>
      </c>
      <c r="F3494" s="11" t="s">
        <v>2778</v>
      </c>
      <c r="G3494" t="s">
        <v>2385</v>
      </c>
    </row>
    <row r="3495" spans="1:7">
      <c r="A3495" s="1340" t="s">
        <v>1865</v>
      </c>
      <c r="B3495" s="1340" t="s">
        <v>3154</v>
      </c>
      <c r="C3495" s="22">
        <v>46202</v>
      </c>
      <c r="F3495" s="1432" t="s">
        <v>3155</v>
      </c>
      <c r="G3495" t="s">
        <v>2385</v>
      </c>
    </row>
    <row r="3496" spans="1:7">
      <c r="A3496" s="1427" t="s">
        <v>1778</v>
      </c>
      <c r="B3496" s="1161" t="s">
        <v>56</v>
      </c>
      <c r="C3496" s="22">
        <v>46202</v>
      </c>
      <c r="D3496" s="86">
        <v>1027</v>
      </c>
      <c r="G3496" t="s">
        <v>2385</v>
      </c>
    </row>
    <row r="3497" spans="1:7">
      <c r="A3497" s="1339" t="s">
        <v>1785</v>
      </c>
      <c r="B3497" s="1162" t="s">
        <v>56</v>
      </c>
      <c r="C3497" s="22">
        <v>46202</v>
      </c>
      <c r="D3497" s="11">
        <v>361</v>
      </c>
      <c r="F3497" s="1417" t="s">
        <v>3156</v>
      </c>
      <c r="G3497" t="s">
        <v>2385</v>
      </c>
    </row>
    <row r="3498" spans="1:7">
      <c r="A3498" s="1339" t="s">
        <v>1783</v>
      </c>
      <c r="B3498" s="1162" t="s">
        <v>56</v>
      </c>
      <c r="C3498" s="22">
        <v>46202</v>
      </c>
      <c r="F3498" s="11" t="s">
        <v>2433</v>
      </c>
      <c r="G3498" t="s">
        <v>2385</v>
      </c>
    </row>
    <row r="3499" spans="1:7">
      <c r="A3499" s="1162" t="s">
        <v>1018</v>
      </c>
      <c r="B3499" s="1162" t="s">
        <v>3025</v>
      </c>
      <c r="C3499" s="22">
        <v>46202</v>
      </c>
      <c r="D3499" s="86">
        <v>1642</v>
      </c>
      <c r="G3499" t="s">
        <v>2385</v>
      </c>
    </row>
    <row r="3500" spans="1:7">
      <c r="A3500" s="1162" t="s">
        <v>1023</v>
      </c>
      <c r="B3500" s="1162" t="s">
        <v>3025</v>
      </c>
      <c r="C3500" s="22">
        <v>46202</v>
      </c>
      <c r="D3500" s="11">
        <v>123</v>
      </c>
      <c r="G3500" t="s">
        <v>2385</v>
      </c>
    </row>
    <row r="3501" spans="1:7">
      <c r="A3501" s="1162" t="s">
        <v>1019</v>
      </c>
      <c r="B3501" s="1162" t="s">
        <v>3025</v>
      </c>
      <c r="C3501" s="22">
        <v>46202</v>
      </c>
      <c r="F3501" s="1450" t="s">
        <v>2531</v>
      </c>
      <c r="G3501" t="s">
        <v>2385</v>
      </c>
    </row>
    <row r="3502" spans="1:7">
      <c r="A3502" s="1162" t="s">
        <v>1996</v>
      </c>
      <c r="B3502" s="1162" t="s">
        <v>70</v>
      </c>
      <c r="C3502" s="22">
        <v>46202</v>
      </c>
      <c r="D3502" s="11">
        <v>594</v>
      </c>
      <c r="G3502" t="s">
        <v>2385</v>
      </c>
    </row>
    <row r="3503" spans="1:7">
      <c r="A3503" s="1163" t="s">
        <v>1060</v>
      </c>
      <c r="B3503" s="238" t="s">
        <v>3014</v>
      </c>
      <c r="C3503" s="22">
        <v>46202</v>
      </c>
      <c r="D3503" s="11">
        <v>344</v>
      </c>
      <c r="F3503" s="11" t="s">
        <v>3157</v>
      </c>
      <c r="G3503" t="s">
        <v>2385</v>
      </c>
    </row>
    <row r="3504" spans="1:7">
      <c r="A3504" s="174" t="s">
        <v>1546</v>
      </c>
      <c r="B3504" s="1474" t="s">
        <v>1921</v>
      </c>
      <c r="C3504" s="22">
        <v>46202</v>
      </c>
      <c r="D3504" s="11">
        <v>215</v>
      </c>
      <c r="F3504" s="11" t="s">
        <v>2811</v>
      </c>
      <c r="G3504" t="s">
        <v>2385</v>
      </c>
    </row>
    <row r="3505" spans="1:7">
      <c r="A3505" s="1343" t="s">
        <v>939</v>
      </c>
      <c r="B3505" s="1161" t="s">
        <v>64</v>
      </c>
      <c r="C3505" s="22">
        <v>46203</v>
      </c>
      <c r="D3505" s="11">
        <v>395</v>
      </c>
      <c r="G3505" t="s">
        <v>2385</v>
      </c>
    </row>
    <row r="3506" spans="1:7">
      <c r="A3506" s="1162" t="s">
        <v>1299</v>
      </c>
      <c r="B3506" s="1162" t="s">
        <v>58</v>
      </c>
      <c r="C3506" s="22">
        <v>46203</v>
      </c>
      <c r="D3506" s="86">
        <v>1620</v>
      </c>
      <c r="F3506" s="11" t="s">
        <v>3158</v>
      </c>
      <c r="G3506" t="s">
        <v>2385</v>
      </c>
    </row>
    <row r="3507" spans="1:7">
      <c r="A3507" s="1162" t="s">
        <v>1822</v>
      </c>
      <c r="B3507" s="1162" t="s">
        <v>58</v>
      </c>
      <c r="C3507" s="22">
        <v>46203</v>
      </c>
      <c r="D3507" s="86">
        <v>3166</v>
      </c>
      <c r="F3507" s="11" t="s">
        <v>3159</v>
      </c>
      <c r="G3507" t="s">
        <v>2385</v>
      </c>
    </row>
    <row r="3508" spans="1:7">
      <c r="A3508" s="1162" t="s">
        <v>943</v>
      </c>
      <c r="B3508" s="1162" t="s">
        <v>58</v>
      </c>
      <c r="C3508" s="22">
        <v>46203</v>
      </c>
      <c r="D3508" s="86">
        <v>1028</v>
      </c>
      <c r="G3508" t="s">
        <v>2385</v>
      </c>
    </row>
    <row r="3509" spans="1:7">
      <c r="A3509" s="1163" t="s">
        <v>945</v>
      </c>
      <c r="B3509" s="1163" t="s">
        <v>58</v>
      </c>
      <c r="C3509" s="22">
        <v>46203</v>
      </c>
      <c r="D3509" s="86">
        <v>1097</v>
      </c>
      <c r="F3509" s="11" t="s">
        <v>3160</v>
      </c>
      <c r="G3509" t="s">
        <v>2385</v>
      </c>
    </row>
    <row r="3510" spans="1:7">
      <c r="A3510" s="1340" t="s">
        <v>950</v>
      </c>
      <c r="B3510" s="1162" t="s">
        <v>58</v>
      </c>
      <c r="C3510" s="22">
        <v>46203</v>
      </c>
      <c r="F3510" s="11" t="s">
        <v>2220</v>
      </c>
      <c r="G3510" t="s">
        <v>2385</v>
      </c>
    </row>
    <row r="3511" spans="1:7">
      <c r="A3511" s="1340" t="s">
        <v>575</v>
      </c>
      <c r="B3511" s="1162" t="s">
        <v>58</v>
      </c>
      <c r="C3511" s="22">
        <v>46203</v>
      </c>
      <c r="D3511" s="11">
        <v>251</v>
      </c>
      <c r="F3511" s="11" t="s">
        <v>3106</v>
      </c>
      <c r="G3511" t="s">
        <v>2385</v>
      </c>
    </row>
    <row r="3512" spans="1:7">
      <c r="A3512" s="1163" t="s">
        <v>1864</v>
      </c>
      <c r="B3512" s="1163" t="s">
        <v>1921</v>
      </c>
      <c r="C3512" s="22">
        <v>46203</v>
      </c>
      <c r="D3512" s="11">
        <v>121</v>
      </c>
      <c r="F3512" s="11" t="s">
        <v>3161</v>
      </c>
      <c r="G3512" t="s">
        <v>2385</v>
      </c>
    </row>
    <row r="3513" spans="1:7">
      <c r="A3513" s="1340" t="s">
        <v>1071</v>
      </c>
      <c r="B3513" s="1340" t="s">
        <v>3076</v>
      </c>
      <c r="C3513" s="22">
        <v>46203</v>
      </c>
      <c r="D3513" s="11">
        <v>767</v>
      </c>
      <c r="G3513" t="s">
        <v>2385</v>
      </c>
    </row>
    <row r="3514" spans="1:7">
      <c r="A3514" s="1163" t="s">
        <v>1075</v>
      </c>
      <c r="B3514" s="1162" t="s">
        <v>3076</v>
      </c>
      <c r="C3514" s="22">
        <v>46203</v>
      </c>
      <c r="F3514" s="1432" t="s">
        <v>3128</v>
      </c>
      <c r="G3514" t="s">
        <v>2385</v>
      </c>
    </row>
    <row r="3515" spans="1:7">
      <c r="A3515" s="1340" t="s">
        <v>1546</v>
      </c>
      <c r="B3515" s="1340" t="s">
        <v>1921</v>
      </c>
      <c r="C3515" s="22">
        <v>46203</v>
      </c>
      <c r="D3515" s="11">
        <v>283</v>
      </c>
      <c r="F3515" s="11" t="s">
        <v>3162</v>
      </c>
      <c r="G3515" t="s">
        <v>2385</v>
      </c>
    </row>
    <row r="3516" spans="1:7">
      <c r="A3516" s="1163" t="s">
        <v>1078</v>
      </c>
      <c r="B3516" s="1163" t="s">
        <v>491</v>
      </c>
      <c r="C3516" s="22">
        <v>46203</v>
      </c>
      <c r="D3516" s="11">
        <v>918</v>
      </c>
      <c r="G3516" t="s">
        <v>2385</v>
      </c>
    </row>
    <row r="3517" spans="1:7">
      <c r="A3517" s="1340" t="s">
        <v>1079</v>
      </c>
      <c r="B3517" s="1340" t="s">
        <v>491</v>
      </c>
      <c r="C3517" s="22">
        <v>46203</v>
      </c>
      <c r="F3517" s="11" t="s">
        <v>2706</v>
      </c>
      <c r="G3517" t="s">
        <v>2385</v>
      </c>
    </row>
    <row r="3518" spans="1:7">
      <c r="A3518" s="1161" t="s">
        <v>1511</v>
      </c>
      <c r="B3518" s="1161" t="s">
        <v>80</v>
      </c>
      <c r="C3518" s="22">
        <v>46203</v>
      </c>
      <c r="D3518" s="11">
        <v>960</v>
      </c>
      <c r="F3518" s="11" t="s">
        <v>2378</v>
      </c>
      <c r="G3518" t="s">
        <v>2385</v>
      </c>
    </row>
    <row r="3519" spans="1:7">
      <c r="A3519" s="1427" t="s">
        <v>1783</v>
      </c>
      <c r="B3519" s="1161" t="s">
        <v>56</v>
      </c>
      <c r="C3519" s="22">
        <v>46203</v>
      </c>
      <c r="D3519" s="11">
        <v>983</v>
      </c>
      <c r="G3519" t="s">
        <v>2385</v>
      </c>
    </row>
    <row r="3520" spans="1:7">
      <c r="A3520" s="1339" t="s">
        <v>1784</v>
      </c>
      <c r="B3520" s="1162" t="s">
        <v>56</v>
      </c>
      <c r="C3520" s="22">
        <v>46203</v>
      </c>
      <c r="D3520" s="86">
        <v>1039</v>
      </c>
      <c r="G3520" t="s">
        <v>2385</v>
      </c>
    </row>
    <row r="3521" spans="1:7">
      <c r="A3521" s="1162" t="s">
        <v>1018</v>
      </c>
      <c r="B3521" s="1162" t="s">
        <v>3025</v>
      </c>
      <c r="C3521" s="22">
        <v>46203</v>
      </c>
      <c r="D3521" s="86">
        <v>1664</v>
      </c>
      <c r="G3521" t="s">
        <v>2385</v>
      </c>
    </row>
    <row r="3522" spans="1:7">
      <c r="A3522" s="1162" t="s">
        <v>1034</v>
      </c>
      <c r="B3522" s="1162" t="s">
        <v>79</v>
      </c>
      <c r="C3522" s="22">
        <v>46203</v>
      </c>
      <c r="D3522" s="11">
        <v>557</v>
      </c>
      <c r="G3522" t="s">
        <v>2385</v>
      </c>
    </row>
    <row r="3523" spans="1:7">
      <c r="A3523" s="1162" t="s">
        <v>1996</v>
      </c>
      <c r="B3523" s="1162" t="s">
        <v>70</v>
      </c>
      <c r="C3523" s="22">
        <v>46203</v>
      </c>
      <c r="F3523" s="11" t="s">
        <v>2072</v>
      </c>
      <c r="G3523" t="s">
        <v>2385</v>
      </c>
    </row>
    <row r="3524" spans="1:7">
      <c r="A3524" s="1343" t="s">
        <v>1060</v>
      </c>
      <c r="B3524" s="234" t="s">
        <v>3014</v>
      </c>
      <c r="C3524" s="22">
        <v>46203</v>
      </c>
      <c r="D3524" s="11">
        <v>7</v>
      </c>
      <c r="F3524" s="11" t="s">
        <v>3163</v>
      </c>
      <c r="G3524" t="s">
        <v>2385</v>
      </c>
    </row>
    <row r="3525" spans="1:7">
      <c r="A3525" s="1163" t="s">
        <v>1062</v>
      </c>
      <c r="B3525" s="238" t="s">
        <v>3014</v>
      </c>
      <c r="C3525" s="22">
        <v>46203</v>
      </c>
      <c r="D3525" s="11">
        <v>452</v>
      </c>
      <c r="G3525" t="s">
        <v>2385</v>
      </c>
    </row>
    <row r="3526" spans="1:7">
      <c r="A3526" s="1343" t="s">
        <v>939</v>
      </c>
      <c r="B3526" s="1161" t="s">
        <v>64</v>
      </c>
      <c r="C3526" s="22">
        <v>46204</v>
      </c>
      <c r="F3526" s="11" t="s">
        <v>3126</v>
      </c>
      <c r="G3526" t="s">
        <v>2418</v>
      </c>
    </row>
    <row r="3527" spans="1:7">
      <c r="A3527" s="1162" t="s">
        <v>1299</v>
      </c>
      <c r="B3527" s="1162" t="s">
        <v>58</v>
      </c>
      <c r="C3527" s="22">
        <v>46204</v>
      </c>
      <c r="D3527" s="86">
        <v>1295</v>
      </c>
      <c r="F3527" s="11" t="s">
        <v>3164</v>
      </c>
      <c r="G3527" t="s">
        <v>2418</v>
      </c>
    </row>
    <row r="3528" spans="1:7">
      <c r="A3528" s="1162" t="s">
        <v>1822</v>
      </c>
      <c r="B3528" s="1162" t="s">
        <v>58</v>
      </c>
      <c r="C3528" s="22">
        <v>46204</v>
      </c>
      <c r="D3528" s="11">
        <v>539</v>
      </c>
      <c r="G3528" t="s">
        <v>2418</v>
      </c>
    </row>
    <row r="3529" spans="1:7">
      <c r="A3529" s="1163" t="s">
        <v>945</v>
      </c>
      <c r="B3529" s="1163" t="s">
        <v>58</v>
      </c>
      <c r="C3529" s="22">
        <v>46204</v>
      </c>
      <c r="D3529" s="86">
        <v>1846</v>
      </c>
      <c r="G3529" t="s">
        <v>2418</v>
      </c>
    </row>
    <row r="3530" spans="1:7">
      <c r="A3530" s="1340" t="s">
        <v>950</v>
      </c>
      <c r="B3530" s="1162" t="s">
        <v>58</v>
      </c>
      <c r="C3530" s="22">
        <v>46204</v>
      </c>
      <c r="D3530" s="86">
        <v>1646</v>
      </c>
      <c r="F3530" s="11" t="s">
        <v>2193</v>
      </c>
      <c r="G3530" t="s">
        <v>2418</v>
      </c>
    </row>
    <row r="3531" spans="1:7">
      <c r="A3531" s="1340" t="s">
        <v>575</v>
      </c>
      <c r="B3531" s="1162" t="s">
        <v>58</v>
      </c>
      <c r="C3531" s="22">
        <v>46204</v>
      </c>
      <c r="F3531" s="11" t="s">
        <v>2220</v>
      </c>
      <c r="G3531" t="s">
        <v>2418</v>
      </c>
    </row>
    <row r="3532" spans="1:7">
      <c r="A3532" s="1163" t="s">
        <v>1864</v>
      </c>
      <c r="B3532" s="1163" t="s">
        <v>1921</v>
      </c>
      <c r="C3532" s="22">
        <v>46204</v>
      </c>
      <c r="D3532" s="11">
        <v>235</v>
      </c>
      <c r="F3532" s="11" t="s">
        <v>3165</v>
      </c>
      <c r="G3532" t="s">
        <v>2418</v>
      </c>
    </row>
    <row r="3533" spans="1:7">
      <c r="A3533" s="1340" t="s">
        <v>1071</v>
      </c>
      <c r="B3533" s="1340" t="s">
        <v>3076</v>
      </c>
      <c r="C3533" s="22">
        <v>46204</v>
      </c>
      <c r="D3533" s="11">
        <v>108</v>
      </c>
      <c r="G3533" t="s">
        <v>2418</v>
      </c>
    </row>
    <row r="3534" spans="1:7">
      <c r="A3534" s="1163" t="s">
        <v>1075</v>
      </c>
      <c r="B3534" s="1162" t="s">
        <v>3076</v>
      </c>
      <c r="C3534" s="22">
        <v>46204</v>
      </c>
      <c r="D3534" s="11">
        <v>501</v>
      </c>
      <c r="G3534" t="s">
        <v>2418</v>
      </c>
    </row>
    <row r="3535" spans="1:7">
      <c r="A3535" s="1340" t="s">
        <v>1546</v>
      </c>
      <c r="B3535" s="1340" t="s">
        <v>1921</v>
      </c>
      <c r="C3535" s="22">
        <v>46204</v>
      </c>
      <c r="D3535" s="11">
        <v>144</v>
      </c>
      <c r="G3535" t="s">
        <v>2418</v>
      </c>
    </row>
    <row r="3536" spans="1:7">
      <c r="A3536" s="1163" t="s">
        <v>1078</v>
      </c>
      <c r="B3536" s="1163" t="s">
        <v>491</v>
      </c>
      <c r="C3536" s="22">
        <v>46204</v>
      </c>
      <c r="D3536" s="11">
        <v>925</v>
      </c>
      <c r="G3536" t="s">
        <v>2418</v>
      </c>
    </row>
    <row r="3537" spans="1:7">
      <c r="A3537" s="1340" t="s">
        <v>1865</v>
      </c>
      <c r="B3537" s="1340" t="s">
        <v>491</v>
      </c>
      <c r="C3537" s="22">
        <v>46204</v>
      </c>
      <c r="F3537" s="1432" t="s">
        <v>3166</v>
      </c>
      <c r="G3537" t="s">
        <v>2418</v>
      </c>
    </row>
    <row r="3538" spans="1:7">
      <c r="A3538" s="1161" t="s">
        <v>1511</v>
      </c>
      <c r="B3538" s="1161" t="s">
        <v>80</v>
      </c>
      <c r="C3538" s="22">
        <v>46204</v>
      </c>
      <c r="D3538" s="11">
        <v>665</v>
      </c>
      <c r="F3538" s="11" t="s">
        <v>2383</v>
      </c>
      <c r="G3538" t="s">
        <v>2418</v>
      </c>
    </row>
    <row r="3539" spans="1:7">
      <c r="A3539" s="1427" t="s">
        <v>1783</v>
      </c>
      <c r="B3539" s="1161" t="s">
        <v>56</v>
      </c>
      <c r="C3539" s="22">
        <v>46204</v>
      </c>
      <c r="F3539" s="11" t="s">
        <v>2220</v>
      </c>
      <c r="G3539" t="s">
        <v>2418</v>
      </c>
    </row>
    <row r="3540" spans="1:7">
      <c r="A3540" s="1339" t="s">
        <v>1784</v>
      </c>
      <c r="B3540" s="1162" t="s">
        <v>56</v>
      </c>
      <c r="C3540" s="22">
        <v>46204</v>
      </c>
      <c r="D3540" s="11">
        <v>754</v>
      </c>
      <c r="G3540" t="s">
        <v>2418</v>
      </c>
    </row>
    <row r="3541" spans="1:7">
      <c r="A3541" s="1162" t="s">
        <v>992</v>
      </c>
      <c r="B3541" s="1162" t="s">
        <v>3025</v>
      </c>
      <c r="C3541" s="22">
        <v>46204</v>
      </c>
      <c r="D3541" s="11">
        <v>339</v>
      </c>
      <c r="G3541" t="s">
        <v>2418</v>
      </c>
    </row>
    <row r="3542" spans="1:7">
      <c r="A3542" s="1162" t="s">
        <v>1018</v>
      </c>
      <c r="B3542" s="1162" t="s">
        <v>3025</v>
      </c>
      <c r="C3542" s="22">
        <v>46204</v>
      </c>
      <c r="D3542" s="11">
        <v>439</v>
      </c>
      <c r="G3542" t="s">
        <v>2418</v>
      </c>
    </row>
    <row r="3543" spans="1:7">
      <c r="A3543" s="1162" t="s">
        <v>1019</v>
      </c>
      <c r="B3543" s="1162" t="s">
        <v>3025</v>
      </c>
      <c r="C3543" s="22">
        <v>46204</v>
      </c>
      <c r="D3543" s="11">
        <v>544</v>
      </c>
      <c r="G3543" t="s">
        <v>2418</v>
      </c>
    </row>
    <row r="3544" spans="1:7">
      <c r="A3544" s="1162" t="s">
        <v>1027</v>
      </c>
      <c r="B3544" s="1162" t="s">
        <v>3025</v>
      </c>
      <c r="C3544" s="22">
        <v>46204</v>
      </c>
      <c r="D3544" s="11">
        <v>867</v>
      </c>
      <c r="G3544" t="s">
        <v>2418</v>
      </c>
    </row>
    <row r="3545" spans="1:7">
      <c r="A3545" s="1478" t="s">
        <v>1034</v>
      </c>
      <c r="B3545" s="1478" t="s">
        <v>79</v>
      </c>
      <c r="C3545" s="22">
        <v>46204</v>
      </c>
      <c r="F3545" s="11" t="s">
        <v>2084</v>
      </c>
      <c r="G3545" t="s">
        <v>2418</v>
      </c>
    </row>
    <row r="3546" spans="1:7">
      <c r="A3546" s="1161" t="s">
        <v>1996</v>
      </c>
      <c r="B3546" s="1161" t="s">
        <v>70</v>
      </c>
      <c r="C3546" s="22">
        <v>46204</v>
      </c>
      <c r="F3546" s="11" t="s">
        <v>2084</v>
      </c>
      <c r="G3546" t="s">
        <v>2418</v>
      </c>
    </row>
    <row r="3547" spans="1:7">
      <c r="A3547" s="1343" t="s">
        <v>1060</v>
      </c>
      <c r="B3547" s="234" t="s">
        <v>3014</v>
      </c>
      <c r="C3547" s="22">
        <v>46204</v>
      </c>
      <c r="D3547" s="11">
        <v>28</v>
      </c>
      <c r="F3547" s="340" t="s">
        <v>3167</v>
      </c>
      <c r="G3547" t="s">
        <v>2418</v>
      </c>
    </row>
    <row r="3548" spans="1:7">
      <c r="A3548" s="1163" t="s">
        <v>1062</v>
      </c>
      <c r="B3548" s="238" t="s">
        <v>3014</v>
      </c>
      <c r="C3548" s="22">
        <v>46204</v>
      </c>
      <c r="D3548" s="11">
        <v>635</v>
      </c>
      <c r="G3548" t="s">
        <v>2418</v>
      </c>
    </row>
    <row r="3549" spans="1:7">
      <c r="A3549" s="174" t="s">
        <v>1771</v>
      </c>
      <c r="B3549" s="88" t="s">
        <v>68</v>
      </c>
      <c r="C3549" s="22">
        <v>46204</v>
      </c>
      <c r="F3549" s="11" t="s">
        <v>3168</v>
      </c>
      <c r="G3549" t="s">
        <v>2418</v>
      </c>
    </row>
    <row r="3550" spans="1:7">
      <c r="A3550" s="1480" t="s">
        <v>1299</v>
      </c>
      <c r="B3550" s="1481" t="s">
        <v>58</v>
      </c>
      <c r="C3550" s="22">
        <v>46205</v>
      </c>
      <c r="D3550" s="11">
        <v>905</v>
      </c>
      <c r="F3550" s="1482" t="s">
        <v>3169</v>
      </c>
      <c r="G3550" t="s">
        <v>2418</v>
      </c>
    </row>
    <row r="3551" spans="1:7">
      <c r="A3551" s="1480" t="s">
        <v>947</v>
      </c>
      <c r="B3551" s="1481" t="s">
        <v>58</v>
      </c>
      <c r="C3551" s="22">
        <v>46205</v>
      </c>
      <c r="D3551" s="86">
        <v>1237</v>
      </c>
      <c r="G3551" t="s">
        <v>2418</v>
      </c>
    </row>
    <row r="3552" spans="1:7">
      <c r="A3552" s="1480" t="s">
        <v>950</v>
      </c>
      <c r="B3552" s="1481" t="s">
        <v>58</v>
      </c>
      <c r="C3552" s="22">
        <v>46205</v>
      </c>
      <c r="D3552" s="11">
        <v>852</v>
      </c>
      <c r="G3552" t="s">
        <v>2418</v>
      </c>
    </row>
    <row r="3553" spans="1:7">
      <c r="A3553" s="1480" t="s">
        <v>575</v>
      </c>
      <c r="B3553" s="1481" t="s">
        <v>58</v>
      </c>
      <c r="C3553" s="22">
        <v>46205</v>
      </c>
      <c r="F3553" s="1432" t="s">
        <v>2220</v>
      </c>
      <c r="G3553" t="s">
        <v>2418</v>
      </c>
    </row>
    <row r="3554" spans="1:7">
      <c r="A3554" s="1480" t="s">
        <v>961</v>
      </c>
      <c r="B3554" s="1481" t="s">
        <v>1921</v>
      </c>
      <c r="C3554" s="22">
        <v>46205</v>
      </c>
      <c r="F3554" s="1432" t="s">
        <v>2531</v>
      </c>
      <c r="G3554" t="s">
        <v>2418</v>
      </c>
    </row>
    <row r="3555" spans="1:7">
      <c r="A3555" s="1480" t="s">
        <v>1864</v>
      </c>
      <c r="B3555" s="1481" t="s">
        <v>3076</v>
      </c>
      <c r="C3555" s="22">
        <v>46205</v>
      </c>
      <c r="F3555" s="11" t="s">
        <v>3170</v>
      </c>
      <c r="G3555" t="s">
        <v>2418</v>
      </c>
    </row>
    <row r="3556" spans="1:7">
      <c r="A3556" s="1480" t="s">
        <v>1075</v>
      </c>
      <c r="B3556" s="1481" t="s">
        <v>3076</v>
      </c>
      <c r="C3556" s="22">
        <v>46205</v>
      </c>
      <c r="D3556" s="11">
        <v>492</v>
      </c>
      <c r="F3556" s="1432" t="s">
        <v>3171</v>
      </c>
      <c r="G3556" t="s">
        <v>2418</v>
      </c>
    </row>
    <row r="3557" spans="1:7">
      <c r="A3557" s="1480" t="s">
        <v>1853</v>
      </c>
      <c r="B3557" s="1480" t="s">
        <v>80</v>
      </c>
      <c r="C3557" s="22">
        <v>46205</v>
      </c>
      <c r="D3557" s="11">
        <v>300</v>
      </c>
      <c r="F3557" s="11" t="s">
        <v>2378</v>
      </c>
      <c r="G3557" t="s">
        <v>2418</v>
      </c>
    </row>
    <row r="3558" spans="1:7">
      <c r="A3558" s="1480" t="s">
        <v>1511</v>
      </c>
      <c r="B3558" s="1480" t="s">
        <v>80</v>
      </c>
      <c r="C3558" s="22">
        <v>46205</v>
      </c>
      <c r="E3558" s="244">
        <v>2025</v>
      </c>
      <c r="F3558" s="11" t="s">
        <v>3172</v>
      </c>
      <c r="G3558" t="s">
        <v>2418</v>
      </c>
    </row>
    <row r="3559" spans="1:7">
      <c r="A3559" s="1483" t="s">
        <v>1783</v>
      </c>
      <c r="B3559" s="1484" t="s">
        <v>56</v>
      </c>
      <c r="C3559" s="22">
        <v>46205</v>
      </c>
      <c r="D3559" s="11">
        <v>841</v>
      </c>
      <c r="G3559" t="s">
        <v>2418</v>
      </c>
    </row>
    <row r="3560" spans="1:7">
      <c r="A3560" s="1483" t="s">
        <v>1784</v>
      </c>
      <c r="B3560" s="1484" t="s">
        <v>56</v>
      </c>
      <c r="C3560" s="22">
        <v>46205</v>
      </c>
      <c r="D3560" s="86">
        <v>1000</v>
      </c>
      <c r="G3560" t="s">
        <v>2418</v>
      </c>
    </row>
    <row r="3561" spans="1:7">
      <c r="A3561" s="1480" t="s">
        <v>1019</v>
      </c>
      <c r="B3561" s="1480" t="s">
        <v>3025</v>
      </c>
      <c r="C3561" s="22">
        <v>46205</v>
      </c>
      <c r="F3561" s="1432" t="s">
        <v>2220</v>
      </c>
      <c r="G3561" t="s">
        <v>2418</v>
      </c>
    </row>
    <row r="3562" spans="1:7">
      <c r="A3562" s="1480" t="s">
        <v>1027</v>
      </c>
      <c r="B3562" s="1480" t="s">
        <v>3025</v>
      </c>
      <c r="C3562" s="22">
        <v>46205</v>
      </c>
      <c r="D3562" s="11">
        <v>206</v>
      </c>
      <c r="G3562" t="s">
        <v>2418</v>
      </c>
    </row>
    <row r="3563" spans="1:7">
      <c r="A3563" s="1480" t="s">
        <v>1033</v>
      </c>
      <c r="B3563" s="1481" t="s">
        <v>1921</v>
      </c>
      <c r="C3563" s="22">
        <v>46205</v>
      </c>
      <c r="D3563" s="11">
        <v>18</v>
      </c>
      <c r="F3563" s="11" t="s">
        <v>3173</v>
      </c>
      <c r="G3563" t="s">
        <v>2418</v>
      </c>
    </row>
    <row r="3564" spans="1:7">
      <c r="A3564" s="1485" t="s">
        <v>1060</v>
      </c>
      <c r="B3564" s="167" t="s">
        <v>3014</v>
      </c>
      <c r="C3564" s="22">
        <v>46205</v>
      </c>
      <c r="D3564" s="11">
        <v>42</v>
      </c>
      <c r="F3564" s="11" t="s">
        <v>3174</v>
      </c>
      <c r="G3564" t="s">
        <v>2418</v>
      </c>
    </row>
    <row r="3565" spans="1:7">
      <c r="A3565" s="1485" t="s">
        <v>1062</v>
      </c>
      <c r="B3565" s="167" t="s">
        <v>3014</v>
      </c>
      <c r="C3565" s="22">
        <v>46205</v>
      </c>
      <c r="D3565" s="11">
        <v>741</v>
      </c>
      <c r="G3565" t="s">
        <v>2418</v>
      </c>
    </row>
    <row r="3566" spans="1:7">
      <c r="A3566" s="1161" t="s">
        <v>536</v>
      </c>
      <c r="B3566" s="1161" t="s">
        <v>1921</v>
      </c>
      <c r="C3566" s="22">
        <v>46206</v>
      </c>
      <c r="F3566" s="1161" t="s">
        <v>3175</v>
      </c>
      <c r="G3566" t="s">
        <v>2418</v>
      </c>
    </row>
    <row r="3567" spans="1:7">
      <c r="A3567" s="1162" t="s">
        <v>1818</v>
      </c>
      <c r="B3567" s="1162" t="s">
        <v>58</v>
      </c>
      <c r="C3567" s="22">
        <v>46209</v>
      </c>
      <c r="D3567" s="86">
        <v>1613</v>
      </c>
      <c r="F3567" s="1480" t="s">
        <v>3176</v>
      </c>
      <c r="G3567" t="s">
        <v>2418</v>
      </c>
    </row>
    <row r="3568" spans="1:7">
      <c r="A3568" s="1162" t="s">
        <v>947</v>
      </c>
      <c r="B3568" s="1162" t="s">
        <v>58</v>
      </c>
      <c r="C3568" s="22">
        <v>46209</v>
      </c>
      <c r="D3568" s="11">
        <v>235</v>
      </c>
      <c r="F3568" s="11" t="s">
        <v>2616</v>
      </c>
      <c r="G3568" t="s">
        <v>2418</v>
      </c>
    </row>
    <row r="3569" spans="1:7">
      <c r="A3569" s="1162" t="s">
        <v>963</v>
      </c>
      <c r="B3569" s="1162" t="s">
        <v>489</v>
      </c>
      <c r="C3569" s="22">
        <v>46209</v>
      </c>
      <c r="D3569" s="86">
        <v>1050</v>
      </c>
      <c r="G3569" t="s">
        <v>2418</v>
      </c>
    </row>
    <row r="3570" spans="1:7">
      <c r="A3570" s="1162" t="s">
        <v>1075</v>
      </c>
      <c r="B3570" s="1162" t="s">
        <v>3076</v>
      </c>
      <c r="C3570" s="22">
        <v>46209</v>
      </c>
      <c r="D3570" s="11">
        <v>646</v>
      </c>
      <c r="F3570" s="11" t="s">
        <v>2768</v>
      </c>
      <c r="G3570" t="s">
        <v>2418</v>
      </c>
    </row>
    <row r="3571" spans="1:7">
      <c r="A3571" s="1162" t="s">
        <v>1546</v>
      </c>
      <c r="B3571" s="1162" t="s">
        <v>1921</v>
      </c>
      <c r="C3571" s="22">
        <v>46209</v>
      </c>
      <c r="D3571" s="11">
        <v>86</v>
      </c>
      <c r="G3571" t="s">
        <v>2418</v>
      </c>
    </row>
    <row r="3572" spans="1:7">
      <c r="A3572" s="1162" t="s">
        <v>1078</v>
      </c>
      <c r="B3572" s="1162" t="s">
        <v>3076</v>
      </c>
      <c r="C3572" s="22">
        <v>46209</v>
      </c>
      <c r="D3572" s="11">
        <v>936</v>
      </c>
      <c r="G3572" t="s">
        <v>2418</v>
      </c>
    </row>
    <row r="3573" spans="1:7">
      <c r="A3573" s="1161" t="s">
        <v>1853</v>
      </c>
      <c r="B3573" s="1161" t="s">
        <v>80</v>
      </c>
      <c r="C3573" s="22">
        <v>46209</v>
      </c>
      <c r="D3573" s="86">
        <v>1036</v>
      </c>
      <c r="F3573" s="11" t="s">
        <v>2378</v>
      </c>
      <c r="G3573" t="s">
        <v>2418</v>
      </c>
    </row>
    <row r="3574" spans="1:7">
      <c r="A3574" s="1427" t="s">
        <v>1783</v>
      </c>
      <c r="B3574" s="1161" t="s">
        <v>56</v>
      </c>
      <c r="C3574" s="22">
        <v>46209</v>
      </c>
      <c r="D3574" s="86">
        <v>1027</v>
      </c>
      <c r="G3574" t="s">
        <v>2418</v>
      </c>
    </row>
    <row r="3575" spans="1:7">
      <c r="A3575" s="1339" t="s">
        <v>1784</v>
      </c>
      <c r="B3575" s="1162" t="s">
        <v>56</v>
      </c>
      <c r="C3575" s="22">
        <v>46209</v>
      </c>
      <c r="D3575" s="11">
        <v>973</v>
      </c>
      <c r="G3575" t="s">
        <v>2418</v>
      </c>
    </row>
    <row r="3576" spans="1:7">
      <c r="A3576" s="1162" t="s">
        <v>1018</v>
      </c>
      <c r="B3576" s="1162" t="s">
        <v>3025</v>
      </c>
      <c r="C3576" s="22">
        <v>46209</v>
      </c>
      <c r="D3576" s="11">
        <v>487</v>
      </c>
      <c r="G3576" t="s">
        <v>2418</v>
      </c>
    </row>
    <row r="3577" spans="1:7">
      <c r="A3577" s="1162" t="s">
        <v>1019</v>
      </c>
      <c r="B3577" s="1162" t="s">
        <v>3025</v>
      </c>
      <c r="C3577" s="22">
        <v>46209</v>
      </c>
      <c r="D3577" s="11">
        <v>845</v>
      </c>
      <c r="G3577" t="s">
        <v>2418</v>
      </c>
    </row>
    <row r="3578" spans="1:7">
      <c r="A3578" s="1162" t="s">
        <v>1027</v>
      </c>
      <c r="B3578" s="1162" t="s">
        <v>3025</v>
      </c>
      <c r="C3578" s="22">
        <v>46209</v>
      </c>
      <c r="D3578" s="11">
        <v>509</v>
      </c>
      <c r="G3578" t="s">
        <v>2418</v>
      </c>
    </row>
    <row r="3579" spans="1:7">
      <c r="A3579" s="174" t="s">
        <v>1996</v>
      </c>
      <c r="B3579" s="88" t="s">
        <v>70</v>
      </c>
      <c r="C3579" s="22">
        <v>46209</v>
      </c>
      <c r="D3579" s="11">
        <v>698</v>
      </c>
      <c r="G3579" t="s">
        <v>2418</v>
      </c>
    </row>
    <row r="3580" spans="1:7">
      <c r="A3580" s="1485" t="s">
        <v>1060</v>
      </c>
      <c r="B3580" s="167" t="s">
        <v>3014</v>
      </c>
      <c r="C3580" s="22">
        <v>46209</v>
      </c>
      <c r="D3580" s="11">
        <v>53</v>
      </c>
      <c r="F3580" s="227" t="s">
        <v>3177</v>
      </c>
      <c r="G3580" t="s">
        <v>2418</v>
      </c>
    </row>
    <row r="3581" spans="1:7">
      <c r="A3581" s="1343" t="s">
        <v>939</v>
      </c>
      <c r="B3581" s="1343" t="s">
        <v>64</v>
      </c>
      <c r="C3581" s="22">
        <v>46210</v>
      </c>
      <c r="D3581" s="11">
        <v>37</v>
      </c>
      <c r="F3581" s="11" t="s">
        <v>2501</v>
      </c>
      <c r="G3581" t="s">
        <v>2418</v>
      </c>
    </row>
    <row r="3582" spans="1:7">
      <c r="A3582" s="1162" t="s">
        <v>1818</v>
      </c>
      <c r="B3582" s="1162" t="s">
        <v>58</v>
      </c>
      <c r="C3582" s="22">
        <v>46210</v>
      </c>
      <c r="D3582" s="86">
        <v>1647</v>
      </c>
      <c r="E3582" s="131"/>
      <c r="F3582" s="1487" t="s">
        <v>3178</v>
      </c>
      <c r="G3582" t="s">
        <v>2418</v>
      </c>
    </row>
    <row r="3583" spans="1:7">
      <c r="A3583" s="1340" t="s">
        <v>961</v>
      </c>
      <c r="B3583" s="1340" t="s">
        <v>1921</v>
      </c>
      <c r="C3583" s="22">
        <v>46210</v>
      </c>
      <c r="D3583" s="71">
        <v>340</v>
      </c>
      <c r="E3583" s="11"/>
      <c r="F3583" s="11" t="s">
        <v>2811</v>
      </c>
      <c r="G3583" t="s">
        <v>2418</v>
      </c>
    </row>
    <row r="3584" spans="1:7">
      <c r="A3584" s="1163" t="s">
        <v>963</v>
      </c>
      <c r="B3584" s="1163" t="s">
        <v>489</v>
      </c>
      <c r="C3584" s="22">
        <v>46210</v>
      </c>
      <c r="D3584" s="11">
        <v>770</v>
      </c>
      <c r="E3584" s="178"/>
      <c r="F3584" s="99"/>
      <c r="G3584" t="s">
        <v>2418</v>
      </c>
    </row>
    <row r="3585" spans="1:7">
      <c r="A3585" s="1162" t="s">
        <v>1075</v>
      </c>
      <c r="B3585" s="1162" t="s">
        <v>3076</v>
      </c>
      <c r="C3585" s="22">
        <v>46210</v>
      </c>
      <c r="D3585" s="11">
        <v>340</v>
      </c>
      <c r="F3585" s="1480" t="s">
        <v>3179</v>
      </c>
      <c r="G3585" t="s">
        <v>2418</v>
      </c>
    </row>
    <row r="3586" spans="1:7">
      <c r="A3586" s="1162" t="s">
        <v>1078</v>
      </c>
      <c r="B3586" s="1162" t="s">
        <v>3180</v>
      </c>
      <c r="C3586" s="22">
        <v>46210</v>
      </c>
      <c r="D3586" s="11">
        <v>668</v>
      </c>
      <c r="F3586" s="1451" t="s">
        <v>3181</v>
      </c>
      <c r="G3586" t="s">
        <v>2418</v>
      </c>
    </row>
    <row r="3587" spans="1:7">
      <c r="A3587" s="1161" t="s">
        <v>1853</v>
      </c>
      <c r="B3587" s="1161" t="s">
        <v>80</v>
      </c>
      <c r="C3587" s="22">
        <v>46210</v>
      </c>
      <c r="D3587" s="11">
        <v>350</v>
      </c>
      <c r="G3587" t="s">
        <v>2418</v>
      </c>
    </row>
    <row r="3588" spans="1:7">
      <c r="A3588" s="1343" t="s">
        <v>1761</v>
      </c>
      <c r="B3588" s="1161" t="s">
        <v>56</v>
      </c>
      <c r="C3588" s="22">
        <v>46210</v>
      </c>
      <c r="D3588" s="11">
        <v>449</v>
      </c>
      <c r="G3588" t="s">
        <v>2418</v>
      </c>
    </row>
    <row r="3589" spans="1:7">
      <c r="A3589" s="1339" t="s">
        <v>1784</v>
      </c>
      <c r="B3589" s="1162" t="s">
        <v>56</v>
      </c>
      <c r="C3589" s="22">
        <v>46210</v>
      </c>
      <c r="F3589" s="1432" t="s">
        <v>2220</v>
      </c>
      <c r="G3589" t="s">
        <v>2418</v>
      </c>
    </row>
    <row r="3590" spans="1:7">
      <c r="A3590" s="1339" t="s">
        <v>1787</v>
      </c>
      <c r="B3590" s="1162" t="s">
        <v>56</v>
      </c>
      <c r="C3590" s="22">
        <v>46210</v>
      </c>
      <c r="D3590" s="11">
        <v>721</v>
      </c>
      <c r="G3590" t="s">
        <v>2418</v>
      </c>
    </row>
    <row r="3591" spans="1:7">
      <c r="A3591" s="1340" t="s">
        <v>1019</v>
      </c>
      <c r="B3591" s="1340" t="s">
        <v>66</v>
      </c>
      <c r="C3591" s="22">
        <v>46210</v>
      </c>
      <c r="D3591" s="11">
        <v>206</v>
      </c>
      <c r="G3591" t="s">
        <v>2418</v>
      </c>
    </row>
    <row r="3592" spans="1:7">
      <c r="A3592" s="1162" t="s">
        <v>1027</v>
      </c>
      <c r="B3592" s="1162" t="s">
        <v>66</v>
      </c>
      <c r="C3592" s="22">
        <v>46210</v>
      </c>
      <c r="D3592" s="11">
        <v>254</v>
      </c>
      <c r="G3592" t="s">
        <v>2418</v>
      </c>
    </row>
    <row r="3593" spans="1:7">
      <c r="A3593" s="1162" t="s">
        <v>1996</v>
      </c>
      <c r="B3593" s="1162" t="s">
        <v>70</v>
      </c>
      <c r="C3593" s="22">
        <v>46210</v>
      </c>
      <c r="D3593" s="11">
        <v>235</v>
      </c>
      <c r="G3593" t="s">
        <v>2418</v>
      </c>
    </row>
    <row r="3594" spans="1:7">
      <c r="A3594" s="1162" t="s">
        <v>718</v>
      </c>
      <c r="B3594" s="1162" t="s">
        <v>79</v>
      </c>
      <c r="C3594" s="22">
        <v>46210</v>
      </c>
      <c r="D3594" s="11">
        <v>352</v>
      </c>
      <c r="G3594" t="s">
        <v>2418</v>
      </c>
    </row>
    <row r="3595" spans="1:7">
      <c r="A3595" s="1162" t="s">
        <v>666</v>
      </c>
      <c r="B3595" s="1162" t="s">
        <v>66</v>
      </c>
      <c r="C3595" s="22">
        <v>46210</v>
      </c>
      <c r="F3595" s="1482" t="s">
        <v>2531</v>
      </c>
      <c r="G3595" t="s">
        <v>2418</v>
      </c>
    </row>
    <row r="3596" spans="1:7">
      <c r="A3596" s="174" t="s">
        <v>1546</v>
      </c>
      <c r="B3596" s="88" t="s">
        <v>1921</v>
      </c>
      <c r="C3596" s="22">
        <v>46210</v>
      </c>
      <c r="D3596" s="11">
        <v>322</v>
      </c>
      <c r="F3596" s="11" t="s">
        <v>3182</v>
      </c>
      <c r="G3596" t="s">
        <v>2418</v>
      </c>
    </row>
    <row r="3597" spans="1:7">
      <c r="A3597" s="610" t="s">
        <v>931</v>
      </c>
      <c r="B3597" s="1488" t="s">
        <v>1921</v>
      </c>
      <c r="C3597" s="22">
        <v>46211</v>
      </c>
      <c r="D3597" s="11">
        <v>424</v>
      </c>
      <c r="F3597" s="11" t="s">
        <v>3183</v>
      </c>
      <c r="G3597" t="s">
        <v>2418</v>
      </c>
    </row>
    <row r="3598" spans="1:7">
      <c r="A3598" s="1173" t="s">
        <v>939</v>
      </c>
      <c r="B3598" s="1173" t="s">
        <v>64</v>
      </c>
      <c r="C3598" s="22">
        <v>46211</v>
      </c>
      <c r="D3598" s="86">
        <v>1440</v>
      </c>
      <c r="G3598" t="s">
        <v>2418</v>
      </c>
    </row>
    <row r="3599" spans="1:7">
      <c r="A3599" s="1161" t="s">
        <v>1818</v>
      </c>
      <c r="B3599" s="1161" t="s">
        <v>58</v>
      </c>
      <c r="C3599" s="22">
        <v>46211</v>
      </c>
      <c r="D3599" s="86">
        <v>1647</v>
      </c>
      <c r="F3599" s="11" t="s">
        <v>3184</v>
      </c>
      <c r="G3599" t="s">
        <v>2418</v>
      </c>
    </row>
    <row r="3600" spans="1:7">
      <c r="A3600" s="1162" t="s">
        <v>950</v>
      </c>
      <c r="B3600" s="1162" t="s">
        <v>58</v>
      </c>
      <c r="C3600" s="22">
        <v>46211</v>
      </c>
      <c r="D3600" s="11">
        <v>887</v>
      </c>
      <c r="G3600" t="s">
        <v>2418</v>
      </c>
    </row>
    <row r="3601" spans="1:7">
      <c r="A3601" s="1162" t="s">
        <v>961</v>
      </c>
      <c r="B3601" s="1162" t="s">
        <v>1921</v>
      </c>
      <c r="C3601" s="22">
        <v>46211</v>
      </c>
      <c r="D3601" s="11">
        <v>385</v>
      </c>
      <c r="F3601" s="11" t="s">
        <v>3185</v>
      </c>
      <c r="G3601" t="s">
        <v>2418</v>
      </c>
    </row>
    <row r="3602" spans="1:7">
      <c r="A3602" s="1162" t="s">
        <v>963</v>
      </c>
      <c r="B3602" s="1162" t="s">
        <v>489</v>
      </c>
      <c r="C3602" s="22">
        <v>46211</v>
      </c>
      <c r="D3602" s="11">
        <v>839</v>
      </c>
      <c r="F3602" s="11" t="s">
        <v>2193</v>
      </c>
      <c r="G3602" t="s">
        <v>2418</v>
      </c>
    </row>
    <row r="3603" spans="1:7">
      <c r="A3603" s="1162" t="s">
        <v>1071</v>
      </c>
      <c r="B3603" s="1162" t="s">
        <v>3076</v>
      </c>
      <c r="C3603" s="22">
        <v>46211</v>
      </c>
      <c r="D3603" s="11">
        <v>930</v>
      </c>
      <c r="G3603" t="s">
        <v>2418</v>
      </c>
    </row>
    <row r="3604" spans="1:7">
      <c r="A3604" s="1162" t="s">
        <v>1546</v>
      </c>
      <c r="B3604" s="1162" t="s">
        <v>1921</v>
      </c>
      <c r="C3604" s="22">
        <v>46211</v>
      </c>
      <c r="D3604" s="11">
        <v>222</v>
      </c>
      <c r="G3604" t="s">
        <v>2418</v>
      </c>
    </row>
    <row r="3605" spans="1:7">
      <c r="A3605" s="1162" t="s">
        <v>1078</v>
      </c>
      <c r="B3605" s="1162" t="s">
        <v>491</v>
      </c>
      <c r="C3605" s="22">
        <v>46211</v>
      </c>
      <c r="D3605" s="11">
        <v>240</v>
      </c>
      <c r="F3605" s="11" t="s">
        <v>3186</v>
      </c>
      <c r="G3605" t="s">
        <v>2418</v>
      </c>
    </row>
    <row r="3606" spans="1:7">
      <c r="A3606" s="1343" t="s">
        <v>1761</v>
      </c>
      <c r="B3606" s="1161" t="s">
        <v>56</v>
      </c>
      <c r="C3606" s="22">
        <v>46211</v>
      </c>
      <c r="D3606" s="11">
        <v>665</v>
      </c>
      <c r="G3606" t="s">
        <v>2418</v>
      </c>
    </row>
    <row r="3607" spans="1:7">
      <c r="A3607" s="1339" t="s">
        <v>1784</v>
      </c>
      <c r="B3607" s="1162" t="s">
        <v>56</v>
      </c>
      <c r="C3607" s="22">
        <v>46211</v>
      </c>
      <c r="D3607" s="11">
        <v>87</v>
      </c>
      <c r="F3607" s="11" t="s">
        <v>3187</v>
      </c>
      <c r="G3607" t="s">
        <v>2418</v>
      </c>
    </row>
    <row r="3608" spans="1:7">
      <c r="A3608" s="1339" t="s">
        <v>1787</v>
      </c>
      <c r="B3608" s="1162" t="s">
        <v>56</v>
      </c>
      <c r="C3608" s="22">
        <v>46211</v>
      </c>
      <c r="D3608" s="86">
        <v>1146</v>
      </c>
      <c r="G3608" t="s">
        <v>2418</v>
      </c>
    </row>
    <row r="3609" spans="1:7">
      <c r="A3609" s="1340" t="s">
        <v>1793</v>
      </c>
      <c r="B3609" s="1340" t="s">
        <v>2857</v>
      </c>
      <c r="C3609" s="22">
        <v>46211</v>
      </c>
      <c r="F3609" s="11" t="s">
        <v>3188</v>
      </c>
      <c r="G3609" t="s">
        <v>2418</v>
      </c>
    </row>
    <row r="3610" spans="1:7">
      <c r="A3610" s="1162" t="s">
        <v>1019</v>
      </c>
      <c r="B3610" s="1162" t="s">
        <v>66</v>
      </c>
      <c r="C3610" s="22">
        <v>46211</v>
      </c>
      <c r="F3610" s="1173" t="s">
        <v>2220</v>
      </c>
      <c r="G3610" t="s">
        <v>2418</v>
      </c>
    </row>
    <row r="3611" spans="1:7">
      <c r="A3611" s="1162" t="s">
        <v>1027</v>
      </c>
      <c r="B3611" s="1162" t="s">
        <v>66</v>
      </c>
      <c r="C3611" s="22">
        <v>46211</v>
      </c>
      <c r="D3611" s="11">
        <v>187</v>
      </c>
      <c r="G3611" t="s">
        <v>2418</v>
      </c>
    </row>
    <row r="3612" spans="1:7">
      <c r="A3612" s="1162" t="s">
        <v>1997</v>
      </c>
      <c r="B3612" s="1162" t="s">
        <v>3145</v>
      </c>
      <c r="C3612" s="22">
        <v>46211</v>
      </c>
      <c r="F3612" s="1332" t="s">
        <v>2433</v>
      </c>
      <c r="G3612" t="s">
        <v>2418</v>
      </c>
    </row>
    <row r="3613" spans="1:7">
      <c r="A3613" s="1162" t="s">
        <v>1996</v>
      </c>
      <c r="B3613" s="1162" t="s">
        <v>70</v>
      </c>
      <c r="C3613" s="22">
        <v>46211</v>
      </c>
      <c r="D3613" s="11">
        <v>351</v>
      </c>
      <c r="G3613" t="s">
        <v>2418</v>
      </c>
    </row>
    <row r="3614" spans="1:7">
      <c r="A3614" s="1162" t="s">
        <v>666</v>
      </c>
      <c r="B3614" s="1162" t="s">
        <v>66</v>
      </c>
      <c r="C3614" s="22">
        <v>46211</v>
      </c>
      <c r="D3614" s="11">
        <v>998</v>
      </c>
      <c r="G3614" t="s">
        <v>2418</v>
      </c>
    </row>
    <row r="3615" spans="1:7">
      <c r="A3615" s="1343" t="s">
        <v>1062</v>
      </c>
      <c r="B3615" s="234" t="s">
        <v>3014</v>
      </c>
      <c r="C3615" s="22">
        <v>46211</v>
      </c>
      <c r="D3615" s="86">
        <v>1774</v>
      </c>
      <c r="G3615" t="s">
        <v>2418</v>
      </c>
    </row>
    <row r="3616" spans="1:7">
      <c r="A3616" s="1173" t="s">
        <v>1818</v>
      </c>
      <c r="B3616" s="1173" t="s">
        <v>58</v>
      </c>
      <c r="C3616" s="22">
        <v>46212</v>
      </c>
      <c r="D3616" s="11">
        <v>495</v>
      </c>
      <c r="F3616" s="11" t="s">
        <v>3056</v>
      </c>
      <c r="G3616" t="s">
        <v>2418</v>
      </c>
    </row>
    <row r="3617" spans="1:7">
      <c r="A3617" s="1174" t="s">
        <v>949</v>
      </c>
      <c r="B3617" s="1174" t="s">
        <v>58</v>
      </c>
      <c r="C3617" s="22">
        <v>46212</v>
      </c>
      <c r="D3617" s="86">
        <v>1169</v>
      </c>
      <c r="G3617" t="s">
        <v>2418</v>
      </c>
    </row>
    <row r="3618" spans="1:7">
      <c r="A3618" s="1174" t="s">
        <v>575</v>
      </c>
      <c r="B3618" s="1174" t="s">
        <v>58</v>
      </c>
      <c r="C3618" s="22">
        <v>46212</v>
      </c>
      <c r="D3618" s="11">
        <v>525</v>
      </c>
      <c r="G3618" t="s">
        <v>2418</v>
      </c>
    </row>
    <row r="3619" spans="1:7">
      <c r="A3619" s="1174" t="s">
        <v>961</v>
      </c>
      <c r="B3619" s="1174" t="s">
        <v>1921</v>
      </c>
      <c r="C3619" s="22">
        <v>46212</v>
      </c>
      <c r="D3619" s="11">
        <v>255</v>
      </c>
      <c r="F3619" s="11" t="s">
        <v>2834</v>
      </c>
      <c r="G3619" t="s">
        <v>2418</v>
      </c>
    </row>
    <row r="3620" spans="1:7">
      <c r="A3620" s="1174" t="s">
        <v>963</v>
      </c>
      <c r="B3620" s="1174" t="s">
        <v>489</v>
      </c>
      <c r="C3620" s="22">
        <v>46212</v>
      </c>
      <c r="D3620" s="11">
        <v>874</v>
      </c>
      <c r="G3620" t="s">
        <v>2418</v>
      </c>
    </row>
    <row r="3621" spans="1:7">
      <c r="A3621" s="1174" t="s">
        <v>1071</v>
      </c>
      <c r="B3621" s="1174" t="s">
        <v>3076</v>
      </c>
      <c r="C3621" s="22">
        <v>46212</v>
      </c>
      <c r="F3621" s="1173" t="s">
        <v>3189</v>
      </c>
      <c r="G3621" t="s">
        <v>2418</v>
      </c>
    </row>
    <row r="3622" spans="1:7">
      <c r="A3622" s="1174" t="s">
        <v>1546</v>
      </c>
      <c r="B3622" s="1174" t="s">
        <v>1921</v>
      </c>
      <c r="C3622" s="22">
        <v>46212</v>
      </c>
      <c r="D3622" s="11">
        <v>323</v>
      </c>
      <c r="G3622" t="s">
        <v>2418</v>
      </c>
    </row>
    <row r="3623" spans="1:7">
      <c r="A3623" s="1381" t="s">
        <v>1761</v>
      </c>
      <c r="B3623" s="1173" t="s">
        <v>56</v>
      </c>
      <c r="C3623" s="22">
        <v>46212</v>
      </c>
      <c r="D3623" s="11">
        <v>782</v>
      </c>
      <c r="G3623" t="s">
        <v>2418</v>
      </c>
    </row>
    <row r="3624" spans="1:7">
      <c r="A3624" s="1174" t="s">
        <v>1766</v>
      </c>
      <c r="B3624" s="1174" t="s">
        <v>3190</v>
      </c>
      <c r="C3624" s="22">
        <v>46212</v>
      </c>
      <c r="E3624" s="71">
        <v>550</v>
      </c>
      <c r="F3624" s="11" t="s">
        <v>3191</v>
      </c>
      <c r="G3624" t="s">
        <v>2418</v>
      </c>
    </row>
    <row r="3625" spans="1:7">
      <c r="A3625" s="1335" t="s">
        <v>1785</v>
      </c>
      <c r="B3625" s="1174" t="s">
        <v>3190</v>
      </c>
      <c r="C3625" s="22">
        <v>46212</v>
      </c>
      <c r="E3625" s="244">
        <v>1300</v>
      </c>
      <c r="F3625" s="11" t="s">
        <v>3192</v>
      </c>
      <c r="G3625" t="s">
        <v>2418</v>
      </c>
    </row>
    <row r="3626" spans="1:7">
      <c r="A3626" s="1335" t="s">
        <v>1787</v>
      </c>
      <c r="B3626" s="1174" t="s">
        <v>56</v>
      </c>
      <c r="C3626" s="22">
        <v>46212</v>
      </c>
      <c r="D3626" s="86">
        <v>1085</v>
      </c>
      <c r="G3626" t="s">
        <v>2418</v>
      </c>
    </row>
    <row r="3627" spans="1:7">
      <c r="A3627" s="1174" t="s">
        <v>1997</v>
      </c>
      <c r="B3627" s="1174" t="s">
        <v>3145</v>
      </c>
      <c r="C3627" s="22">
        <v>46212</v>
      </c>
      <c r="D3627" s="11">
        <v>934</v>
      </c>
      <c r="G3627" t="s">
        <v>2418</v>
      </c>
    </row>
    <row r="3628" spans="1:7">
      <c r="A3628" s="1174" t="s">
        <v>1998</v>
      </c>
      <c r="B3628" s="1174" t="s">
        <v>70</v>
      </c>
      <c r="C3628" s="22">
        <v>46212</v>
      </c>
      <c r="D3628" s="11">
        <v>536</v>
      </c>
      <c r="G3628" t="s">
        <v>2418</v>
      </c>
    </row>
    <row r="3629" spans="1:7">
      <c r="A3629" s="1174" t="s">
        <v>1998</v>
      </c>
      <c r="B3629" s="1174" t="s">
        <v>1921</v>
      </c>
      <c r="C3629" s="22">
        <v>46212</v>
      </c>
      <c r="D3629" s="11">
        <v>393</v>
      </c>
      <c r="G3629" t="s">
        <v>2418</v>
      </c>
    </row>
    <row r="3630" spans="1:7">
      <c r="A3630" s="1338" t="s">
        <v>1062</v>
      </c>
      <c r="B3630" s="1126" t="s">
        <v>3014</v>
      </c>
      <c r="C3630" s="22">
        <v>46212</v>
      </c>
      <c r="D3630" s="11">
        <v>557</v>
      </c>
      <c r="F3630" s="11" t="s">
        <v>3193</v>
      </c>
      <c r="G3630" t="s">
        <v>2418</v>
      </c>
    </row>
    <row r="3631" spans="1:7">
      <c r="A3631" s="1161" t="s">
        <v>946</v>
      </c>
      <c r="B3631" s="1161" t="s">
        <v>58</v>
      </c>
      <c r="C3631" s="22">
        <v>46213</v>
      </c>
      <c r="D3631" s="11">
        <v>439</v>
      </c>
      <c r="F3631" s="11" t="s">
        <v>3075</v>
      </c>
      <c r="G3631" t="s">
        <v>2418</v>
      </c>
    </row>
    <row r="3632" spans="1:7">
      <c r="A3632" s="1162" t="s">
        <v>949</v>
      </c>
      <c r="B3632" s="1162" t="s">
        <v>58</v>
      </c>
      <c r="C3632" s="22">
        <v>46213</v>
      </c>
      <c r="D3632" s="86">
        <v>1408</v>
      </c>
      <c r="G3632" t="s">
        <v>2418</v>
      </c>
    </row>
    <row r="3633" spans="1:7">
      <c r="A3633" s="1162" t="s">
        <v>575</v>
      </c>
      <c r="B3633" s="1162" t="s">
        <v>58</v>
      </c>
      <c r="C3633" s="22">
        <v>46213</v>
      </c>
      <c r="D3633" s="86">
        <v>4486</v>
      </c>
      <c r="F3633" s="1161" t="s">
        <v>3194</v>
      </c>
      <c r="G3633" t="s">
        <v>2418</v>
      </c>
    </row>
    <row r="3634" spans="1:7">
      <c r="A3634" s="1162" t="s">
        <v>961</v>
      </c>
      <c r="B3634" s="1162" t="s">
        <v>1921</v>
      </c>
      <c r="C3634" s="22">
        <v>46213</v>
      </c>
      <c r="D3634" s="11">
        <v>180</v>
      </c>
      <c r="F3634" s="11" t="s">
        <v>2128</v>
      </c>
      <c r="G3634" t="s">
        <v>2418</v>
      </c>
    </row>
    <row r="3635" spans="1:7">
      <c r="A3635" s="1162" t="s">
        <v>963</v>
      </c>
      <c r="B3635" s="1162" t="s">
        <v>3195</v>
      </c>
      <c r="C3635" s="22">
        <v>46213</v>
      </c>
      <c r="D3635" s="11">
        <v>781</v>
      </c>
      <c r="G3635" t="s">
        <v>2418</v>
      </c>
    </row>
    <row r="3636" spans="1:7">
      <c r="A3636" s="1162" t="s">
        <v>1546</v>
      </c>
      <c r="B3636" s="1162" t="s">
        <v>1921</v>
      </c>
      <c r="C3636" s="22">
        <v>46213</v>
      </c>
      <c r="D3636" s="11">
        <v>340</v>
      </c>
      <c r="F3636" s="11" t="s">
        <v>2811</v>
      </c>
      <c r="G3636" t="s">
        <v>2418</v>
      </c>
    </row>
    <row r="3637" spans="1:7">
      <c r="A3637" s="1162" t="s">
        <v>1865</v>
      </c>
      <c r="B3637" s="1162" t="s">
        <v>78</v>
      </c>
      <c r="C3637" s="22">
        <v>46213</v>
      </c>
      <c r="F3637" s="1490" t="s">
        <v>3196</v>
      </c>
      <c r="G3637" t="s">
        <v>2418</v>
      </c>
    </row>
    <row r="3638" spans="1:7">
      <c r="A3638" s="1427" t="s">
        <v>1783</v>
      </c>
      <c r="B3638" s="1161" t="s">
        <v>56</v>
      </c>
      <c r="C3638" s="22">
        <v>46213</v>
      </c>
      <c r="D3638" s="86">
        <v>1007</v>
      </c>
      <c r="G3638" t="s">
        <v>2418</v>
      </c>
    </row>
    <row r="3639" spans="1:7">
      <c r="A3639" s="1339" t="s">
        <v>1787</v>
      </c>
      <c r="B3639" s="1162" t="s">
        <v>2857</v>
      </c>
      <c r="C3639" s="22">
        <v>46213</v>
      </c>
      <c r="F3639" s="1161" t="s">
        <v>2220</v>
      </c>
      <c r="G3639" t="s">
        <v>2418</v>
      </c>
    </row>
    <row r="3640" spans="1:7">
      <c r="A3640" s="1163" t="s">
        <v>1027</v>
      </c>
      <c r="B3640" s="1163" t="s">
        <v>66</v>
      </c>
      <c r="C3640" s="22">
        <v>46213</v>
      </c>
      <c r="D3640" s="11">
        <v>336</v>
      </c>
      <c r="G3640" t="s">
        <v>2418</v>
      </c>
    </row>
    <row r="3641" spans="1:7">
      <c r="A3641" s="1162" t="s">
        <v>1997</v>
      </c>
      <c r="B3641" s="1162" t="s">
        <v>3145</v>
      </c>
      <c r="C3641" s="22">
        <v>46213</v>
      </c>
      <c r="D3641" s="11">
        <v>183</v>
      </c>
      <c r="G3641" t="s">
        <v>2418</v>
      </c>
    </row>
    <row r="3642" spans="1:7">
      <c r="A3642" s="1162" t="s">
        <v>1998</v>
      </c>
      <c r="B3642" s="1162" t="s">
        <v>70</v>
      </c>
      <c r="C3642" s="22">
        <v>46213</v>
      </c>
      <c r="D3642" s="11">
        <v>131</v>
      </c>
      <c r="F3642" s="1492"/>
      <c r="G3642" t="s">
        <v>2418</v>
      </c>
    </row>
    <row r="3643" spans="1:7">
      <c r="A3643" s="1162" t="s">
        <v>1998</v>
      </c>
      <c r="B3643" s="1162" t="s">
        <v>1921</v>
      </c>
      <c r="C3643" s="22">
        <v>46213</v>
      </c>
      <c r="F3643" s="1161" t="s">
        <v>2220</v>
      </c>
      <c r="G3643" t="s">
        <v>2418</v>
      </c>
    </row>
    <row r="3644" spans="1:7">
      <c r="A3644" s="1338" t="s">
        <v>1062</v>
      </c>
      <c r="B3644" s="1126" t="s">
        <v>3014</v>
      </c>
      <c r="C3644" s="22">
        <v>46213</v>
      </c>
      <c r="D3644" s="11">
        <v>678</v>
      </c>
      <c r="F3644" s="1161" t="s">
        <v>3197</v>
      </c>
      <c r="G3644" t="s">
        <v>2418</v>
      </c>
    </row>
    <row r="3645" spans="1:7">
      <c r="A3645" s="174" t="s">
        <v>1818</v>
      </c>
      <c r="B3645" s="88" t="s">
        <v>58</v>
      </c>
      <c r="C3645" s="22">
        <v>46216</v>
      </c>
      <c r="F3645" s="11" t="s">
        <v>3198</v>
      </c>
      <c r="G3645" t="s">
        <v>2418</v>
      </c>
    </row>
    <row r="3646" spans="1:7">
      <c r="A3646" s="1343" t="s">
        <v>946</v>
      </c>
      <c r="B3646" s="1343" t="s">
        <v>58</v>
      </c>
      <c r="C3646" s="22">
        <v>46216</v>
      </c>
      <c r="D3646" s="86">
        <v>2286</v>
      </c>
      <c r="G3646" t="s">
        <v>2418</v>
      </c>
    </row>
    <row r="3647" spans="1:7">
      <c r="A3647" s="1162" t="s">
        <v>947</v>
      </c>
      <c r="B3647" s="1162" t="s">
        <v>58</v>
      </c>
      <c r="C3647" s="22">
        <v>46216</v>
      </c>
      <c r="D3647" s="11">
        <v>694</v>
      </c>
      <c r="G3647" t="s">
        <v>2418</v>
      </c>
    </row>
    <row r="3648" spans="1:7">
      <c r="A3648" s="1163" t="s">
        <v>949</v>
      </c>
      <c r="B3648" s="1163" t="s">
        <v>58</v>
      </c>
      <c r="C3648" s="22">
        <v>46216</v>
      </c>
      <c r="D3648" s="86">
        <v>2014</v>
      </c>
      <c r="G3648" t="s">
        <v>2418</v>
      </c>
    </row>
    <row r="3649" spans="1:7">
      <c r="A3649" s="1162" t="s">
        <v>575</v>
      </c>
      <c r="B3649" s="1162" t="s">
        <v>58</v>
      </c>
      <c r="C3649" s="22">
        <v>46216</v>
      </c>
      <c r="D3649" s="11">
        <v>259</v>
      </c>
      <c r="G3649" t="s">
        <v>2418</v>
      </c>
    </row>
    <row r="3650" spans="1:7">
      <c r="A3650" s="1163" t="s">
        <v>954</v>
      </c>
      <c r="B3650" s="1163" t="s">
        <v>78</v>
      </c>
      <c r="C3650" s="22">
        <v>46216</v>
      </c>
      <c r="E3650" s="131"/>
      <c r="F3650" s="1487" t="s">
        <v>2220</v>
      </c>
      <c r="G3650" t="s">
        <v>2418</v>
      </c>
    </row>
    <row r="3651" spans="1:7">
      <c r="A3651" s="1162" t="s">
        <v>957</v>
      </c>
      <c r="B3651" s="1162" t="s">
        <v>78</v>
      </c>
      <c r="C3651" s="22">
        <v>46216</v>
      </c>
      <c r="D3651" s="71"/>
      <c r="E3651" s="11"/>
      <c r="F3651" s="1493" t="s">
        <v>2433</v>
      </c>
      <c r="G3651" t="s">
        <v>2418</v>
      </c>
    </row>
    <row r="3652" spans="1:7">
      <c r="A3652" s="1163" t="s">
        <v>963</v>
      </c>
      <c r="B3652" s="1163" t="s">
        <v>489</v>
      </c>
      <c r="C3652" s="22">
        <v>46216</v>
      </c>
      <c r="D3652" s="244">
        <v>2842</v>
      </c>
      <c r="E3652" s="11"/>
      <c r="F3652" s="11" t="s">
        <v>3142</v>
      </c>
      <c r="G3652" t="s">
        <v>2418</v>
      </c>
    </row>
    <row r="3653" spans="1:7">
      <c r="A3653" s="1162" t="s">
        <v>1071</v>
      </c>
      <c r="B3653" s="1163" t="s">
        <v>3076</v>
      </c>
      <c r="C3653" s="22">
        <v>46216</v>
      </c>
      <c r="D3653" s="11">
        <v>722</v>
      </c>
      <c r="G3653" t="s">
        <v>2418</v>
      </c>
    </row>
    <row r="3654" spans="1:7">
      <c r="A3654" s="1162" t="s">
        <v>1546</v>
      </c>
      <c r="B3654" s="1162" t="s">
        <v>1921</v>
      </c>
      <c r="C3654" s="22">
        <v>46216</v>
      </c>
      <c r="D3654" s="11">
        <v>225</v>
      </c>
      <c r="F3654" s="1492" t="s">
        <v>2834</v>
      </c>
      <c r="G3654" t="s">
        <v>2418</v>
      </c>
    </row>
    <row r="3655" spans="1:7">
      <c r="A3655" s="1161" t="s">
        <v>1853</v>
      </c>
      <c r="B3655" s="1161" t="s">
        <v>80</v>
      </c>
      <c r="C3655" s="22">
        <v>46216</v>
      </c>
      <c r="D3655" s="11">
        <v>230</v>
      </c>
      <c r="G3655" t="s">
        <v>2418</v>
      </c>
    </row>
    <row r="3656" spans="1:7">
      <c r="A3656" s="1343" t="s">
        <v>1761</v>
      </c>
      <c r="B3656" s="1161" t="s">
        <v>56</v>
      </c>
      <c r="C3656" s="22">
        <v>46216</v>
      </c>
      <c r="D3656" s="11">
        <v>685</v>
      </c>
      <c r="G3656" t="s">
        <v>2418</v>
      </c>
    </row>
    <row r="3657" spans="1:7">
      <c r="A3657" s="1162" t="s">
        <v>1775</v>
      </c>
      <c r="B3657" s="1162" t="s">
        <v>56</v>
      </c>
      <c r="C3657" s="22">
        <v>46216</v>
      </c>
      <c r="D3657" s="11">
        <v>993</v>
      </c>
      <c r="G3657" t="s">
        <v>2418</v>
      </c>
    </row>
    <row r="3658" spans="1:7">
      <c r="A3658" s="1339" t="s">
        <v>1787</v>
      </c>
      <c r="B3658" s="1162" t="s">
        <v>2857</v>
      </c>
      <c r="C3658" s="22">
        <v>46216</v>
      </c>
      <c r="E3658" s="244">
        <v>3504</v>
      </c>
      <c r="F3658" s="11" t="s">
        <v>3199</v>
      </c>
      <c r="G3658" t="s">
        <v>2418</v>
      </c>
    </row>
    <row r="3659" spans="1:7">
      <c r="A3659" s="1162" t="s">
        <v>1997</v>
      </c>
      <c r="B3659" s="1162" t="s">
        <v>3145</v>
      </c>
      <c r="C3659" s="22">
        <v>46216</v>
      </c>
      <c r="F3659" s="11" t="s">
        <v>3200</v>
      </c>
      <c r="G3659" t="s">
        <v>2418</v>
      </c>
    </row>
    <row r="3660" spans="1:7">
      <c r="A3660" s="1162" t="s">
        <v>1998</v>
      </c>
      <c r="B3660" s="1162" t="s">
        <v>1921</v>
      </c>
      <c r="C3660" s="22">
        <v>46216</v>
      </c>
      <c r="D3660" s="11">
        <v>458</v>
      </c>
      <c r="G3660" t="s">
        <v>2418</v>
      </c>
    </row>
    <row r="3661" spans="1:7">
      <c r="A3661" s="1162" t="s">
        <v>1998</v>
      </c>
      <c r="B3661" s="1162" t="s">
        <v>70</v>
      </c>
      <c r="C3661" s="22">
        <v>46216</v>
      </c>
      <c r="D3661" s="11">
        <v>578</v>
      </c>
      <c r="G3661" t="s">
        <v>2418</v>
      </c>
    </row>
    <row r="3662" spans="1:7">
      <c r="A3662" s="1163" t="s">
        <v>1049</v>
      </c>
      <c r="B3662" s="1162" t="s">
        <v>64</v>
      </c>
      <c r="C3662" s="22">
        <v>46216</v>
      </c>
      <c r="D3662" s="86">
        <v>1066</v>
      </c>
      <c r="G3662" t="s">
        <v>2418</v>
      </c>
    </row>
    <row r="3663" spans="1:7">
      <c r="A3663" s="1338" t="s">
        <v>1062</v>
      </c>
      <c r="B3663" s="1126" t="s">
        <v>3014</v>
      </c>
      <c r="C3663" s="22">
        <v>46216</v>
      </c>
      <c r="D3663" s="11">
        <v>784</v>
      </c>
      <c r="F3663" s="11" t="s">
        <v>3201</v>
      </c>
      <c r="G3663" t="s">
        <v>2418</v>
      </c>
    </row>
    <row r="3664" spans="1:7">
      <c r="A3664" s="1343" t="s">
        <v>946</v>
      </c>
      <c r="B3664" s="1343" t="s">
        <v>58</v>
      </c>
      <c r="C3664" s="22">
        <v>46217</v>
      </c>
      <c r="D3664" s="86">
        <v>2056</v>
      </c>
      <c r="G3664" t="s">
        <v>2418</v>
      </c>
    </row>
    <row r="3665" spans="1:7">
      <c r="A3665" s="1340" t="s">
        <v>949</v>
      </c>
      <c r="B3665" s="1340" t="s">
        <v>58</v>
      </c>
      <c r="C3665" s="22">
        <v>46217</v>
      </c>
      <c r="D3665" s="86">
        <v>1701</v>
      </c>
      <c r="G3665" t="s">
        <v>2418</v>
      </c>
    </row>
    <row r="3666" spans="1:7">
      <c r="A3666" s="1163" t="s">
        <v>575</v>
      </c>
      <c r="B3666" s="1163" t="s">
        <v>58</v>
      </c>
      <c r="C3666" s="22">
        <v>46217</v>
      </c>
      <c r="F3666" s="11" t="s">
        <v>3126</v>
      </c>
      <c r="G3666" t="s">
        <v>2418</v>
      </c>
    </row>
    <row r="3667" spans="1:7">
      <c r="A3667" s="1340" t="s">
        <v>957</v>
      </c>
      <c r="B3667" s="1340" t="s">
        <v>78</v>
      </c>
      <c r="C3667" s="22">
        <v>46217</v>
      </c>
      <c r="D3667" s="86">
        <v>1037</v>
      </c>
      <c r="G3667" t="s">
        <v>2418</v>
      </c>
    </row>
    <row r="3668" spans="1:7">
      <c r="A3668" s="1163" t="s">
        <v>577</v>
      </c>
      <c r="B3668" s="1163" t="s">
        <v>1921</v>
      </c>
      <c r="C3668" s="22">
        <v>46217</v>
      </c>
      <c r="D3668" s="11">
        <v>269</v>
      </c>
      <c r="F3668" s="1490" t="s">
        <v>3202</v>
      </c>
      <c r="G3668" t="s">
        <v>2418</v>
      </c>
    </row>
    <row r="3669" spans="1:7">
      <c r="A3669" s="1340" t="s">
        <v>963</v>
      </c>
      <c r="B3669" s="1340" t="s">
        <v>489</v>
      </c>
      <c r="C3669" s="22">
        <v>46217</v>
      </c>
      <c r="D3669" s="11">
        <v>570</v>
      </c>
      <c r="G3669" t="s">
        <v>2418</v>
      </c>
    </row>
    <row r="3670" spans="1:7">
      <c r="A3670" s="1163" t="s">
        <v>1071</v>
      </c>
      <c r="B3670" s="1163" t="s">
        <v>3076</v>
      </c>
      <c r="C3670" s="22">
        <v>46217</v>
      </c>
      <c r="D3670" s="11">
        <v>298</v>
      </c>
      <c r="F3670" s="1490" t="s">
        <v>3203</v>
      </c>
      <c r="G3670" t="s">
        <v>2418</v>
      </c>
    </row>
    <row r="3671" spans="1:7">
      <c r="A3671" s="1340" t="s">
        <v>1075</v>
      </c>
      <c r="B3671" s="1340" t="s">
        <v>3076</v>
      </c>
      <c r="C3671" s="22">
        <v>46217</v>
      </c>
      <c r="D3671" s="11">
        <v>224</v>
      </c>
      <c r="F3671" s="1490" t="s">
        <v>3204</v>
      </c>
      <c r="G3671" t="s">
        <v>2418</v>
      </c>
    </row>
    <row r="3672" spans="1:7">
      <c r="A3672" s="1340" t="s">
        <v>1546</v>
      </c>
      <c r="B3672" s="1163" t="s">
        <v>1921</v>
      </c>
      <c r="C3672" s="22">
        <v>46217</v>
      </c>
      <c r="D3672" s="11">
        <v>660</v>
      </c>
      <c r="F3672" s="1490" t="s">
        <v>3205</v>
      </c>
      <c r="G3672" t="s">
        <v>2418</v>
      </c>
    </row>
    <row r="3673" spans="1:7">
      <c r="A3673" s="1343" t="s">
        <v>1761</v>
      </c>
      <c r="B3673" s="1161" t="s">
        <v>56</v>
      </c>
      <c r="C3673" s="22">
        <v>46217</v>
      </c>
      <c r="D3673" s="11">
        <v>72</v>
      </c>
      <c r="F3673" s="11" t="s">
        <v>3206</v>
      </c>
      <c r="G3673" t="s">
        <v>2418</v>
      </c>
    </row>
    <row r="3674" spans="1:7">
      <c r="A3674" s="1162" t="s">
        <v>1773</v>
      </c>
      <c r="B3674" s="1162" t="s">
        <v>56</v>
      </c>
      <c r="C3674" s="22">
        <v>46217</v>
      </c>
      <c r="D3674" s="86">
        <v>1541</v>
      </c>
      <c r="G3674" t="s">
        <v>2418</v>
      </c>
    </row>
    <row r="3675" spans="1:7">
      <c r="A3675" s="1162" t="s">
        <v>1775</v>
      </c>
      <c r="B3675" s="1162" t="s">
        <v>56</v>
      </c>
      <c r="C3675" s="22">
        <v>46217</v>
      </c>
      <c r="D3675" s="86">
        <v>1035</v>
      </c>
      <c r="G3675" t="s">
        <v>2418</v>
      </c>
    </row>
    <row r="3676" spans="1:7">
      <c r="A3676" s="1162" t="s">
        <v>718</v>
      </c>
      <c r="B3676" s="1162" t="s">
        <v>3145</v>
      </c>
      <c r="C3676" s="22">
        <v>46217</v>
      </c>
      <c r="D3676" s="11">
        <v>385</v>
      </c>
      <c r="G3676" t="s">
        <v>2418</v>
      </c>
    </row>
    <row r="3677" spans="1:7">
      <c r="A3677" s="1162" t="s">
        <v>1998</v>
      </c>
      <c r="B3677" s="1162" t="s">
        <v>1921</v>
      </c>
      <c r="C3677" s="22">
        <v>46217</v>
      </c>
      <c r="F3677" s="73" t="s">
        <v>3207</v>
      </c>
      <c r="G3677" t="s">
        <v>2418</v>
      </c>
    </row>
    <row r="3678" spans="1:7">
      <c r="A3678" s="1162" t="s">
        <v>1998</v>
      </c>
      <c r="B3678" s="1162" t="s">
        <v>70</v>
      </c>
      <c r="C3678" s="22">
        <v>46217</v>
      </c>
      <c r="F3678" s="73" t="s">
        <v>3207</v>
      </c>
      <c r="G3678" t="s">
        <v>2418</v>
      </c>
    </row>
    <row r="3679" spans="1:7">
      <c r="A3679" s="1163" t="s">
        <v>1049</v>
      </c>
      <c r="B3679" s="1162" t="s">
        <v>64</v>
      </c>
      <c r="C3679" s="22">
        <v>46217</v>
      </c>
      <c r="D3679" s="11">
        <v>431</v>
      </c>
      <c r="F3679" s="48"/>
      <c r="G3679" t="s">
        <v>2418</v>
      </c>
    </row>
    <row r="3680" spans="1:7">
      <c r="A3680" s="1338" t="s">
        <v>1062</v>
      </c>
      <c r="B3680" s="1126" t="s">
        <v>3014</v>
      </c>
      <c r="C3680" s="22">
        <v>46217</v>
      </c>
      <c r="D3680" s="11">
        <v>756</v>
      </c>
      <c r="F3680" s="73" t="s">
        <v>3208</v>
      </c>
      <c r="G3680" t="s">
        <v>2418</v>
      </c>
    </row>
    <row r="3681" spans="1:7">
      <c r="A3681" s="1343" t="s">
        <v>946</v>
      </c>
      <c r="B3681" s="1343" t="s">
        <v>58</v>
      </c>
      <c r="C3681" s="22">
        <v>46218</v>
      </c>
      <c r="D3681" s="86">
        <v>1203</v>
      </c>
      <c r="F3681" s="99"/>
      <c r="G3681" t="s">
        <v>2418</v>
      </c>
    </row>
    <row r="3682" spans="1:7">
      <c r="A3682" s="1340" t="s">
        <v>949</v>
      </c>
      <c r="B3682" s="1340" t="s">
        <v>58</v>
      </c>
      <c r="C3682" s="22">
        <v>46218</v>
      </c>
      <c r="D3682" s="86">
        <v>1696</v>
      </c>
      <c r="F3682" s="11" t="s">
        <v>3209</v>
      </c>
      <c r="G3682" t="s">
        <v>2418</v>
      </c>
    </row>
    <row r="3683" spans="1:7">
      <c r="A3683" s="1163" t="s">
        <v>957</v>
      </c>
      <c r="B3683" s="1163" t="s">
        <v>78</v>
      </c>
      <c r="C3683" s="22">
        <v>46218</v>
      </c>
      <c r="D3683" s="86">
        <v>1272</v>
      </c>
      <c r="E3683" s="131"/>
      <c r="F3683" s="48"/>
      <c r="G3683" t="s">
        <v>2418</v>
      </c>
    </row>
    <row r="3684" spans="1:7">
      <c r="A3684" s="1162" t="s">
        <v>577</v>
      </c>
      <c r="B3684" s="1162" t="s">
        <v>1921</v>
      </c>
      <c r="C3684" s="22">
        <v>46218</v>
      </c>
      <c r="D3684" s="71"/>
      <c r="E3684" s="11"/>
      <c r="F3684" s="1490" t="s">
        <v>3210</v>
      </c>
      <c r="G3684" t="s">
        <v>2418</v>
      </c>
    </row>
    <row r="3685" spans="1:7">
      <c r="A3685" s="1340" t="s">
        <v>1071</v>
      </c>
      <c r="B3685" s="1340" t="s">
        <v>3076</v>
      </c>
      <c r="C3685" s="22">
        <v>46218</v>
      </c>
      <c r="D3685" s="11">
        <v>232</v>
      </c>
      <c r="E3685" s="131"/>
      <c r="F3685" s="48" t="s">
        <v>2661</v>
      </c>
      <c r="G3685" t="s">
        <v>2418</v>
      </c>
    </row>
    <row r="3686" spans="1:7">
      <c r="A3686" s="1163" t="s">
        <v>1075</v>
      </c>
      <c r="B3686" s="1163" t="s">
        <v>3076</v>
      </c>
      <c r="C3686" s="22">
        <v>46218</v>
      </c>
      <c r="D3686" s="71"/>
      <c r="E3686" s="48"/>
      <c r="F3686" s="1494" t="s">
        <v>3106</v>
      </c>
      <c r="G3686" t="s">
        <v>2418</v>
      </c>
    </row>
    <row r="3687" spans="1:7">
      <c r="A3687" s="1340" t="s">
        <v>1546</v>
      </c>
      <c r="B3687" s="1340" t="s">
        <v>1921</v>
      </c>
      <c r="C3687" s="22">
        <v>46218</v>
      </c>
      <c r="D3687" s="71">
        <v>38</v>
      </c>
      <c r="E3687" s="11"/>
      <c r="F3687" s="1490" t="s">
        <v>3211</v>
      </c>
      <c r="G3687" t="s">
        <v>2418</v>
      </c>
    </row>
    <row r="3688" spans="1:7">
      <c r="A3688" s="1161" t="s">
        <v>1773</v>
      </c>
      <c r="B3688" s="1161" t="s">
        <v>56</v>
      </c>
      <c r="C3688" s="22">
        <v>46218</v>
      </c>
      <c r="D3688" s="11">
        <v>948</v>
      </c>
      <c r="E3688" s="178"/>
      <c r="F3688" s="99"/>
      <c r="G3688" t="s">
        <v>2418</v>
      </c>
    </row>
    <row r="3689" spans="1:7">
      <c r="A3689" s="1162" t="s">
        <v>1775</v>
      </c>
      <c r="B3689" s="1162" t="s">
        <v>56</v>
      </c>
      <c r="C3689" s="22">
        <v>46218</v>
      </c>
      <c r="D3689" s="86">
        <v>1130</v>
      </c>
      <c r="G3689" t="s">
        <v>2418</v>
      </c>
    </row>
    <row r="3690" spans="1:7">
      <c r="A3690" s="1162" t="s">
        <v>142</v>
      </c>
      <c r="B3690" s="1162" t="s">
        <v>56</v>
      </c>
      <c r="C3690" s="22">
        <v>46218</v>
      </c>
      <c r="D3690" s="11">
        <v>238</v>
      </c>
      <c r="F3690" s="11" t="s">
        <v>2502</v>
      </c>
      <c r="G3690" t="s">
        <v>2418</v>
      </c>
    </row>
    <row r="3691" spans="1:7">
      <c r="A3691" s="469" t="s">
        <v>718</v>
      </c>
      <c r="B3691" s="469" t="s">
        <v>79</v>
      </c>
      <c r="C3691" s="22">
        <v>46218</v>
      </c>
      <c r="F3691" s="1432" t="s">
        <v>2220</v>
      </c>
      <c r="G3691" t="s">
        <v>2418</v>
      </c>
    </row>
    <row r="3692" spans="1:7">
      <c r="A3692" s="1162" t="s">
        <v>666</v>
      </c>
      <c r="B3692" s="469" t="s">
        <v>66</v>
      </c>
      <c r="C3692" s="22">
        <v>46218</v>
      </c>
      <c r="D3692" s="11">
        <v>756</v>
      </c>
      <c r="G3692" t="s">
        <v>2418</v>
      </c>
    </row>
    <row r="3693" spans="1:7">
      <c r="A3693" s="1162" t="s">
        <v>1049</v>
      </c>
      <c r="B3693" s="1162" t="s">
        <v>64</v>
      </c>
      <c r="C3693" s="22">
        <v>46218</v>
      </c>
      <c r="D3693" s="11">
        <v>676</v>
      </c>
      <c r="F3693" s="48"/>
      <c r="G3693" t="s">
        <v>2418</v>
      </c>
    </row>
    <row r="3694" spans="1:7">
      <c r="A3694" s="1343" t="s">
        <v>1060</v>
      </c>
      <c r="B3694" s="234" t="s">
        <v>3014</v>
      </c>
      <c r="C3694" s="22">
        <v>46218</v>
      </c>
      <c r="D3694" s="11">
        <v>32</v>
      </c>
      <c r="F3694" s="174" t="s">
        <v>3212</v>
      </c>
      <c r="G3694" t="s">
        <v>2418</v>
      </c>
    </row>
    <row r="3695" spans="1:7">
      <c r="A3695" s="1163" t="s">
        <v>1062</v>
      </c>
      <c r="B3695" s="238" t="s">
        <v>3014</v>
      </c>
      <c r="C3695" s="22">
        <v>46218</v>
      </c>
      <c r="D3695" s="11">
        <v>926</v>
      </c>
      <c r="F3695" s="340" t="s">
        <v>3213</v>
      </c>
      <c r="G3695" t="s">
        <v>2418</v>
      </c>
    </row>
    <row r="3696" spans="1:7">
      <c r="A3696" s="1337" t="s">
        <v>570</v>
      </c>
      <c r="B3696" s="1337" t="s">
        <v>58</v>
      </c>
      <c r="C3696" s="22">
        <v>46219</v>
      </c>
      <c r="F3696" s="11" t="s">
        <v>3126</v>
      </c>
      <c r="G3696" t="s">
        <v>2418</v>
      </c>
    </row>
    <row r="3697" spans="1:7">
      <c r="A3697" s="1338" t="s">
        <v>957</v>
      </c>
      <c r="B3697" s="1338" t="s">
        <v>78</v>
      </c>
      <c r="C3697" s="22">
        <v>46219</v>
      </c>
      <c r="F3697" s="11" t="s">
        <v>3126</v>
      </c>
      <c r="G3697" t="s">
        <v>2418</v>
      </c>
    </row>
    <row r="3698" spans="1:7">
      <c r="A3698" s="1337" t="s">
        <v>960</v>
      </c>
      <c r="B3698" s="1337" t="s">
        <v>58</v>
      </c>
      <c r="C3698" s="22">
        <v>46219</v>
      </c>
      <c r="D3698" s="86">
        <v>1644</v>
      </c>
      <c r="F3698" s="11" t="s">
        <v>3178</v>
      </c>
      <c r="G3698" t="s">
        <v>2418</v>
      </c>
    </row>
    <row r="3699" spans="1:7">
      <c r="A3699" s="1338" t="s">
        <v>577</v>
      </c>
      <c r="B3699" s="1338" t="s">
        <v>1921</v>
      </c>
      <c r="C3699" s="22">
        <v>46219</v>
      </c>
      <c r="D3699" s="11">
        <v>188</v>
      </c>
      <c r="G3699" t="s">
        <v>2418</v>
      </c>
    </row>
    <row r="3700" spans="1:7">
      <c r="A3700" s="1173" t="s">
        <v>1769</v>
      </c>
      <c r="B3700" s="1173" t="s">
        <v>56</v>
      </c>
      <c r="C3700" s="22">
        <v>46219</v>
      </c>
      <c r="D3700" s="11">
        <v>427</v>
      </c>
      <c r="G3700" t="s">
        <v>2418</v>
      </c>
    </row>
    <row r="3701" spans="1:7">
      <c r="A3701" s="1174" t="s">
        <v>1773</v>
      </c>
      <c r="B3701" s="1174" t="s">
        <v>56</v>
      </c>
      <c r="C3701" s="22">
        <v>46219</v>
      </c>
      <c r="D3701" s="11">
        <v>540</v>
      </c>
      <c r="G3701" t="s">
        <v>2418</v>
      </c>
    </row>
    <row r="3702" spans="1:7">
      <c r="A3702" s="1174" t="s">
        <v>1775</v>
      </c>
      <c r="B3702" s="1174" t="s">
        <v>56</v>
      </c>
      <c r="C3702" s="22">
        <v>46219</v>
      </c>
      <c r="D3702" s="11">
        <v>653</v>
      </c>
      <c r="F3702" s="11" t="s">
        <v>3214</v>
      </c>
      <c r="G3702" t="s">
        <v>2418</v>
      </c>
    </row>
    <row r="3703" spans="1:7">
      <c r="A3703" s="1174" t="s">
        <v>1019</v>
      </c>
      <c r="B3703" s="1174" t="s">
        <v>3025</v>
      </c>
      <c r="C3703" s="22">
        <v>46219</v>
      </c>
      <c r="D3703" s="86">
        <v>1084</v>
      </c>
      <c r="G3703" t="s">
        <v>2418</v>
      </c>
    </row>
    <row r="3704" spans="1:7">
      <c r="A3704" s="1174" t="s">
        <v>1027</v>
      </c>
      <c r="B3704" s="1174" t="s">
        <v>3025</v>
      </c>
      <c r="C3704" s="22">
        <v>46219</v>
      </c>
      <c r="D3704" s="11">
        <v>400</v>
      </c>
      <c r="G3704" t="s">
        <v>2418</v>
      </c>
    </row>
    <row r="3705" spans="1:7">
      <c r="A3705" s="1174" t="s">
        <v>1049</v>
      </c>
      <c r="B3705" s="1174" t="s">
        <v>64</v>
      </c>
      <c r="C3705" s="22">
        <v>46219</v>
      </c>
      <c r="D3705" s="11">
        <v>494</v>
      </c>
      <c r="G3705" t="s">
        <v>2418</v>
      </c>
    </row>
    <row r="3706" spans="1:7">
      <c r="A3706" s="1174" t="s">
        <v>931</v>
      </c>
      <c r="B3706" s="1174" t="s">
        <v>1921</v>
      </c>
      <c r="C3706" s="22">
        <v>46220</v>
      </c>
      <c r="D3706" s="11">
        <v>122</v>
      </c>
    </row>
    <row r="3707" spans="1:7">
      <c r="A3707" s="1162" t="s">
        <v>957</v>
      </c>
      <c r="B3707" s="1340" t="s">
        <v>78</v>
      </c>
      <c r="C3707" s="22">
        <v>46220</v>
      </c>
      <c r="D3707" s="11">
        <v>912</v>
      </c>
      <c r="G3707" t="s">
        <v>2418</v>
      </c>
    </row>
    <row r="3708" spans="1:7">
      <c r="A3708" s="1163" t="s">
        <v>960</v>
      </c>
      <c r="B3708" s="1163" t="s">
        <v>58</v>
      </c>
      <c r="C3708" s="22">
        <v>46220</v>
      </c>
      <c r="D3708" s="86">
        <v>1233</v>
      </c>
      <c r="F3708" s="11" t="s">
        <v>2562</v>
      </c>
      <c r="G3708" t="s">
        <v>2418</v>
      </c>
    </row>
    <row r="3709" spans="1:7">
      <c r="A3709" s="1340" t="s">
        <v>577</v>
      </c>
      <c r="B3709" s="1340" t="s">
        <v>3215</v>
      </c>
      <c r="C3709" s="22">
        <v>46220</v>
      </c>
      <c r="D3709" s="11">
        <v>186</v>
      </c>
      <c r="F3709" s="11" t="s">
        <v>2483</v>
      </c>
      <c r="G3709" t="s">
        <v>2418</v>
      </c>
    </row>
    <row r="3710" spans="1:7">
      <c r="A3710" s="1340" t="s">
        <v>961</v>
      </c>
      <c r="B3710" s="1174" t="s">
        <v>1921</v>
      </c>
      <c r="C3710" s="22">
        <v>46220</v>
      </c>
      <c r="D3710" s="11">
        <v>110</v>
      </c>
    </row>
    <row r="3711" spans="1:7">
      <c r="A3711" s="1163" t="s">
        <v>963</v>
      </c>
      <c r="B3711" s="1163" t="s">
        <v>489</v>
      </c>
      <c r="C3711" s="22">
        <v>46220</v>
      </c>
      <c r="F3711" s="11" t="s">
        <v>3216</v>
      </c>
      <c r="G3711" t="s">
        <v>2418</v>
      </c>
    </row>
    <row r="3712" spans="1:7">
      <c r="A3712" s="1163" t="s">
        <v>1071</v>
      </c>
      <c r="B3712" s="1163" t="s">
        <v>3076</v>
      </c>
      <c r="C3712" s="22">
        <v>46220</v>
      </c>
      <c r="F3712" s="11" t="s">
        <v>3216</v>
      </c>
      <c r="G3712" t="s">
        <v>2418</v>
      </c>
    </row>
    <row r="3713" spans="1:7">
      <c r="A3713" s="1161" t="s">
        <v>1033</v>
      </c>
      <c r="B3713" s="1161" t="s">
        <v>66</v>
      </c>
      <c r="C3713" s="22">
        <v>46220</v>
      </c>
      <c r="F3713" s="11" t="s">
        <v>3217</v>
      </c>
      <c r="G3713" t="s">
        <v>2418</v>
      </c>
    </row>
    <row r="3714" spans="1:7">
      <c r="A3714" s="174" t="s">
        <v>718</v>
      </c>
      <c r="B3714" s="88" t="s">
        <v>79</v>
      </c>
      <c r="C3714" s="22">
        <v>46220</v>
      </c>
      <c r="F3714" s="11" t="s">
        <v>2072</v>
      </c>
      <c r="G3714" t="s">
        <v>2418</v>
      </c>
    </row>
    <row r="3715" spans="1:7">
      <c r="A3715" s="1161" t="s">
        <v>957</v>
      </c>
      <c r="B3715" s="1343" t="s">
        <v>78</v>
      </c>
      <c r="C3715" s="22">
        <v>46223</v>
      </c>
      <c r="D3715" s="86">
        <v>3372</v>
      </c>
      <c r="G3715" t="s">
        <v>2418</v>
      </c>
    </row>
    <row r="3716" spans="1:7">
      <c r="A3716" s="1497" t="s">
        <v>960</v>
      </c>
      <c r="B3716" s="1498" t="s">
        <v>58</v>
      </c>
      <c r="C3716" s="22">
        <v>46223</v>
      </c>
      <c r="D3716" s="86">
        <v>1458</v>
      </c>
      <c r="G3716" t="s">
        <v>2418</v>
      </c>
    </row>
    <row r="3717" spans="1:7">
      <c r="A3717" s="1497" t="s">
        <v>961</v>
      </c>
      <c r="B3717" s="1499" t="s">
        <v>1921</v>
      </c>
      <c r="C3717" s="22">
        <v>46223</v>
      </c>
      <c r="G3717" t="s">
        <v>2418</v>
      </c>
    </row>
    <row r="3718" spans="1:7">
      <c r="A3718" s="1497" t="s">
        <v>1078</v>
      </c>
      <c r="B3718" s="1498" t="s">
        <v>491</v>
      </c>
      <c r="C3718" s="22">
        <v>46223</v>
      </c>
      <c r="D3718" s="11">
        <v>188</v>
      </c>
      <c r="F3718" s="11" t="s">
        <v>3218</v>
      </c>
      <c r="G3718" t="s">
        <v>2418</v>
      </c>
    </row>
    <row r="3719" spans="1:7">
      <c r="A3719" s="1161" t="s">
        <v>1769</v>
      </c>
      <c r="B3719" s="1343" t="s">
        <v>56</v>
      </c>
      <c r="C3719" s="22">
        <v>46223</v>
      </c>
      <c r="D3719" s="86">
        <v>2233</v>
      </c>
      <c r="G3719" t="s">
        <v>2418</v>
      </c>
    </row>
    <row r="3720" spans="1:7">
      <c r="A3720" s="469" t="s">
        <v>718</v>
      </c>
      <c r="B3720" s="469" t="s">
        <v>79</v>
      </c>
      <c r="C3720" s="22">
        <v>46223</v>
      </c>
      <c r="F3720" s="11" t="s">
        <v>2220</v>
      </c>
      <c r="G3720" t="s">
        <v>2418</v>
      </c>
    </row>
    <row r="3721" spans="1:7">
      <c r="A3721" s="1162" t="s">
        <v>1046</v>
      </c>
      <c r="B3721" s="1162" t="s">
        <v>3219</v>
      </c>
      <c r="C3721" s="22">
        <v>46223</v>
      </c>
      <c r="F3721" s="11" t="s">
        <v>2220</v>
      </c>
      <c r="G3721" t="s">
        <v>2418</v>
      </c>
    </row>
    <row r="3722" spans="1:7">
      <c r="A3722" s="1162" t="s">
        <v>666</v>
      </c>
      <c r="B3722" s="1340" t="s">
        <v>66</v>
      </c>
      <c r="C3722" s="22">
        <v>46223</v>
      </c>
      <c r="F3722" s="11" t="s">
        <v>2220</v>
      </c>
      <c r="G3722" t="s">
        <v>2418</v>
      </c>
    </row>
    <row r="3723" spans="1:7">
      <c r="A3723" s="1162" t="s">
        <v>1049</v>
      </c>
      <c r="B3723" s="1162" t="s">
        <v>64</v>
      </c>
      <c r="C3723" s="22">
        <v>46223</v>
      </c>
      <c r="F3723" s="11" t="s">
        <v>2220</v>
      </c>
      <c r="G3723" t="s">
        <v>2418</v>
      </c>
    </row>
    <row r="3724" spans="1:7">
      <c r="A3724" s="1162" t="s">
        <v>1115</v>
      </c>
      <c r="B3724" s="1340" t="s">
        <v>490</v>
      </c>
      <c r="C3724" s="22">
        <v>46223</v>
      </c>
      <c r="D3724" s="11">
        <v>162</v>
      </c>
      <c r="G3724" t="s">
        <v>2418</v>
      </c>
    </row>
    <row r="3725" spans="1:7">
      <c r="A3725" s="1163" t="s">
        <v>1062</v>
      </c>
      <c r="B3725" s="238" t="s">
        <v>3014</v>
      </c>
      <c r="C3725" s="22">
        <v>46223</v>
      </c>
      <c r="D3725" s="11">
        <v>812</v>
      </c>
      <c r="F3725" s="11" t="s">
        <v>3220</v>
      </c>
      <c r="G3725" t="s">
        <v>2418</v>
      </c>
    </row>
    <row r="3726" spans="1:7">
      <c r="A3726" s="1381" t="s">
        <v>931</v>
      </c>
      <c r="B3726" s="1381" t="s">
        <v>1921</v>
      </c>
      <c r="C3726" s="22">
        <v>46224</v>
      </c>
      <c r="G3726" t="s">
        <v>2418</v>
      </c>
    </row>
    <row r="3727" spans="1:7">
      <c r="A3727" s="1174" t="s">
        <v>570</v>
      </c>
      <c r="B3727" s="1337" t="s">
        <v>58</v>
      </c>
      <c r="C3727" s="22">
        <v>46224</v>
      </c>
      <c r="D3727" s="86">
        <v>1158</v>
      </c>
      <c r="G3727" t="s">
        <v>2418</v>
      </c>
    </row>
    <row r="3728" spans="1:7">
      <c r="A3728" s="1174" t="s">
        <v>954</v>
      </c>
      <c r="B3728" s="1338" t="s">
        <v>78</v>
      </c>
      <c r="C3728" s="22">
        <v>46224</v>
      </c>
      <c r="D3728" s="86">
        <v>1641</v>
      </c>
      <c r="G3728" t="s">
        <v>2418</v>
      </c>
    </row>
    <row r="3729" spans="1:7">
      <c r="A3729" s="1174" t="s">
        <v>957</v>
      </c>
      <c r="B3729" s="1337" t="s">
        <v>78</v>
      </c>
      <c r="C3729" s="22">
        <v>46224</v>
      </c>
      <c r="D3729" s="11">
        <v>454</v>
      </c>
      <c r="G3729" t="s">
        <v>2418</v>
      </c>
    </row>
    <row r="3730" spans="1:7">
      <c r="A3730" s="1174" t="s">
        <v>960</v>
      </c>
      <c r="B3730" s="1338" t="s">
        <v>58</v>
      </c>
      <c r="C3730" s="22">
        <v>46224</v>
      </c>
      <c r="D3730" s="86">
        <v>1610</v>
      </c>
      <c r="F3730" s="11" t="s">
        <v>3221</v>
      </c>
      <c r="G3730" t="s">
        <v>2418</v>
      </c>
    </row>
    <row r="3731" spans="1:7">
      <c r="A3731" s="1174" t="s">
        <v>1078</v>
      </c>
      <c r="B3731" s="1337" t="s">
        <v>491</v>
      </c>
      <c r="C3731" s="22">
        <v>46224</v>
      </c>
      <c r="D3731" s="11">
        <v>115</v>
      </c>
      <c r="G3731" t="s">
        <v>2418</v>
      </c>
    </row>
    <row r="3732" spans="1:7">
      <c r="A3732" s="1173" t="s">
        <v>1769</v>
      </c>
      <c r="B3732" s="1381" t="s">
        <v>56</v>
      </c>
      <c r="C3732" s="22">
        <v>46224</v>
      </c>
      <c r="D3732" s="11">
        <v>921</v>
      </c>
      <c r="G3732" t="s">
        <v>2418</v>
      </c>
    </row>
    <row r="3733" spans="1:7">
      <c r="A3733" s="1174" t="s">
        <v>1772</v>
      </c>
      <c r="B3733" s="1174" t="s">
        <v>56</v>
      </c>
      <c r="C3733" s="22">
        <v>46224</v>
      </c>
      <c r="D3733" s="11">
        <v>979</v>
      </c>
      <c r="G3733" t="s">
        <v>2418</v>
      </c>
    </row>
    <row r="3734" spans="1:7">
      <c r="A3734" s="1338" t="s">
        <v>1115</v>
      </c>
      <c r="B3734" s="1174" t="s">
        <v>490</v>
      </c>
      <c r="C3734" s="22">
        <v>46224</v>
      </c>
      <c r="D3734" s="11">
        <v>858</v>
      </c>
      <c r="G3734" t="s">
        <v>2418</v>
      </c>
    </row>
    <row r="3735" spans="1:7">
      <c r="A3735" s="1337" t="s">
        <v>1043</v>
      </c>
      <c r="B3735" s="1174" t="s">
        <v>1921</v>
      </c>
      <c r="C3735" s="22">
        <v>46224</v>
      </c>
      <c r="F3735" s="11" t="s">
        <v>2220</v>
      </c>
      <c r="G3735" t="s">
        <v>2418</v>
      </c>
    </row>
    <row r="3736" spans="1:7">
      <c r="A3736" s="174" t="s">
        <v>1034</v>
      </c>
      <c r="B3736" s="88" t="s">
        <v>79</v>
      </c>
      <c r="C3736" s="22">
        <v>46224</v>
      </c>
      <c r="D3736" s="11">
        <v>478</v>
      </c>
      <c r="G3736" t="s">
        <v>2418</v>
      </c>
    </row>
    <row r="3737" spans="1:7">
      <c r="A3737" s="174" t="s">
        <v>1046</v>
      </c>
      <c r="B3737" s="88" t="s">
        <v>3219</v>
      </c>
      <c r="C3737" s="22">
        <v>46224</v>
      </c>
      <c r="D3737" s="11">
        <v>745</v>
      </c>
      <c r="G3737" t="s">
        <v>2418</v>
      </c>
    </row>
    <row r="3738" spans="1:7">
      <c r="A3738" s="174" t="s">
        <v>1049</v>
      </c>
      <c r="B3738" s="1162" t="s">
        <v>64</v>
      </c>
      <c r="C3738" s="22">
        <v>46224</v>
      </c>
      <c r="D3738" s="11">
        <v>721</v>
      </c>
      <c r="G3738" t="s">
        <v>2418</v>
      </c>
    </row>
    <row r="3739" spans="1:7">
      <c r="A3739" s="1343" t="s">
        <v>570</v>
      </c>
      <c r="B3739" s="1343" t="s">
        <v>58</v>
      </c>
      <c r="C3739" s="22">
        <v>46225</v>
      </c>
      <c r="D3739" s="86">
        <v>1297</v>
      </c>
      <c r="G3739" t="s">
        <v>2418</v>
      </c>
    </row>
    <row r="3740" spans="1:7">
      <c r="A3740" s="1340" t="s">
        <v>954</v>
      </c>
      <c r="B3740" s="1340" t="s">
        <v>78</v>
      </c>
      <c r="C3740" s="22">
        <v>46225</v>
      </c>
      <c r="D3740" s="86">
        <v>1662</v>
      </c>
      <c r="G3740" t="s">
        <v>2418</v>
      </c>
    </row>
    <row r="3741" spans="1:7">
      <c r="A3741" s="1163" t="s">
        <v>960</v>
      </c>
      <c r="B3741" s="1163" t="s">
        <v>58</v>
      </c>
      <c r="C3741" s="22">
        <v>46225</v>
      </c>
      <c r="D3741" s="86">
        <v>1420</v>
      </c>
      <c r="G3741" t="s">
        <v>2418</v>
      </c>
    </row>
    <row r="3742" spans="1:7">
      <c r="A3742" s="1340" t="s">
        <v>1078</v>
      </c>
      <c r="B3742" s="1340" t="s">
        <v>491</v>
      </c>
      <c r="C3742" s="22">
        <v>46225</v>
      </c>
      <c r="F3742" s="11" t="s">
        <v>2433</v>
      </c>
      <c r="G3742" t="s">
        <v>2418</v>
      </c>
    </row>
    <row r="3743" spans="1:7">
      <c r="A3743" s="1163" t="s">
        <v>1079</v>
      </c>
      <c r="B3743" s="1163" t="s">
        <v>491</v>
      </c>
      <c r="C3743" s="22">
        <v>46225</v>
      </c>
      <c r="F3743" s="11" t="s">
        <v>2433</v>
      </c>
      <c r="G3743" t="s">
        <v>2418</v>
      </c>
    </row>
    <row r="3744" spans="1:7">
      <c r="A3744" s="1161" t="s">
        <v>1769</v>
      </c>
      <c r="B3744" s="1343" t="s">
        <v>56</v>
      </c>
      <c r="C3744" s="22">
        <v>46225</v>
      </c>
      <c r="D3744" s="11">
        <v>397</v>
      </c>
      <c r="G3744" t="s">
        <v>2418</v>
      </c>
    </row>
    <row r="3745" spans="1:7">
      <c r="A3745" s="1162" t="s">
        <v>1772</v>
      </c>
      <c r="B3745" s="1162" t="s">
        <v>56</v>
      </c>
      <c r="C3745" s="22">
        <v>46225</v>
      </c>
      <c r="D3745" s="11">
        <v>395</v>
      </c>
      <c r="G3745" t="s">
        <v>2418</v>
      </c>
    </row>
    <row r="3746" spans="1:7">
      <c r="A3746" s="1163" t="s">
        <v>1115</v>
      </c>
      <c r="B3746" s="1162" t="s">
        <v>490</v>
      </c>
      <c r="C3746" s="22">
        <v>46225</v>
      </c>
      <c r="D3746" s="86">
        <v>1126</v>
      </c>
      <c r="G3746" t="s">
        <v>2418</v>
      </c>
    </row>
    <row r="3747" spans="1:7">
      <c r="A3747" s="1340" t="s">
        <v>1043</v>
      </c>
      <c r="B3747" s="1162" t="s">
        <v>1921</v>
      </c>
      <c r="C3747" s="22">
        <v>46225</v>
      </c>
      <c r="D3747" s="11">
        <v>325</v>
      </c>
      <c r="G3747" t="s">
        <v>2418</v>
      </c>
    </row>
    <row r="3748" spans="1:7">
      <c r="A3748" s="469" t="s">
        <v>1046</v>
      </c>
      <c r="B3748" s="469" t="s">
        <v>3222</v>
      </c>
      <c r="C3748" s="22">
        <v>46225</v>
      </c>
      <c r="D3748" s="11">
        <v>358</v>
      </c>
      <c r="G3748" t="s">
        <v>2418</v>
      </c>
    </row>
    <row r="3749" spans="1:7">
      <c r="A3749" s="469" t="s">
        <v>1049</v>
      </c>
      <c r="B3749" s="469" t="s">
        <v>64</v>
      </c>
      <c r="C3749" s="22">
        <v>46225</v>
      </c>
      <c r="D3749" s="86">
        <v>1126</v>
      </c>
      <c r="G3749" t="s">
        <v>2418</v>
      </c>
    </row>
    <row r="3750" spans="1:7">
      <c r="A3750" s="469" t="s">
        <v>1251</v>
      </c>
      <c r="B3750" s="469" t="s">
        <v>56</v>
      </c>
      <c r="C3750" s="22">
        <v>46225</v>
      </c>
      <c r="D3750" s="86">
        <v>21</v>
      </c>
      <c r="F3750" s="11" t="s">
        <v>3223</v>
      </c>
      <c r="G3750" t="s">
        <v>2418</v>
      </c>
    </row>
    <row r="3751" spans="1:7">
      <c r="A3751" s="1163" t="s">
        <v>1062</v>
      </c>
      <c r="B3751" s="238" t="s">
        <v>3014</v>
      </c>
      <c r="C3751" s="22">
        <v>46225</v>
      </c>
      <c r="D3751" s="11">
        <v>242</v>
      </c>
      <c r="F3751" s="11" t="s">
        <v>3224</v>
      </c>
      <c r="G3751" t="s">
        <v>2418</v>
      </c>
    </row>
    <row r="3752" spans="1:7">
      <c r="A3752" s="1343" t="s">
        <v>1820</v>
      </c>
      <c r="B3752" s="1343" t="s">
        <v>58</v>
      </c>
      <c r="C3752" s="22">
        <v>46226</v>
      </c>
      <c r="F3752" s="11" t="s">
        <v>3225</v>
      </c>
      <c r="G3752" t="s">
        <v>2418</v>
      </c>
    </row>
    <row r="3753" spans="1:7">
      <c r="A3753" s="1340" t="s">
        <v>570</v>
      </c>
      <c r="B3753" s="1340" t="s">
        <v>58</v>
      </c>
      <c r="C3753" s="22">
        <v>46226</v>
      </c>
      <c r="D3753" s="86">
        <v>1849</v>
      </c>
      <c r="G3753" t="s">
        <v>2418</v>
      </c>
    </row>
    <row r="3754" spans="1:7">
      <c r="A3754" s="1163" t="s">
        <v>954</v>
      </c>
      <c r="B3754" s="1163" t="s">
        <v>78</v>
      </c>
      <c r="C3754" s="22">
        <v>46226</v>
      </c>
      <c r="D3754" s="11">
        <v>661</v>
      </c>
      <c r="G3754" t="s">
        <v>2418</v>
      </c>
    </row>
    <row r="3755" spans="1:7">
      <c r="A3755" s="1340" t="s">
        <v>957</v>
      </c>
      <c r="B3755" s="1340" t="s">
        <v>78</v>
      </c>
      <c r="C3755" s="22">
        <v>46226</v>
      </c>
      <c r="F3755" s="11" t="s">
        <v>2220</v>
      </c>
      <c r="G3755" t="s">
        <v>2418</v>
      </c>
    </row>
    <row r="3756" spans="1:7">
      <c r="A3756" s="1163" t="s">
        <v>960</v>
      </c>
      <c r="B3756" s="1163" t="s">
        <v>58</v>
      </c>
      <c r="C3756" s="22">
        <v>46226</v>
      </c>
      <c r="F3756" s="11" t="s">
        <v>2220</v>
      </c>
      <c r="G3756" t="s">
        <v>2418</v>
      </c>
    </row>
    <row r="3757" spans="1:7">
      <c r="A3757" s="1340" t="s">
        <v>577</v>
      </c>
      <c r="B3757" s="1340" t="s">
        <v>1921</v>
      </c>
      <c r="C3757" s="22">
        <v>46226</v>
      </c>
      <c r="D3757" s="11">
        <v>428</v>
      </c>
      <c r="F3757" s="11" t="s">
        <v>3226</v>
      </c>
      <c r="G3757" t="s">
        <v>2418</v>
      </c>
    </row>
    <row r="3758" spans="1:7">
      <c r="A3758" s="1163" t="s">
        <v>1071</v>
      </c>
      <c r="B3758" s="1163" t="s">
        <v>3227</v>
      </c>
      <c r="C3758" s="22">
        <v>46226</v>
      </c>
      <c r="D3758" s="11">
        <v>410</v>
      </c>
      <c r="G3758" t="s">
        <v>2418</v>
      </c>
    </row>
    <row r="3759" spans="1:7">
      <c r="A3759" s="1340" t="s">
        <v>1078</v>
      </c>
      <c r="B3759" s="1340" t="s">
        <v>491</v>
      </c>
      <c r="C3759" s="22">
        <v>46226</v>
      </c>
      <c r="D3759" s="11">
        <v>35</v>
      </c>
      <c r="G3759" t="s">
        <v>2418</v>
      </c>
    </row>
    <row r="3760" spans="1:7">
      <c r="A3760" s="1163" t="s">
        <v>1079</v>
      </c>
      <c r="B3760" s="1163" t="s">
        <v>491</v>
      </c>
      <c r="C3760" s="22">
        <v>46226</v>
      </c>
      <c r="D3760" s="11">
        <v>150</v>
      </c>
      <c r="G3760" t="s">
        <v>2418</v>
      </c>
    </row>
    <row r="3761" spans="1:7">
      <c r="A3761" s="1161" t="s">
        <v>1769</v>
      </c>
      <c r="B3761" s="1343" t="s">
        <v>56</v>
      </c>
      <c r="C3761" s="22">
        <v>46226</v>
      </c>
      <c r="D3761" s="11">
        <v>467</v>
      </c>
      <c r="G3761" t="s">
        <v>2418</v>
      </c>
    </row>
    <row r="3762" spans="1:7">
      <c r="A3762" s="1162" t="s">
        <v>1772</v>
      </c>
      <c r="B3762" s="1162" t="s">
        <v>56</v>
      </c>
      <c r="C3762" s="22">
        <v>46226</v>
      </c>
      <c r="D3762" s="86">
        <v>1344</v>
      </c>
      <c r="G3762" t="s">
        <v>2418</v>
      </c>
    </row>
    <row r="3763" spans="1:7">
      <c r="A3763" s="1163" t="s">
        <v>1115</v>
      </c>
      <c r="B3763" s="1162" t="s">
        <v>490</v>
      </c>
      <c r="C3763" s="22">
        <v>46226</v>
      </c>
      <c r="D3763" s="86">
        <v>1017</v>
      </c>
      <c r="G3763" t="s">
        <v>2418</v>
      </c>
    </row>
    <row r="3764" spans="1:7">
      <c r="A3764" s="1162" t="s">
        <v>1034</v>
      </c>
      <c r="B3764" s="1162" t="s">
        <v>3145</v>
      </c>
      <c r="C3764" s="22">
        <v>46226</v>
      </c>
      <c r="F3764" s="1417" t="s">
        <v>2084</v>
      </c>
      <c r="G3764" t="s">
        <v>2418</v>
      </c>
    </row>
    <row r="3765" spans="1:7">
      <c r="A3765" s="1162" t="s">
        <v>1043</v>
      </c>
      <c r="B3765" s="1162" t="s">
        <v>1921</v>
      </c>
      <c r="C3765" s="22">
        <v>46226</v>
      </c>
      <c r="F3765" s="11" t="s">
        <v>3228</v>
      </c>
      <c r="G3765" t="s">
        <v>2418</v>
      </c>
    </row>
    <row r="3766" spans="1:7">
      <c r="A3766" s="1162" t="s">
        <v>1043</v>
      </c>
      <c r="B3766" s="1162" t="s">
        <v>2857</v>
      </c>
      <c r="C3766" s="22">
        <v>46226</v>
      </c>
      <c r="E3766" s="244">
        <v>3872</v>
      </c>
      <c r="G3766" t="s">
        <v>2418</v>
      </c>
    </row>
    <row r="3767" spans="1:7">
      <c r="A3767" s="469" t="s">
        <v>1046</v>
      </c>
      <c r="B3767" s="469" t="s">
        <v>3222</v>
      </c>
      <c r="C3767" s="22">
        <v>46226</v>
      </c>
      <c r="D3767" s="11">
        <v>10</v>
      </c>
      <c r="G3767" t="s">
        <v>2418</v>
      </c>
    </row>
    <row r="3768" spans="1:7">
      <c r="A3768" s="469" t="s">
        <v>1014</v>
      </c>
      <c r="B3768" s="469" t="s">
        <v>3222</v>
      </c>
      <c r="C3768" s="22">
        <v>46226</v>
      </c>
      <c r="D3768" s="86">
        <v>1144</v>
      </c>
      <c r="G3768" t="s">
        <v>2418</v>
      </c>
    </row>
    <row r="3769" spans="1:7">
      <c r="A3769" s="469" t="s">
        <v>1049</v>
      </c>
      <c r="B3769" s="469" t="s">
        <v>64</v>
      </c>
      <c r="C3769" s="22">
        <v>46226</v>
      </c>
      <c r="D3769" s="11">
        <v>556</v>
      </c>
      <c r="G3769" t="s">
        <v>2418</v>
      </c>
    </row>
    <row r="3770" spans="1:7">
      <c r="A3770" s="1162" t="s">
        <v>666</v>
      </c>
      <c r="B3770" s="1162" t="s">
        <v>3025</v>
      </c>
      <c r="C3770" s="22">
        <v>46226</v>
      </c>
      <c r="D3770" s="86">
        <v>2283</v>
      </c>
      <c r="G3770" t="s">
        <v>2418</v>
      </c>
    </row>
    <row r="3771" spans="1:7">
      <c r="A3771" s="1343" t="s">
        <v>1062</v>
      </c>
      <c r="B3771" s="234" t="s">
        <v>3229</v>
      </c>
      <c r="C3771" s="22">
        <v>46226</v>
      </c>
      <c r="D3771" s="11">
        <v>26</v>
      </c>
      <c r="F3771" s="11" t="s">
        <v>3230</v>
      </c>
      <c r="G3771" t="s">
        <v>2418</v>
      </c>
    </row>
    <row r="3772" spans="1:7">
      <c r="A3772" s="1163" t="s">
        <v>1063</v>
      </c>
      <c r="B3772" s="238" t="s">
        <v>3229</v>
      </c>
      <c r="C3772" s="22">
        <v>46226</v>
      </c>
      <c r="D3772" s="11">
        <v>460</v>
      </c>
      <c r="G3772" t="s">
        <v>2418</v>
      </c>
    </row>
    <row r="3773" spans="1:7">
      <c r="A3773" s="1503" t="s">
        <v>570</v>
      </c>
      <c r="B3773" s="1485" t="s">
        <v>58</v>
      </c>
      <c r="C3773" s="22">
        <v>46227</v>
      </c>
      <c r="D3773" s="86">
        <v>1158</v>
      </c>
      <c r="G3773" t="s">
        <v>2418</v>
      </c>
    </row>
    <row r="3774" spans="1:7">
      <c r="A3774" s="1504" t="s">
        <v>954</v>
      </c>
      <c r="B3774" s="1505" t="s">
        <v>78</v>
      </c>
      <c r="C3774" s="22">
        <v>46227</v>
      </c>
      <c r="D3774" s="11">
        <v>717</v>
      </c>
      <c r="G3774" t="s">
        <v>2418</v>
      </c>
    </row>
    <row r="3775" spans="1:7">
      <c r="A3775" s="1480" t="s">
        <v>577</v>
      </c>
      <c r="B3775" s="1506" t="s">
        <v>1921</v>
      </c>
      <c r="C3775" s="22">
        <v>46227</v>
      </c>
      <c r="D3775" s="11">
        <v>141</v>
      </c>
      <c r="G3775" t="s">
        <v>2418</v>
      </c>
    </row>
    <row r="3776" spans="1:7">
      <c r="A3776" s="1504" t="s">
        <v>1071</v>
      </c>
      <c r="B3776" s="1505" t="s">
        <v>3227</v>
      </c>
      <c r="C3776" s="22">
        <v>46227</v>
      </c>
      <c r="D3776" s="11">
        <v>202</v>
      </c>
      <c r="G3776" t="s">
        <v>2418</v>
      </c>
    </row>
    <row r="3777" spans="1:7">
      <c r="A3777" s="1503" t="s">
        <v>1075</v>
      </c>
      <c r="B3777" s="1485" t="s">
        <v>3227</v>
      </c>
      <c r="C3777" s="22">
        <v>46227</v>
      </c>
      <c r="F3777" s="11" t="s">
        <v>2220</v>
      </c>
      <c r="G3777" t="s">
        <v>2418</v>
      </c>
    </row>
    <row r="3778" spans="1:7">
      <c r="A3778" s="1504" t="s">
        <v>1078</v>
      </c>
      <c r="B3778" s="1505" t="s">
        <v>491</v>
      </c>
      <c r="C3778" s="22">
        <v>46227</v>
      </c>
      <c r="F3778" s="11" t="s">
        <v>2624</v>
      </c>
      <c r="G3778" t="s">
        <v>2418</v>
      </c>
    </row>
    <row r="3779" spans="1:7">
      <c r="A3779" s="1503" t="s">
        <v>1079</v>
      </c>
      <c r="B3779" s="1485" t="s">
        <v>491</v>
      </c>
      <c r="C3779" s="22">
        <v>46227</v>
      </c>
      <c r="F3779" s="11" t="s">
        <v>2220</v>
      </c>
      <c r="G3779" t="s">
        <v>2418</v>
      </c>
    </row>
    <row r="3780" spans="1:7">
      <c r="A3780" s="1480" t="s">
        <v>912</v>
      </c>
      <c r="B3780" s="1480" t="s">
        <v>56</v>
      </c>
      <c r="C3780" s="22">
        <v>46227</v>
      </c>
      <c r="D3780" s="11">
        <v>803</v>
      </c>
      <c r="G3780" t="s">
        <v>2418</v>
      </c>
    </row>
    <row r="3781" spans="1:7">
      <c r="A3781" s="1480" t="s">
        <v>1769</v>
      </c>
      <c r="B3781" s="1480" t="s">
        <v>56</v>
      </c>
      <c r="C3781" s="22">
        <v>46227</v>
      </c>
      <c r="D3781" s="11">
        <v>111</v>
      </c>
      <c r="F3781" s="11" t="s">
        <v>3231</v>
      </c>
      <c r="G3781" t="s">
        <v>2418</v>
      </c>
    </row>
    <row r="3782" spans="1:7">
      <c r="A3782" s="1480" t="s">
        <v>1772</v>
      </c>
      <c r="B3782" s="1480" t="s">
        <v>56</v>
      </c>
      <c r="C3782" s="22">
        <v>46227</v>
      </c>
      <c r="D3782" s="11">
        <v>679</v>
      </c>
      <c r="G3782" t="s">
        <v>2418</v>
      </c>
    </row>
    <row r="3783" spans="1:7">
      <c r="A3783" s="1480" t="s">
        <v>1999</v>
      </c>
      <c r="B3783" s="1480" t="s">
        <v>490</v>
      </c>
      <c r="C3783" s="22">
        <v>46227</v>
      </c>
      <c r="D3783" s="11">
        <v>377</v>
      </c>
      <c r="G3783" t="s">
        <v>2418</v>
      </c>
    </row>
    <row r="3784" spans="1:7">
      <c r="A3784" s="1507" t="s">
        <v>1049</v>
      </c>
      <c r="B3784" s="1507" t="s">
        <v>64</v>
      </c>
      <c r="C3784" s="22">
        <v>46227</v>
      </c>
      <c r="D3784" s="11">
        <v>262</v>
      </c>
      <c r="G3784" t="s">
        <v>2418</v>
      </c>
    </row>
    <row r="3785" spans="1:7">
      <c r="A3785" s="1480" t="s">
        <v>666</v>
      </c>
      <c r="B3785" s="1480" t="s">
        <v>3025</v>
      </c>
      <c r="C3785" s="22">
        <v>46227</v>
      </c>
      <c r="D3785" s="11">
        <v>782</v>
      </c>
      <c r="G3785" t="s">
        <v>2418</v>
      </c>
    </row>
    <row r="3786" spans="1:7">
      <c r="A3786" s="1507" t="s">
        <v>1014</v>
      </c>
      <c r="B3786" s="1507" t="s">
        <v>3222</v>
      </c>
      <c r="C3786" s="22">
        <v>46227</v>
      </c>
      <c r="D3786" s="11">
        <v>508</v>
      </c>
      <c r="G3786" t="s">
        <v>2418</v>
      </c>
    </row>
    <row r="3787" spans="1:7">
      <c r="A3787" s="1480" t="s">
        <v>1043</v>
      </c>
      <c r="B3787" s="1480" t="s">
        <v>1921</v>
      </c>
      <c r="C3787" s="22">
        <v>46227</v>
      </c>
      <c r="F3787" s="11" t="s">
        <v>2072</v>
      </c>
      <c r="G3787" t="s">
        <v>2418</v>
      </c>
    </row>
    <row r="3788" spans="1:7">
      <c r="A3788" s="1485" t="s">
        <v>1063</v>
      </c>
      <c r="B3788" s="167" t="s">
        <v>3229</v>
      </c>
      <c r="C3788" s="22">
        <v>46227</v>
      </c>
      <c r="D3788" s="11">
        <v>629</v>
      </c>
      <c r="G3788" t="s">
        <v>2418</v>
      </c>
    </row>
    <row r="3789" spans="1:7">
      <c r="A3789" s="1485" t="s">
        <v>1820</v>
      </c>
      <c r="B3789" s="1503" t="s">
        <v>58</v>
      </c>
      <c r="C3789" s="22">
        <v>46230</v>
      </c>
      <c r="F3789" s="11" t="s">
        <v>3232</v>
      </c>
      <c r="G3789" t="s">
        <v>2418</v>
      </c>
    </row>
    <row r="3790" spans="1:7">
      <c r="A3790" s="1503" t="s">
        <v>570</v>
      </c>
      <c r="B3790" s="1503" t="s">
        <v>58</v>
      </c>
      <c r="C3790" s="22">
        <v>46230</v>
      </c>
      <c r="D3790" s="86">
        <v>1171</v>
      </c>
      <c r="G3790" t="s">
        <v>2418</v>
      </c>
    </row>
    <row r="3791" spans="1:7">
      <c r="A3791" s="1504" t="s">
        <v>954</v>
      </c>
      <c r="B3791" s="1504" t="s">
        <v>78</v>
      </c>
      <c r="C3791" s="22">
        <v>46230</v>
      </c>
      <c r="D3791" s="11">
        <v>202</v>
      </c>
      <c r="G3791" t="s">
        <v>2418</v>
      </c>
    </row>
    <row r="3792" spans="1:7">
      <c r="A3792" s="1503" t="s">
        <v>957</v>
      </c>
      <c r="B3792" s="1503" t="s">
        <v>78</v>
      </c>
      <c r="C3792" s="22">
        <v>46230</v>
      </c>
      <c r="F3792" s="1417" t="s">
        <v>2220</v>
      </c>
      <c r="G3792" t="s">
        <v>2418</v>
      </c>
    </row>
    <row r="3793" spans="1:7">
      <c r="A3793" s="1504" t="s">
        <v>577</v>
      </c>
      <c r="B3793" s="1503" t="s">
        <v>1921</v>
      </c>
      <c r="C3793" s="22">
        <v>46230</v>
      </c>
      <c r="D3793" s="11">
        <v>203</v>
      </c>
      <c r="F3793" s="11" t="s">
        <v>3233</v>
      </c>
      <c r="G3793" t="s">
        <v>2418</v>
      </c>
    </row>
    <row r="3794" spans="1:7">
      <c r="A3794" s="1503" t="s">
        <v>961</v>
      </c>
      <c r="B3794" s="1503" t="s">
        <v>1921</v>
      </c>
      <c r="C3794" s="22">
        <v>46230</v>
      </c>
      <c r="F3794" s="1417" t="s">
        <v>2220</v>
      </c>
      <c r="G3794" t="s">
        <v>2418</v>
      </c>
    </row>
    <row r="3795" spans="1:7">
      <c r="A3795" s="1504" t="s">
        <v>963</v>
      </c>
      <c r="B3795" s="1504" t="s">
        <v>489</v>
      </c>
      <c r="C3795" s="22">
        <v>46230</v>
      </c>
      <c r="F3795" s="11" t="s">
        <v>2323</v>
      </c>
      <c r="G3795" t="s">
        <v>2418</v>
      </c>
    </row>
    <row r="3796" spans="1:7">
      <c r="A3796" s="1503" t="s">
        <v>1075</v>
      </c>
      <c r="B3796" s="1503" t="s">
        <v>1921</v>
      </c>
      <c r="C3796" s="22">
        <v>46230</v>
      </c>
      <c r="D3796" s="11">
        <v>52</v>
      </c>
      <c r="G3796" t="s">
        <v>2418</v>
      </c>
    </row>
    <row r="3797" spans="1:7">
      <c r="A3797" s="1504" t="s">
        <v>1075</v>
      </c>
      <c r="B3797" s="1504" t="s">
        <v>3227</v>
      </c>
      <c r="C3797" s="22">
        <v>46230</v>
      </c>
      <c r="D3797" s="11">
        <v>893</v>
      </c>
      <c r="G3797" t="s">
        <v>2418</v>
      </c>
    </row>
    <row r="3798" spans="1:7">
      <c r="A3798" s="1480" t="s">
        <v>912</v>
      </c>
      <c r="B3798" s="1480" t="s">
        <v>56</v>
      </c>
      <c r="C3798" s="22">
        <v>46230</v>
      </c>
      <c r="D3798" s="11">
        <v>706</v>
      </c>
      <c r="G3798" t="s">
        <v>2418</v>
      </c>
    </row>
    <row r="3799" spans="1:7">
      <c r="A3799" s="1480" t="s">
        <v>1768</v>
      </c>
      <c r="B3799" s="1480" t="s">
        <v>56</v>
      </c>
      <c r="C3799" s="22">
        <v>46230</v>
      </c>
      <c r="F3799" s="1417" t="s">
        <v>2433</v>
      </c>
      <c r="G3799" t="s">
        <v>2418</v>
      </c>
    </row>
    <row r="3800" spans="1:7">
      <c r="A3800" s="1480" t="s">
        <v>1261</v>
      </c>
      <c r="B3800" s="1480" t="s">
        <v>56</v>
      </c>
      <c r="C3800" s="22">
        <v>46230</v>
      </c>
      <c r="D3800" s="11">
        <v>120</v>
      </c>
      <c r="F3800" s="11" t="s">
        <v>3234</v>
      </c>
      <c r="G3800" t="s">
        <v>2418</v>
      </c>
    </row>
    <row r="3801" spans="1:7">
      <c r="A3801" s="1504" t="s">
        <v>1036</v>
      </c>
      <c r="B3801" s="1480" t="s">
        <v>3025</v>
      </c>
      <c r="C3801" s="22">
        <v>46230</v>
      </c>
      <c r="D3801" s="86">
        <v>2099</v>
      </c>
      <c r="G3801" t="s">
        <v>2418</v>
      </c>
    </row>
    <row r="3802" spans="1:7">
      <c r="A3802" s="1507" t="s">
        <v>1014</v>
      </c>
      <c r="B3802" s="1507" t="s">
        <v>3222</v>
      </c>
      <c r="C3802" s="22">
        <v>46230</v>
      </c>
      <c r="D3802" s="11">
        <v>763</v>
      </c>
      <c r="G3802" t="s">
        <v>2418</v>
      </c>
    </row>
    <row r="3803" spans="1:7">
      <c r="A3803" s="1507" t="s">
        <v>2000</v>
      </c>
      <c r="B3803" s="1507" t="s">
        <v>64</v>
      </c>
      <c r="C3803" s="22">
        <v>46230</v>
      </c>
      <c r="F3803" s="11" t="s">
        <v>3235</v>
      </c>
      <c r="G3803" t="s">
        <v>2418</v>
      </c>
    </row>
    <row r="3804" spans="1:7">
      <c r="A3804" s="1480" t="s">
        <v>1999</v>
      </c>
      <c r="B3804" s="1480" t="s">
        <v>490</v>
      </c>
      <c r="C3804" s="22">
        <v>46230</v>
      </c>
      <c r="D3804" s="86">
        <v>1083</v>
      </c>
      <c r="G3804" t="s">
        <v>2418</v>
      </c>
    </row>
    <row r="3805" spans="1:7">
      <c r="A3805" s="1485" t="s">
        <v>1063</v>
      </c>
      <c r="B3805" s="167" t="s">
        <v>3229</v>
      </c>
      <c r="C3805" s="22">
        <v>46230</v>
      </c>
      <c r="D3805" s="11">
        <v>375</v>
      </c>
      <c r="G3805" t="s">
        <v>2418</v>
      </c>
    </row>
    <row r="3806" spans="1:7">
      <c r="A3806" s="1485" t="s">
        <v>941</v>
      </c>
      <c r="B3806" s="167" t="s">
        <v>3236</v>
      </c>
      <c r="C3806" s="22">
        <v>46231</v>
      </c>
      <c r="D3806" s="86">
        <v>2264</v>
      </c>
      <c r="G3806" t="s">
        <v>2418</v>
      </c>
    </row>
    <row r="3807" spans="1:7">
      <c r="A3807" s="1480" t="s">
        <v>577</v>
      </c>
      <c r="B3807" s="1480" t="s">
        <v>1921</v>
      </c>
      <c r="C3807" s="22">
        <v>46231</v>
      </c>
      <c r="D3807" s="11">
        <v>179</v>
      </c>
      <c r="F3807" s="11" t="s">
        <v>2501</v>
      </c>
      <c r="G3807" t="s">
        <v>2418</v>
      </c>
    </row>
    <row r="3808" spans="1:7">
      <c r="A3808" s="1480" t="s">
        <v>961</v>
      </c>
      <c r="B3808" s="1480" t="s">
        <v>1921</v>
      </c>
      <c r="C3808" s="22">
        <v>46231</v>
      </c>
      <c r="D3808" s="11">
        <v>215</v>
      </c>
      <c r="G3808" t="s">
        <v>2418</v>
      </c>
    </row>
    <row r="3809" spans="1:7">
      <c r="A3809" s="1480" t="s">
        <v>963</v>
      </c>
      <c r="B3809" s="1503" t="s">
        <v>1921</v>
      </c>
      <c r="C3809" s="22">
        <v>46231</v>
      </c>
      <c r="D3809" s="11">
        <v>861</v>
      </c>
      <c r="G3809" t="s">
        <v>2418</v>
      </c>
    </row>
    <row r="3810" spans="1:7">
      <c r="A3810" s="1480" t="s">
        <v>1071</v>
      </c>
      <c r="B3810" s="1504" t="s">
        <v>1921</v>
      </c>
      <c r="C3810" s="22">
        <v>46231</v>
      </c>
      <c r="D3810" s="11">
        <v>65</v>
      </c>
      <c r="G3810" t="s">
        <v>2418</v>
      </c>
    </row>
    <row r="3811" spans="1:7">
      <c r="A3811" s="1480" t="s">
        <v>1075</v>
      </c>
      <c r="B3811" s="1504" t="s">
        <v>1921</v>
      </c>
      <c r="C3811" s="22">
        <v>46231</v>
      </c>
      <c r="D3811" s="11">
        <v>64</v>
      </c>
      <c r="G3811" t="s">
        <v>2418</v>
      </c>
    </row>
    <row r="3812" spans="1:7">
      <c r="A3812" s="1480" t="s">
        <v>912</v>
      </c>
      <c r="B3812" s="1480" t="s">
        <v>56</v>
      </c>
      <c r="C3812" s="22">
        <v>46231</v>
      </c>
      <c r="D3812" s="86">
        <v>1159</v>
      </c>
      <c r="G3812" t="s">
        <v>2418</v>
      </c>
    </row>
    <row r="3813" spans="1:7">
      <c r="A3813" s="1480" t="s">
        <v>1768</v>
      </c>
      <c r="B3813" s="1480" t="s">
        <v>56</v>
      </c>
      <c r="C3813" s="22">
        <v>46231</v>
      </c>
      <c r="D3813" s="86">
        <v>1635</v>
      </c>
      <c r="G3813" t="s">
        <v>2418</v>
      </c>
    </row>
    <row r="3814" spans="1:7">
      <c r="A3814" s="1480" t="s">
        <v>1036</v>
      </c>
      <c r="B3814" s="1480" t="s">
        <v>3025</v>
      </c>
      <c r="C3814" s="22">
        <v>46231</v>
      </c>
      <c r="D3814" s="86">
        <v>2327</v>
      </c>
      <c r="G3814" t="s">
        <v>2418</v>
      </c>
    </row>
    <row r="3815" spans="1:7">
      <c r="A3815" s="1480" t="s">
        <v>718</v>
      </c>
      <c r="B3815" s="1480" t="s">
        <v>3145</v>
      </c>
      <c r="C3815" s="22">
        <v>46231</v>
      </c>
      <c r="D3815" s="11">
        <v>719</v>
      </c>
      <c r="G3815" t="s">
        <v>2418</v>
      </c>
    </row>
    <row r="3816" spans="1:7">
      <c r="A3816" s="1480" t="s">
        <v>1046</v>
      </c>
      <c r="B3816" s="1480" t="s">
        <v>493</v>
      </c>
      <c r="C3816" s="22">
        <v>46231</v>
      </c>
      <c r="D3816" s="11">
        <v>200</v>
      </c>
      <c r="G3816" t="s">
        <v>2418</v>
      </c>
    </row>
    <row r="3817" spans="1:7">
      <c r="A3817" s="1480" t="s">
        <v>992</v>
      </c>
      <c r="B3817" s="1480" t="s">
        <v>3025</v>
      </c>
      <c r="C3817" s="22">
        <v>46231</v>
      </c>
      <c r="F3817" s="1417" t="s">
        <v>2220</v>
      </c>
      <c r="G3817" t="s">
        <v>2418</v>
      </c>
    </row>
    <row r="3818" spans="1:7">
      <c r="A3818" s="1480" t="s">
        <v>1006</v>
      </c>
      <c r="B3818" s="1480" t="s">
        <v>493</v>
      </c>
      <c r="C3818" s="22">
        <v>46231</v>
      </c>
      <c r="D3818" s="11">
        <v>257</v>
      </c>
      <c r="G3818" t="s">
        <v>2418</v>
      </c>
    </row>
    <row r="3819" spans="1:7">
      <c r="A3819" s="1507" t="s">
        <v>1014</v>
      </c>
      <c r="B3819" s="1507" t="s">
        <v>3222</v>
      </c>
      <c r="C3819" s="22">
        <v>46231</v>
      </c>
      <c r="D3819" s="11">
        <v>214</v>
      </c>
      <c r="G3819" t="s">
        <v>2418</v>
      </c>
    </row>
    <row r="3820" spans="1:7">
      <c r="A3820" s="1480" t="s">
        <v>1018</v>
      </c>
      <c r="B3820" s="1480" t="s">
        <v>3025</v>
      </c>
      <c r="C3820" s="22">
        <v>46231</v>
      </c>
      <c r="F3820" s="1417" t="s">
        <v>2220</v>
      </c>
      <c r="G3820" t="s">
        <v>2418</v>
      </c>
    </row>
    <row r="3821" spans="1:7">
      <c r="A3821" s="1480" t="s">
        <v>1019</v>
      </c>
      <c r="B3821" s="1480" t="s">
        <v>3025</v>
      </c>
      <c r="C3821" s="22">
        <v>46231</v>
      </c>
      <c r="F3821" s="1417" t="s">
        <v>2220</v>
      </c>
      <c r="G3821" t="s">
        <v>2418</v>
      </c>
    </row>
    <row r="3822" spans="1:7">
      <c r="A3822" s="1480" t="s">
        <v>1021</v>
      </c>
      <c r="B3822" s="1480" t="s">
        <v>494</v>
      </c>
      <c r="C3822" s="22">
        <v>46231</v>
      </c>
      <c r="D3822" s="11">
        <v>484</v>
      </c>
      <c r="G3822" t="s">
        <v>2418</v>
      </c>
    </row>
    <row r="3823" spans="1:7">
      <c r="A3823" s="1480" t="s">
        <v>1027</v>
      </c>
      <c r="B3823" s="1480" t="s">
        <v>3025</v>
      </c>
      <c r="C3823" s="22">
        <v>46231</v>
      </c>
      <c r="D3823" s="11">
        <v>232</v>
      </c>
      <c r="G3823" t="s">
        <v>2418</v>
      </c>
    </row>
    <row r="3824" spans="1:7">
      <c r="A3824" s="1480" t="s">
        <v>1999</v>
      </c>
      <c r="B3824" s="1480" t="s">
        <v>490</v>
      </c>
      <c r="C3824" s="22">
        <v>46231</v>
      </c>
      <c r="D3824" s="11">
        <v>539</v>
      </c>
      <c r="G3824" t="s">
        <v>2418</v>
      </c>
    </row>
    <row r="3825" spans="1:7">
      <c r="A3825" s="1485" t="s">
        <v>1062</v>
      </c>
      <c r="B3825" s="167" t="s">
        <v>3229</v>
      </c>
      <c r="C3825" s="22">
        <v>46231</v>
      </c>
      <c r="D3825" s="11">
        <v>10</v>
      </c>
      <c r="F3825" s="1417" t="s">
        <v>3237</v>
      </c>
      <c r="G3825" t="s">
        <v>2418</v>
      </c>
    </row>
    <row r="3826" spans="1:7">
      <c r="A3826" s="1485" t="s">
        <v>1063</v>
      </c>
      <c r="B3826" s="167" t="s">
        <v>3229</v>
      </c>
      <c r="C3826" s="22">
        <v>46231</v>
      </c>
      <c r="D3826" s="11">
        <v>538</v>
      </c>
      <c r="G3826" t="s">
        <v>2418</v>
      </c>
    </row>
    <row r="3827" spans="1:7">
      <c r="A3827" s="1480" t="s">
        <v>577</v>
      </c>
      <c r="B3827" s="1480" t="s">
        <v>1921</v>
      </c>
      <c r="C3827" s="22">
        <v>46232</v>
      </c>
      <c r="D3827" s="11">
        <v>272</v>
      </c>
      <c r="F3827" s="11" t="s">
        <v>3238</v>
      </c>
      <c r="G3827" t="s">
        <v>2418</v>
      </c>
    </row>
    <row r="3828" spans="1:7">
      <c r="A3828" s="1480" t="s">
        <v>961</v>
      </c>
      <c r="B3828" s="1480" t="s">
        <v>1921</v>
      </c>
      <c r="C3828" s="22">
        <v>46232</v>
      </c>
      <c r="D3828" s="11">
        <v>105</v>
      </c>
      <c r="F3828" s="11" t="s">
        <v>3106</v>
      </c>
      <c r="G3828" t="s">
        <v>2418</v>
      </c>
    </row>
    <row r="3829" spans="1:7">
      <c r="A3829" s="1503" t="s">
        <v>963</v>
      </c>
      <c r="B3829" s="1503" t="s">
        <v>489</v>
      </c>
      <c r="C3829" s="22">
        <v>46232</v>
      </c>
      <c r="D3829" s="11">
        <v>334</v>
      </c>
      <c r="G3829" t="s">
        <v>2418</v>
      </c>
    </row>
    <row r="3830" spans="1:7">
      <c r="A3830" s="1504" t="s">
        <v>1071</v>
      </c>
      <c r="B3830" s="1504" t="s">
        <v>1921</v>
      </c>
      <c r="C3830" s="22">
        <v>46232</v>
      </c>
      <c r="D3830" s="11">
        <v>160</v>
      </c>
      <c r="F3830" s="11" t="s">
        <v>3239</v>
      </c>
      <c r="G3830" t="s">
        <v>2418</v>
      </c>
    </row>
    <row r="3831" spans="1:7">
      <c r="A3831" s="1503" t="s">
        <v>1075</v>
      </c>
      <c r="B3831" s="1503" t="s">
        <v>3076</v>
      </c>
      <c r="C3831" s="22">
        <v>46232</v>
      </c>
      <c r="D3831" s="11">
        <v>811</v>
      </c>
      <c r="G3831" t="s">
        <v>2418</v>
      </c>
    </row>
    <row r="3832" spans="1:7">
      <c r="A3832" s="1504" t="s">
        <v>1078</v>
      </c>
      <c r="B3832" s="1504" t="s">
        <v>491</v>
      </c>
      <c r="C3832" s="22">
        <v>46232</v>
      </c>
      <c r="F3832" s="11" t="s">
        <v>3240</v>
      </c>
      <c r="G3832" t="s">
        <v>2418</v>
      </c>
    </row>
    <row r="3833" spans="1:7">
      <c r="A3833" s="1480" t="s">
        <v>912</v>
      </c>
      <c r="B3833" s="1480" t="s">
        <v>56</v>
      </c>
      <c r="C3833" s="22">
        <v>46232</v>
      </c>
      <c r="D3833" s="86">
        <v>1155</v>
      </c>
      <c r="G3833" t="s">
        <v>2418</v>
      </c>
    </row>
    <row r="3834" spans="1:7">
      <c r="A3834" s="1480" t="s">
        <v>1768</v>
      </c>
      <c r="B3834" s="1480" t="s">
        <v>56</v>
      </c>
      <c r="C3834" s="22">
        <v>46232</v>
      </c>
      <c r="D3834" s="11">
        <v>694</v>
      </c>
      <c r="G3834" t="s">
        <v>2418</v>
      </c>
    </row>
    <row r="3835" spans="1:7">
      <c r="A3835" s="1480" t="s">
        <v>992</v>
      </c>
      <c r="B3835" s="1480" t="s">
        <v>3025</v>
      </c>
      <c r="C3835" s="22">
        <v>46232</v>
      </c>
      <c r="F3835" s="1417" t="s">
        <v>2220</v>
      </c>
      <c r="G3835" t="s">
        <v>2418</v>
      </c>
    </row>
    <row r="3836" spans="1:7">
      <c r="A3836" s="1480" t="s">
        <v>1001</v>
      </c>
      <c r="B3836" s="1480" t="s">
        <v>3025</v>
      </c>
      <c r="C3836" s="22">
        <v>46232</v>
      </c>
      <c r="D3836" s="11">
        <v>436</v>
      </c>
      <c r="G3836" t="s">
        <v>2418</v>
      </c>
    </row>
    <row r="3837" spans="1:7">
      <c r="A3837" s="1512" t="s">
        <v>1014</v>
      </c>
      <c r="B3837" s="1512" t="s">
        <v>3222</v>
      </c>
      <c r="C3837" s="22">
        <v>46232</v>
      </c>
      <c r="D3837" s="11">
        <v>324</v>
      </c>
      <c r="G3837" t="s">
        <v>2418</v>
      </c>
    </row>
    <row r="3838" spans="1:7">
      <c r="A3838" s="1513" t="s">
        <v>1021</v>
      </c>
      <c r="B3838" s="1513" t="s">
        <v>494</v>
      </c>
      <c r="C3838" s="22">
        <v>46232</v>
      </c>
      <c r="D3838" s="11">
        <v>955</v>
      </c>
      <c r="G3838" t="s">
        <v>2418</v>
      </c>
    </row>
    <row r="3839" spans="1:7">
      <c r="A3839" s="1480" t="s">
        <v>1036</v>
      </c>
      <c r="B3839" s="1480" t="s">
        <v>3025</v>
      </c>
      <c r="C3839" s="22">
        <v>46232</v>
      </c>
      <c r="F3839" s="11" t="s">
        <v>3046</v>
      </c>
      <c r="G3839" t="s">
        <v>2418</v>
      </c>
    </row>
    <row r="3840" spans="1:7">
      <c r="A3840" s="1480" t="s">
        <v>718</v>
      </c>
      <c r="B3840" s="1480" t="s">
        <v>3145</v>
      </c>
      <c r="C3840" s="22">
        <v>46232</v>
      </c>
      <c r="D3840" s="11">
        <v>534</v>
      </c>
      <c r="G3840" t="s">
        <v>2418</v>
      </c>
    </row>
    <row r="3841" spans="1:7">
      <c r="A3841" s="1480" t="s">
        <v>1046</v>
      </c>
      <c r="B3841" s="1480" t="s">
        <v>493</v>
      </c>
      <c r="C3841" s="22">
        <v>46232</v>
      </c>
      <c r="D3841" s="11">
        <v>64</v>
      </c>
      <c r="G3841" t="s">
        <v>2418</v>
      </c>
    </row>
    <row r="3842" spans="1:7">
      <c r="A3842" s="1480" t="s">
        <v>1999</v>
      </c>
      <c r="B3842" s="1480" t="s">
        <v>490</v>
      </c>
      <c r="C3842" s="22">
        <v>46232</v>
      </c>
      <c r="D3842" s="11">
        <v>700</v>
      </c>
      <c r="G3842" t="s">
        <v>2418</v>
      </c>
    </row>
    <row r="3843" spans="1:7">
      <c r="A3843" s="1485" t="s">
        <v>1062</v>
      </c>
      <c r="B3843" s="167" t="s">
        <v>3229</v>
      </c>
      <c r="C3843" s="22">
        <v>46232</v>
      </c>
      <c r="D3843" s="11">
        <v>10</v>
      </c>
      <c r="F3843" s="11" t="s">
        <v>3241</v>
      </c>
      <c r="G3843" t="s">
        <v>2418</v>
      </c>
    </row>
    <row r="3844" spans="1:7">
      <c r="A3844" s="1485" t="s">
        <v>1063</v>
      </c>
      <c r="B3844" s="167" t="s">
        <v>3229</v>
      </c>
      <c r="C3844" s="22">
        <v>46232</v>
      </c>
      <c r="D3844" s="11">
        <v>621</v>
      </c>
      <c r="G3844" t="s">
        <v>2418</v>
      </c>
    </row>
    <row r="3845" spans="1:7">
      <c r="A3845" s="1485" t="s">
        <v>941</v>
      </c>
      <c r="B3845" s="1485" t="s">
        <v>1921</v>
      </c>
      <c r="C3845" s="22">
        <v>46233</v>
      </c>
      <c r="F3845" s="1417" t="s">
        <v>3242</v>
      </c>
      <c r="G3845" t="s">
        <v>2418</v>
      </c>
    </row>
    <row r="3846" spans="1:7">
      <c r="A3846" s="1506" t="s">
        <v>577</v>
      </c>
      <c r="B3846" s="1506" t="s">
        <v>1921</v>
      </c>
      <c r="C3846" s="22">
        <v>46233</v>
      </c>
      <c r="D3846" s="11">
        <v>362</v>
      </c>
      <c r="F3846" s="11" t="s">
        <v>2811</v>
      </c>
      <c r="G3846" t="s">
        <v>2418</v>
      </c>
    </row>
    <row r="3847" spans="1:7">
      <c r="A3847" s="1506" t="s">
        <v>961</v>
      </c>
      <c r="B3847" s="1506" t="s">
        <v>1921</v>
      </c>
      <c r="C3847" s="22">
        <v>46233</v>
      </c>
      <c r="D3847" s="11">
        <v>445</v>
      </c>
      <c r="F3847" s="11" t="s">
        <v>2768</v>
      </c>
      <c r="G3847" t="s">
        <v>2418</v>
      </c>
    </row>
    <row r="3848" spans="1:7">
      <c r="A3848" s="1506" t="s">
        <v>963</v>
      </c>
      <c r="B3848" s="1506" t="s">
        <v>489</v>
      </c>
      <c r="C3848" s="22">
        <v>46233</v>
      </c>
      <c r="F3848" s="11" t="s">
        <v>3240</v>
      </c>
      <c r="G3848" t="s">
        <v>2418</v>
      </c>
    </row>
    <row r="3849" spans="1:7">
      <c r="A3849" s="1506" t="s">
        <v>1075</v>
      </c>
      <c r="B3849" s="1506" t="s">
        <v>3076</v>
      </c>
      <c r="C3849" s="22">
        <v>46233</v>
      </c>
      <c r="D3849" s="11">
        <v>449</v>
      </c>
      <c r="G3849" t="s">
        <v>2418</v>
      </c>
    </row>
    <row r="3850" spans="1:7">
      <c r="A3850" s="1506" t="s">
        <v>912</v>
      </c>
      <c r="B3850" s="1506" t="s">
        <v>56</v>
      </c>
      <c r="C3850" s="22">
        <v>46233</v>
      </c>
      <c r="D3850" s="11">
        <v>333</v>
      </c>
      <c r="G3850" t="s">
        <v>2418</v>
      </c>
    </row>
    <row r="3851" spans="1:7">
      <c r="A3851" s="1506" t="s">
        <v>1768</v>
      </c>
      <c r="B3851" s="1506" t="s">
        <v>56</v>
      </c>
      <c r="C3851" s="22">
        <v>46233</v>
      </c>
      <c r="D3851" s="86">
        <v>1685</v>
      </c>
      <c r="G3851" t="s">
        <v>2418</v>
      </c>
    </row>
    <row r="3852" spans="1:7">
      <c r="A3852" s="1517" t="s">
        <v>1006</v>
      </c>
      <c r="B3852" s="1517" t="s">
        <v>3222</v>
      </c>
      <c r="C3852" s="22">
        <v>46233</v>
      </c>
      <c r="F3852" s="11" t="s">
        <v>2220</v>
      </c>
      <c r="G3852" t="s">
        <v>2418</v>
      </c>
    </row>
    <row r="3853" spans="1:7">
      <c r="A3853" s="36" t="s">
        <v>1014</v>
      </c>
      <c r="B3853" s="36" t="s">
        <v>3222</v>
      </c>
      <c r="C3853" s="22">
        <v>46233</v>
      </c>
      <c r="D3853" s="11">
        <v>88</v>
      </c>
      <c r="G3853" t="s">
        <v>2418</v>
      </c>
    </row>
    <row r="3854" spans="1:7">
      <c r="A3854" s="1506" t="s">
        <v>718</v>
      </c>
      <c r="B3854" s="1506" t="s">
        <v>3145</v>
      </c>
      <c r="C3854" s="22">
        <v>46233</v>
      </c>
      <c r="D3854" s="11">
        <v>786</v>
      </c>
      <c r="G3854" t="s">
        <v>2418</v>
      </c>
    </row>
    <row r="3855" spans="1:7">
      <c r="A3855" s="1518" t="s">
        <v>1999</v>
      </c>
      <c r="B3855" s="1518" t="s">
        <v>490</v>
      </c>
      <c r="C3855" s="22">
        <v>46233</v>
      </c>
      <c r="D3855" s="11">
        <v>202</v>
      </c>
      <c r="F3855" s="11" t="s">
        <v>2220</v>
      </c>
      <c r="G3855" t="s">
        <v>2418</v>
      </c>
    </row>
    <row r="3856" spans="1:7">
      <c r="A3856" s="1485" t="s">
        <v>1063</v>
      </c>
      <c r="B3856" s="167" t="s">
        <v>3229</v>
      </c>
      <c r="C3856" s="22">
        <v>46233</v>
      </c>
      <c r="D3856" s="11">
        <v>550</v>
      </c>
      <c r="G3856" t="s">
        <v>2418</v>
      </c>
    </row>
    <row r="3857" spans="1:7">
      <c r="A3857" s="1485" t="s">
        <v>941</v>
      </c>
      <c r="B3857" s="1485" t="s">
        <v>3243</v>
      </c>
      <c r="C3857" s="22">
        <v>46234</v>
      </c>
      <c r="F3857" s="11" t="s">
        <v>3244</v>
      </c>
      <c r="G3857" t="s">
        <v>2418</v>
      </c>
    </row>
    <row r="3858" spans="1:7">
      <c r="A3858" s="1506" t="s">
        <v>577</v>
      </c>
      <c r="B3858" s="1506" t="s">
        <v>1921</v>
      </c>
      <c r="C3858" s="22">
        <v>46234</v>
      </c>
      <c r="D3858" s="11">
        <v>297</v>
      </c>
      <c r="F3858" s="11" t="s">
        <v>2768</v>
      </c>
      <c r="G3858" t="s">
        <v>2418</v>
      </c>
    </row>
    <row r="3859" spans="1:7">
      <c r="A3859" s="1506" t="s">
        <v>961</v>
      </c>
      <c r="B3859" s="1506" t="s">
        <v>1921</v>
      </c>
      <c r="C3859" s="22">
        <v>46234</v>
      </c>
      <c r="D3859" s="11">
        <v>445</v>
      </c>
      <c r="F3859" s="11" t="s">
        <v>2811</v>
      </c>
      <c r="G3859" t="s">
        <v>2418</v>
      </c>
    </row>
    <row r="3860" spans="1:7">
      <c r="A3860" s="1506" t="s">
        <v>963</v>
      </c>
      <c r="B3860" s="1506" t="s">
        <v>489</v>
      </c>
      <c r="C3860" s="22">
        <v>46234</v>
      </c>
      <c r="F3860" s="11" t="s">
        <v>3240</v>
      </c>
      <c r="G3860" t="s">
        <v>2418</v>
      </c>
    </row>
    <row r="3861" spans="1:7">
      <c r="A3861" s="1506" t="s">
        <v>1075</v>
      </c>
      <c r="B3861" s="1506" t="s">
        <v>3076</v>
      </c>
      <c r="C3861" s="22">
        <v>46234</v>
      </c>
      <c r="D3861" s="11">
        <v>295</v>
      </c>
      <c r="G3861" t="s">
        <v>2418</v>
      </c>
    </row>
    <row r="3862" spans="1:7">
      <c r="A3862" s="1506" t="s">
        <v>1768</v>
      </c>
      <c r="B3862" s="1506" t="s">
        <v>56</v>
      </c>
      <c r="C3862" s="22">
        <v>46234</v>
      </c>
      <c r="D3862" s="11">
        <v>724</v>
      </c>
      <c r="G3862" t="s">
        <v>2418</v>
      </c>
    </row>
    <row r="3863" spans="1:7">
      <c r="A3863" s="1528" t="s">
        <v>1778</v>
      </c>
      <c r="B3863" s="1506" t="s">
        <v>56</v>
      </c>
      <c r="C3863" s="22">
        <v>46234</v>
      </c>
      <c r="D3863" s="11">
        <v>24</v>
      </c>
      <c r="F3863" s="1529" t="s">
        <v>3245</v>
      </c>
      <c r="G3863" t="s">
        <v>2418</v>
      </c>
    </row>
    <row r="3864" spans="1:7">
      <c r="A3864" s="36" t="s">
        <v>1006</v>
      </c>
      <c r="B3864" s="36" t="s">
        <v>3222</v>
      </c>
      <c r="C3864" s="22">
        <v>46234</v>
      </c>
      <c r="D3864" s="86">
        <v>1036</v>
      </c>
      <c r="G3864" t="s">
        <v>2418</v>
      </c>
    </row>
    <row r="3865" spans="1:7">
      <c r="A3865" s="1506" t="s">
        <v>718</v>
      </c>
      <c r="B3865" s="1506" t="s">
        <v>3145</v>
      </c>
      <c r="C3865" s="22">
        <v>46234</v>
      </c>
      <c r="F3865" s="11" t="s">
        <v>2105</v>
      </c>
      <c r="G3865" t="s">
        <v>2418</v>
      </c>
    </row>
    <row r="3866" spans="1:7">
      <c r="A3866" s="1518" t="s">
        <v>1999</v>
      </c>
      <c r="B3866" s="1518" t="s">
        <v>490</v>
      </c>
      <c r="C3866" s="22">
        <v>46234</v>
      </c>
      <c r="D3866" s="11">
        <v>202</v>
      </c>
      <c r="G3866" t="s">
        <v>2418</v>
      </c>
    </row>
    <row r="3867" spans="1:7">
      <c r="A3867" s="1485" t="s">
        <v>1063</v>
      </c>
      <c r="B3867" s="167" t="s">
        <v>3229</v>
      </c>
      <c r="C3867" s="22">
        <v>46234</v>
      </c>
      <c r="D3867" s="11">
        <v>893</v>
      </c>
      <c r="G3867" t="s">
        <v>2418</v>
      </c>
    </row>
    <row r="3868" spans="1:7">
      <c r="A3868" s="1503" t="s">
        <v>941</v>
      </c>
      <c r="B3868" s="1503" t="s">
        <v>1921</v>
      </c>
      <c r="C3868" s="22">
        <v>46237</v>
      </c>
      <c r="F3868" s="1417" t="s">
        <v>3246</v>
      </c>
      <c r="G3868" t="s">
        <v>2455</v>
      </c>
    </row>
    <row r="3869" spans="1:7">
      <c r="A3869" s="1504" t="s">
        <v>954</v>
      </c>
      <c r="B3869" s="1504" t="s">
        <v>78</v>
      </c>
      <c r="C3869" s="22">
        <v>46237</v>
      </c>
      <c r="F3869" s="1417" t="s">
        <v>3246</v>
      </c>
      <c r="G3869" t="s">
        <v>2455</v>
      </c>
    </row>
    <row r="3870" spans="1:7">
      <c r="A3870" s="1503" t="s">
        <v>957</v>
      </c>
      <c r="B3870" s="1503" t="s">
        <v>78</v>
      </c>
      <c r="C3870" s="22">
        <v>46237</v>
      </c>
      <c r="F3870" s="1417" t="s">
        <v>3246</v>
      </c>
      <c r="G3870" t="s">
        <v>2455</v>
      </c>
    </row>
    <row r="3871" spans="1:7">
      <c r="A3871" s="1504" t="s">
        <v>577</v>
      </c>
      <c r="B3871" s="1504" t="s">
        <v>1921</v>
      </c>
      <c r="C3871" s="22">
        <v>46237</v>
      </c>
      <c r="F3871" s="1417" t="s">
        <v>3246</v>
      </c>
      <c r="G3871" t="s">
        <v>2455</v>
      </c>
    </row>
    <row r="3872" spans="1:7">
      <c r="A3872" s="1503" t="s">
        <v>961</v>
      </c>
      <c r="B3872" s="1503" t="s">
        <v>1921</v>
      </c>
      <c r="C3872" s="22">
        <v>46237</v>
      </c>
      <c r="F3872" s="1417" t="s">
        <v>3246</v>
      </c>
      <c r="G3872" t="s">
        <v>2455</v>
      </c>
    </row>
    <row r="3873" spans="1:7">
      <c r="A3873" s="1504" t="s">
        <v>1071</v>
      </c>
      <c r="B3873" s="1504" t="s">
        <v>1921</v>
      </c>
      <c r="C3873" s="22">
        <v>46237</v>
      </c>
      <c r="D3873" s="11">
        <v>58</v>
      </c>
      <c r="G3873" t="s">
        <v>2455</v>
      </c>
    </row>
    <row r="3874" spans="1:7">
      <c r="A3874" s="1503" t="s">
        <v>1081</v>
      </c>
      <c r="B3874" s="1503" t="s">
        <v>68</v>
      </c>
      <c r="C3874" s="22">
        <v>46237</v>
      </c>
      <c r="D3874" s="86">
        <v>1053</v>
      </c>
      <c r="G3874" t="s">
        <v>2455</v>
      </c>
    </row>
    <row r="3875" spans="1:7">
      <c r="A3875" s="1480" t="s">
        <v>917</v>
      </c>
      <c r="B3875" s="1480" t="s">
        <v>56</v>
      </c>
      <c r="C3875" s="22">
        <v>46237</v>
      </c>
      <c r="D3875" s="86">
        <v>1304</v>
      </c>
      <c r="G3875" t="s">
        <v>2455</v>
      </c>
    </row>
    <row r="3876" spans="1:7">
      <c r="A3876" s="1480" t="s">
        <v>1769</v>
      </c>
      <c r="B3876" s="1162" t="s">
        <v>2857</v>
      </c>
      <c r="C3876" s="22">
        <v>46237</v>
      </c>
      <c r="E3876" s="244">
        <v>1492</v>
      </c>
      <c r="F3876" s="1530" t="s">
        <v>3247</v>
      </c>
      <c r="G3876" t="s">
        <v>2455</v>
      </c>
    </row>
    <row r="3877" spans="1:7">
      <c r="A3877" s="1480" t="s">
        <v>1772</v>
      </c>
      <c r="B3877" s="1162" t="s">
        <v>2857</v>
      </c>
      <c r="C3877" s="22">
        <v>46237</v>
      </c>
      <c r="E3877" s="244">
        <v>1501</v>
      </c>
      <c r="F3877" s="1530" t="s">
        <v>3248</v>
      </c>
      <c r="G3877" t="s">
        <v>2455</v>
      </c>
    </row>
    <row r="3878" spans="1:7">
      <c r="A3878" s="1480" t="s">
        <v>1775</v>
      </c>
      <c r="B3878" s="1162" t="s">
        <v>2857</v>
      </c>
      <c r="C3878" s="22">
        <v>46237</v>
      </c>
      <c r="E3878" s="244">
        <v>3357</v>
      </c>
      <c r="F3878" s="1531" t="s">
        <v>3249</v>
      </c>
      <c r="G3878" t="s">
        <v>2455</v>
      </c>
    </row>
    <row r="3879" spans="1:7">
      <c r="A3879" s="1513" t="s">
        <v>1006</v>
      </c>
      <c r="B3879" s="1513" t="s">
        <v>3222</v>
      </c>
      <c r="C3879" s="22">
        <v>46237</v>
      </c>
      <c r="D3879" s="86">
        <v>1108</v>
      </c>
      <c r="G3879" t="s">
        <v>2455</v>
      </c>
    </row>
    <row r="3880" spans="1:7">
      <c r="A3880" s="1480" t="s">
        <v>718</v>
      </c>
      <c r="B3880" s="1480" t="s">
        <v>3145</v>
      </c>
      <c r="C3880" s="22">
        <v>46237</v>
      </c>
      <c r="D3880" s="11">
        <v>537</v>
      </c>
      <c r="G3880" t="s">
        <v>2455</v>
      </c>
    </row>
    <row r="3881" spans="1:7">
      <c r="A3881" s="1480" t="s">
        <v>1999</v>
      </c>
      <c r="B3881" s="1480" t="s">
        <v>490</v>
      </c>
      <c r="C3881" s="22">
        <v>46237</v>
      </c>
      <c r="D3881" s="11">
        <v>54</v>
      </c>
      <c r="F3881" s="11" t="s">
        <v>3250</v>
      </c>
      <c r="G3881" t="s">
        <v>2455</v>
      </c>
    </row>
    <row r="3882" spans="1:7">
      <c r="A3882" s="1503" t="s">
        <v>939</v>
      </c>
      <c r="B3882" s="1503" t="s">
        <v>1921</v>
      </c>
      <c r="C3882" s="22">
        <v>46238</v>
      </c>
      <c r="F3882" s="11" t="s">
        <v>3251</v>
      </c>
      <c r="G3882" t="s">
        <v>2455</v>
      </c>
    </row>
    <row r="3883" spans="1:7">
      <c r="A3883" s="1504" t="s">
        <v>941</v>
      </c>
      <c r="B3883" s="1504" t="s">
        <v>1921</v>
      </c>
      <c r="C3883" s="22">
        <v>46238</v>
      </c>
      <c r="F3883" s="11" t="s">
        <v>3252</v>
      </c>
      <c r="G3883" t="s">
        <v>2455</v>
      </c>
    </row>
    <row r="3884" spans="1:7">
      <c r="A3884" s="1480" t="s">
        <v>577</v>
      </c>
      <c r="B3884" s="1480" t="s">
        <v>1921</v>
      </c>
      <c r="C3884" s="22">
        <v>46238</v>
      </c>
      <c r="D3884" s="11">
        <v>426</v>
      </c>
      <c r="G3884" t="s">
        <v>2455</v>
      </c>
    </row>
    <row r="3885" spans="1:7">
      <c r="A3885" s="1480" t="s">
        <v>961</v>
      </c>
      <c r="B3885" s="1480" t="s">
        <v>1921</v>
      </c>
      <c r="C3885" s="22">
        <v>46238</v>
      </c>
      <c r="F3885" s="1417" t="s">
        <v>2220</v>
      </c>
      <c r="G3885" t="s">
        <v>2455</v>
      </c>
    </row>
    <row r="3886" spans="1:7">
      <c r="A3886" s="1480" t="s">
        <v>963</v>
      </c>
      <c r="B3886" s="1480" t="s">
        <v>489</v>
      </c>
      <c r="C3886" s="22">
        <v>46238</v>
      </c>
      <c r="F3886" s="1480" t="s">
        <v>3240</v>
      </c>
      <c r="G3886" t="s">
        <v>2455</v>
      </c>
    </row>
    <row r="3887" spans="1:7">
      <c r="A3887" s="1480" t="s">
        <v>1075</v>
      </c>
      <c r="B3887" s="1480" t="s">
        <v>3076</v>
      </c>
      <c r="C3887" s="22">
        <v>46238</v>
      </c>
      <c r="F3887" s="1417" t="s">
        <v>2220</v>
      </c>
      <c r="G3887" t="s">
        <v>2455</v>
      </c>
    </row>
    <row r="3888" spans="1:7">
      <c r="A3888" s="1480" t="s">
        <v>1078</v>
      </c>
      <c r="B3888" s="1480" t="s">
        <v>491</v>
      </c>
      <c r="C3888" s="22">
        <v>46238</v>
      </c>
      <c r="F3888" s="11" t="s">
        <v>3253</v>
      </c>
      <c r="G3888" t="s">
        <v>2455</v>
      </c>
    </row>
    <row r="3889" spans="1:7">
      <c r="A3889" s="1480" t="s">
        <v>1081</v>
      </c>
      <c r="B3889" s="1480" t="s">
        <v>68</v>
      </c>
      <c r="C3889" s="22">
        <v>46238</v>
      </c>
      <c r="D3889" s="86">
        <v>1808</v>
      </c>
      <c r="G3889" t="s">
        <v>2455</v>
      </c>
    </row>
    <row r="3890" spans="1:7">
      <c r="A3890" s="1480" t="s">
        <v>917</v>
      </c>
      <c r="B3890" s="1480" t="s">
        <v>56</v>
      </c>
      <c r="C3890" s="22">
        <v>46238</v>
      </c>
      <c r="D3890" s="86">
        <v>1495</v>
      </c>
      <c r="G3890" t="s">
        <v>2455</v>
      </c>
    </row>
    <row r="3891" spans="1:7">
      <c r="A3891" s="1513" t="s">
        <v>1006</v>
      </c>
      <c r="B3891" s="1513" t="s">
        <v>3222</v>
      </c>
      <c r="C3891" s="22">
        <v>46238</v>
      </c>
      <c r="D3891" s="86">
        <v>1065</v>
      </c>
      <c r="G3891" t="s">
        <v>2455</v>
      </c>
    </row>
    <row r="3892" spans="1:7">
      <c r="A3892" s="1480" t="s">
        <v>718</v>
      </c>
      <c r="B3892" s="1480" t="s">
        <v>3145</v>
      </c>
      <c r="C3892" s="22">
        <v>46238</v>
      </c>
      <c r="D3892" s="11">
        <v>277</v>
      </c>
      <c r="F3892" s="11" t="s">
        <v>2170</v>
      </c>
      <c r="G3892" t="s">
        <v>2455</v>
      </c>
    </row>
    <row r="3893" spans="1:7">
      <c r="A3893" s="1480" t="s">
        <v>1999</v>
      </c>
      <c r="B3893" s="1480" t="s">
        <v>490</v>
      </c>
      <c r="C3893" s="22">
        <v>46238</v>
      </c>
      <c r="D3893" s="11">
        <v>3</v>
      </c>
      <c r="F3893" s="11" t="s">
        <v>3254</v>
      </c>
      <c r="G3893" t="s">
        <v>2455</v>
      </c>
    </row>
    <row r="3894" spans="1:7">
      <c r="A3894" s="1480" t="s">
        <v>1046</v>
      </c>
      <c r="B3894" s="1480" t="s">
        <v>493</v>
      </c>
      <c r="C3894" s="22">
        <v>46238</v>
      </c>
      <c r="D3894" s="11">
        <v>269</v>
      </c>
      <c r="G3894" t="s">
        <v>2455</v>
      </c>
    </row>
    <row r="3895" spans="1:7">
      <c r="A3895" s="1503" t="s">
        <v>939</v>
      </c>
      <c r="B3895" s="1503" t="s">
        <v>1921</v>
      </c>
      <c r="C3895" s="22">
        <v>46239</v>
      </c>
      <c r="F3895" s="1503" t="s">
        <v>3240</v>
      </c>
      <c r="G3895" t="s">
        <v>2455</v>
      </c>
    </row>
    <row r="3896" spans="1:7">
      <c r="A3896" s="1503" t="s">
        <v>954</v>
      </c>
      <c r="B3896" s="1503" t="s">
        <v>78</v>
      </c>
      <c r="C3896" s="22">
        <v>46239</v>
      </c>
      <c r="D3896" s="86">
        <v>3503</v>
      </c>
      <c r="E3896" s="131"/>
      <c r="F3896" s="48"/>
      <c r="G3896" t="s">
        <v>2455</v>
      </c>
    </row>
    <row r="3897" spans="1:7">
      <c r="A3897" s="1480" t="s">
        <v>577</v>
      </c>
      <c r="B3897" s="1504" t="s">
        <v>1921</v>
      </c>
      <c r="C3897" s="22">
        <v>46239</v>
      </c>
      <c r="D3897" s="71"/>
      <c r="E3897" s="11"/>
      <c r="F3897" s="26" t="s">
        <v>3239</v>
      </c>
      <c r="G3897" t="s">
        <v>2455</v>
      </c>
    </row>
    <row r="3898" spans="1:7">
      <c r="A3898" s="1480" t="s">
        <v>961</v>
      </c>
      <c r="B3898" s="1480" t="s">
        <v>1921</v>
      </c>
      <c r="C3898" s="22">
        <v>46239</v>
      </c>
      <c r="D3898" s="11">
        <v>330</v>
      </c>
      <c r="E3898" s="178"/>
      <c r="F3898" s="99"/>
      <c r="G3898" t="s">
        <v>2455</v>
      </c>
    </row>
    <row r="3899" spans="1:7">
      <c r="A3899" s="1480" t="s">
        <v>1086</v>
      </c>
      <c r="B3899" s="1480" t="s">
        <v>1921</v>
      </c>
      <c r="C3899" s="22">
        <v>46239</v>
      </c>
      <c r="D3899" s="11">
        <v>58</v>
      </c>
      <c r="G3899" t="s">
        <v>2455</v>
      </c>
    </row>
    <row r="3900" spans="1:7">
      <c r="A3900" s="1480" t="s">
        <v>922</v>
      </c>
      <c r="B3900" s="1480" t="s">
        <v>1921</v>
      </c>
      <c r="C3900" s="22">
        <v>46239</v>
      </c>
      <c r="D3900" s="11">
        <v>217</v>
      </c>
      <c r="G3900" t="s">
        <v>2455</v>
      </c>
    </row>
    <row r="3901" spans="1:7">
      <c r="A3901" s="1480" t="s">
        <v>577</v>
      </c>
      <c r="B3901" s="1480" t="s">
        <v>1921</v>
      </c>
      <c r="C3901" s="22">
        <v>46240</v>
      </c>
      <c r="D3901" s="11">
        <v>233</v>
      </c>
      <c r="F3901" s="11" t="s">
        <v>2501</v>
      </c>
      <c r="G3901" t="s">
        <v>2455</v>
      </c>
    </row>
    <row r="3902" spans="1:7">
      <c r="A3902" s="1480" t="s">
        <v>961</v>
      </c>
      <c r="B3902" s="1480" t="s">
        <v>1921</v>
      </c>
      <c r="C3902" s="22">
        <v>46240</v>
      </c>
      <c r="D3902" s="11">
        <v>398</v>
      </c>
      <c r="G3902" t="s">
        <v>2455</v>
      </c>
    </row>
    <row r="3903" spans="1:7">
      <c r="A3903" s="1504" t="s">
        <v>1071</v>
      </c>
      <c r="B3903" s="1480" t="s">
        <v>68</v>
      </c>
      <c r="C3903" s="22">
        <v>46240</v>
      </c>
      <c r="D3903" s="11">
        <v>308</v>
      </c>
      <c r="G3903" t="s">
        <v>2455</v>
      </c>
    </row>
    <row r="3904" spans="1:7">
      <c r="A3904" s="1480" t="s">
        <v>1081</v>
      </c>
      <c r="B3904" s="1480" t="s">
        <v>68</v>
      </c>
      <c r="C3904" s="22">
        <v>46240</v>
      </c>
      <c r="D3904" s="11">
        <v>844</v>
      </c>
      <c r="G3904" t="s">
        <v>2455</v>
      </c>
    </row>
    <row r="3905" spans="1:7">
      <c r="A3905" s="1480" t="s">
        <v>912</v>
      </c>
      <c r="B3905" s="1480" t="s">
        <v>1921</v>
      </c>
      <c r="C3905" s="22">
        <v>46240</v>
      </c>
      <c r="D3905" s="11">
        <v>247</v>
      </c>
      <c r="G3905" t="s">
        <v>2455</v>
      </c>
    </row>
    <row r="3906" spans="1:7">
      <c r="A3906" s="1480" t="s">
        <v>1768</v>
      </c>
      <c r="B3906" s="1480" t="s">
        <v>56</v>
      </c>
      <c r="C3906" s="22">
        <v>46240</v>
      </c>
      <c r="D3906" s="11">
        <v>126</v>
      </c>
      <c r="F3906" s="88" t="s">
        <v>3255</v>
      </c>
      <c r="G3906" t="s">
        <v>2455</v>
      </c>
    </row>
    <row r="3907" spans="1:7">
      <c r="A3907" s="1480" t="s">
        <v>917</v>
      </c>
      <c r="B3907" s="1480" t="s">
        <v>56</v>
      </c>
      <c r="C3907" s="22">
        <v>46240</v>
      </c>
      <c r="D3907" s="86">
        <v>1133</v>
      </c>
      <c r="G3907" t="s">
        <v>2455</v>
      </c>
    </row>
    <row r="3908" spans="1:7">
      <c r="A3908" s="1480" t="s">
        <v>922</v>
      </c>
      <c r="B3908" s="1480" t="s">
        <v>3243</v>
      </c>
      <c r="C3908" s="22">
        <v>46240</v>
      </c>
      <c r="D3908" s="11">
        <v>280</v>
      </c>
      <c r="G3908" t="s">
        <v>2455</v>
      </c>
    </row>
    <row r="3909" spans="1:7">
      <c r="A3909" s="1480" t="s">
        <v>992</v>
      </c>
      <c r="B3909" s="1504" t="s">
        <v>66</v>
      </c>
      <c r="C3909" s="22">
        <v>46240</v>
      </c>
      <c r="D3909" s="11">
        <v>473</v>
      </c>
      <c r="G3909" t="s">
        <v>2455</v>
      </c>
    </row>
    <row r="3910" spans="1:7">
      <c r="A3910" s="1503" t="s">
        <v>1012</v>
      </c>
      <c r="B3910" s="1503" t="s">
        <v>66</v>
      </c>
      <c r="C3910" s="22">
        <v>46240</v>
      </c>
      <c r="F3910" s="11" t="s">
        <v>2220</v>
      </c>
      <c r="G3910" t="s">
        <v>2455</v>
      </c>
    </row>
    <row r="3911" spans="1:7">
      <c r="A3911" s="1503" t="s">
        <v>1021</v>
      </c>
      <c r="B3911" s="1503" t="s">
        <v>494</v>
      </c>
      <c r="C3911" s="22">
        <v>46240</v>
      </c>
      <c r="D3911" s="11">
        <v>718</v>
      </c>
      <c r="G3911" t="s">
        <v>2455</v>
      </c>
    </row>
    <row r="3912" spans="1:7">
      <c r="A3912" s="1504" t="s">
        <v>718</v>
      </c>
      <c r="B3912" s="1504" t="s">
        <v>79</v>
      </c>
      <c r="C3912" s="22">
        <v>46240</v>
      </c>
      <c r="D3912" s="11">
        <v>526</v>
      </c>
      <c r="G3912" t="s">
        <v>2455</v>
      </c>
    </row>
    <row r="3913" spans="1:7">
      <c r="A3913" s="1503" t="s">
        <v>935</v>
      </c>
      <c r="B3913" s="1480" t="s">
        <v>1921</v>
      </c>
      <c r="C3913" s="22">
        <v>46241</v>
      </c>
      <c r="D3913" s="11">
        <v>405</v>
      </c>
      <c r="G3913" t="s">
        <v>2455</v>
      </c>
    </row>
    <row r="3914" spans="1:7">
      <c r="A3914" s="1504" t="s">
        <v>947</v>
      </c>
      <c r="B3914" s="1504" t="s">
        <v>58</v>
      </c>
      <c r="C3914" s="22">
        <v>46241</v>
      </c>
      <c r="D3914" s="86">
        <v>1667</v>
      </c>
      <c r="G3914" t="s">
        <v>2455</v>
      </c>
    </row>
    <row r="3915" spans="1:7">
      <c r="A3915" s="1480" t="s">
        <v>961</v>
      </c>
      <c r="B3915" s="1480" t="s">
        <v>1921</v>
      </c>
      <c r="C3915" s="22">
        <v>46241</v>
      </c>
      <c r="F3915" s="11" t="s">
        <v>3256</v>
      </c>
      <c r="G3915" t="s">
        <v>2455</v>
      </c>
    </row>
    <row r="3916" spans="1:7">
      <c r="A3916" s="1504" t="s">
        <v>1081</v>
      </c>
      <c r="B3916" s="1504" t="s">
        <v>68</v>
      </c>
      <c r="C3916" s="22">
        <v>46241</v>
      </c>
      <c r="D3916" s="11">
        <v>944</v>
      </c>
      <c r="G3916" t="s">
        <v>2455</v>
      </c>
    </row>
    <row r="3917" spans="1:7">
      <c r="A3917" s="1504" t="s">
        <v>2001</v>
      </c>
      <c r="B3917" s="1504" t="s">
        <v>58</v>
      </c>
      <c r="C3917" s="22">
        <v>46241</v>
      </c>
      <c r="D3917" s="11">
        <v>745</v>
      </c>
      <c r="G3917" t="s">
        <v>2455</v>
      </c>
    </row>
    <row r="3918" spans="1:7">
      <c r="A3918" s="1480" t="s">
        <v>917</v>
      </c>
      <c r="B3918" s="1480" t="s">
        <v>56</v>
      </c>
      <c r="C3918" s="22">
        <v>46241</v>
      </c>
      <c r="D3918" s="86">
        <v>1375</v>
      </c>
      <c r="G3918" t="s">
        <v>2455</v>
      </c>
    </row>
    <row r="3919" spans="1:7">
      <c r="A3919" s="1480" t="s">
        <v>922</v>
      </c>
      <c r="B3919" s="1480" t="s">
        <v>3243</v>
      </c>
      <c r="C3919" s="22">
        <v>46241</v>
      </c>
      <c r="F3919" s="11" t="s">
        <v>2378</v>
      </c>
      <c r="G3919" t="s">
        <v>2455</v>
      </c>
    </row>
    <row r="3920" spans="1:7">
      <c r="A3920" s="1503" t="s">
        <v>1006</v>
      </c>
      <c r="B3920" s="1503" t="s">
        <v>66</v>
      </c>
      <c r="C3920" s="22">
        <v>46241</v>
      </c>
      <c r="D3920" s="11">
        <v>287</v>
      </c>
      <c r="G3920" t="s">
        <v>2455</v>
      </c>
    </row>
    <row r="3921" spans="1:7">
      <c r="A3921" s="1504" t="s">
        <v>1009</v>
      </c>
      <c r="B3921" s="1504" t="s">
        <v>66</v>
      </c>
      <c r="C3921" s="22">
        <v>46241</v>
      </c>
      <c r="D3921" s="11">
        <v>952</v>
      </c>
      <c r="G3921" t="s">
        <v>2455</v>
      </c>
    </row>
    <row r="3922" spans="1:7">
      <c r="A3922" s="1503" t="s">
        <v>1021</v>
      </c>
      <c r="B3922" s="1503" t="s">
        <v>494</v>
      </c>
      <c r="C3922" s="22">
        <v>46241</v>
      </c>
      <c r="D3922" s="11">
        <v>645</v>
      </c>
      <c r="G3922" t="s">
        <v>2455</v>
      </c>
    </row>
    <row r="3923" spans="1:7">
      <c r="A3923" s="1504" t="s">
        <v>718</v>
      </c>
      <c r="B3923" s="1504" t="s">
        <v>79</v>
      </c>
      <c r="C3923" s="22">
        <v>46241</v>
      </c>
      <c r="D3923" s="11">
        <v>461</v>
      </c>
      <c r="G3923" t="s">
        <v>2455</v>
      </c>
    </row>
    <row r="3924" spans="1:7">
      <c r="A3924" s="1550" t="s">
        <v>935</v>
      </c>
      <c r="B3924" s="1480" t="s">
        <v>1921</v>
      </c>
      <c r="C3924" s="22">
        <v>46244</v>
      </c>
      <c r="D3924" s="11">
        <v>600</v>
      </c>
      <c r="G3924" t="s">
        <v>2455</v>
      </c>
    </row>
    <row r="3925" spans="1:7">
      <c r="A3925" s="1550" t="s">
        <v>947</v>
      </c>
      <c r="B3925" s="1504" t="s">
        <v>58</v>
      </c>
      <c r="C3925" s="22">
        <v>46244</v>
      </c>
      <c r="D3925" s="11">
        <v>155</v>
      </c>
      <c r="G3925" t="s">
        <v>2455</v>
      </c>
    </row>
    <row r="3926" spans="1:7">
      <c r="A3926" s="1550" t="s">
        <v>950</v>
      </c>
      <c r="B3926" s="1503" t="s">
        <v>58</v>
      </c>
      <c r="C3926" s="22">
        <v>46244</v>
      </c>
      <c r="D3926" s="11">
        <v>281</v>
      </c>
      <c r="G3926" t="s">
        <v>2455</v>
      </c>
    </row>
    <row r="3927" spans="1:7">
      <c r="A3927" s="1550" t="s">
        <v>577</v>
      </c>
      <c r="B3927" s="1480" t="s">
        <v>1921</v>
      </c>
      <c r="C3927" s="22">
        <v>46244</v>
      </c>
      <c r="D3927" s="11">
        <v>92</v>
      </c>
      <c r="G3927" t="s">
        <v>2455</v>
      </c>
    </row>
    <row r="3928" spans="1:7">
      <c r="A3928" s="1550" t="s">
        <v>961</v>
      </c>
      <c r="B3928" s="1480" t="s">
        <v>1921</v>
      </c>
      <c r="C3928" s="22">
        <v>46244</v>
      </c>
      <c r="D3928" s="11">
        <v>272</v>
      </c>
      <c r="F3928" s="11" t="s">
        <v>2487</v>
      </c>
      <c r="G3928" t="s">
        <v>2455</v>
      </c>
    </row>
    <row r="3929" spans="1:7">
      <c r="A3929" s="1550" t="s">
        <v>963</v>
      </c>
      <c r="B3929" s="1504" t="s">
        <v>489</v>
      </c>
      <c r="C3929" s="22">
        <v>46244</v>
      </c>
      <c r="F3929" s="1504" t="s">
        <v>3225</v>
      </c>
      <c r="G3929" t="s">
        <v>2455</v>
      </c>
    </row>
    <row r="3930" spans="1:7">
      <c r="A3930" s="1550" t="s">
        <v>1081</v>
      </c>
      <c r="B3930" s="1503" t="s">
        <v>68</v>
      </c>
      <c r="C3930" s="22">
        <v>46244</v>
      </c>
      <c r="D3930" s="86">
        <v>1549</v>
      </c>
      <c r="G3930" t="s">
        <v>2455</v>
      </c>
    </row>
    <row r="3931" spans="1:7">
      <c r="A3931" s="1480" t="s">
        <v>1767</v>
      </c>
      <c r="B3931" s="1480" t="s">
        <v>3243</v>
      </c>
      <c r="C3931" s="22">
        <v>46244</v>
      </c>
      <c r="D3931" s="11">
        <v>557</v>
      </c>
      <c r="G3931" t="s">
        <v>2455</v>
      </c>
    </row>
    <row r="3932" spans="1:7">
      <c r="A3932" s="1480" t="s">
        <v>922</v>
      </c>
      <c r="B3932" s="1480" t="s">
        <v>3243</v>
      </c>
      <c r="C3932" s="22">
        <v>46244</v>
      </c>
      <c r="D3932" s="11">
        <v>184</v>
      </c>
      <c r="G3932" t="s">
        <v>2455</v>
      </c>
    </row>
    <row r="3933" spans="1:7">
      <c r="A3933" s="1480" t="s">
        <v>1006</v>
      </c>
      <c r="B3933" s="1503" t="s">
        <v>493</v>
      </c>
      <c r="C3933" s="22">
        <v>46244</v>
      </c>
      <c r="D3933" s="11">
        <v>586</v>
      </c>
      <c r="G3933" t="s">
        <v>2455</v>
      </c>
    </row>
    <row r="3934" spans="1:7">
      <c r="A3934" s="1480" t="s">
        <v>1009</v>
      </c>
      <c r="B3934" s="1504" t="s">
        <v>3025</v>
      </c>
      <c r="C3934" s="22">
        <v>46244</v>
      </c>
      <c r="D3934" s="86">
        <v>1289</v>
      </c>
      <c r="G3934" t="s">
        <v>2455</v>
      </c>
    </row>
    <row r="3935" spans="1:7">
      <c r="A3935" s="1480" t="s">
        <v>1021</v>
      </c>
      <c r="B3935" s="1503" t="s">
        <v>494</v>
      </c>
      <c r="C3935" s="22">
        <v>46244</v>
      </c>
      <c r="D3935" s="11">
        <v>244</v>
      </c>
      <c r="G3935" t="s">
        <v>2455</v>
      </c>
    </row>
    <row r="3936" spans="1:7">
      <c r="A3936" s="1480" t="s">
        <v>718</v>
      </c>
      <c r="B3936" s="1504" t="s">
        <v>79</v>
      </c>
      <c r="C3936" s="22">
        <v>46244</v>
      </c>
      <c r="D3936" s="11">
        <v>599</v>
      </c>
      <c r="G3936" t="s">
        <v>2455</v>
      </c>
    </row>
    <row r="3937" spans="1:7">
      <c r="A3937" s="1485" t="s">
        <v>1063</v>
      </c>
      <c r="B3937" s="167" t="s">
        <v>3014</v>
      </c>
      <c r="C3937" s="22">
        <v>46244</v>
      </c>
      <c r="F3937" s="11" t="s">
        <v>2220</v>
      </c>
      <c r="G3937" t="s">
        <v>2455</v>
      </c>
    </row>
    <row r="3938" spans="1:7">
      <c r="A3938" s="1343" t="s">
        <v>935</v>
      </c>
      <c r="B3938" s="1343" t="s">
        <v>1921</v>
      </c>
      <c r="C3938" s="22">
        <v>46245</v>
      </c>
      <c r="D3938" s="11">
        <v>500</v>
      </c>
      <c r="G3938" t="s">
        <v>2455</v>
      </c>
    </row>
    <row r="3939" spans="1:7">
      <c r="A3939" s="1340" t="s">
        <v>941</v>
      </c>
      <c r="B3939" s="1340" t="s">
        <v>1921</v>
      </c>
      <c r="C3939" s="22">
        <v>46245</v>
      </c>
      <c r="F3939" s="11" t="s">
        <v>3257</v>
      </c>
      <c r="G3939" t="s">
        <v>2455</v>
      </c>
    </row>
    <row r="3940" spans="1:7">
      <c r="A3940" s="1162" t="s">
        <v>947</v>
      </c>
      <c r="B3940" s="1162" t="s">
        <v>58</v>
      </c>
      <c r="C3940" s="22">
        <v>46245</v>
      </c>
      <c r="D3940" s="86">
        <v>1156</v>
      </c>
      <c r="G3940" t="s">
        <v>2455</v>
      </c>
    </row>
    <row r="3941" spans="1:7">
      <c r="A3941" s="1162" t="s">
        <v>577</v>
      </c>
      <c r="B3941" s="1162" t="s">
        <v>1921</v>
      </c>
      <c r="C3941" s="22">
        <v>46245</v>
      </c>
      <c r="D3941" s="11">
        <v>295</v>
      </c>
      <c r="G3941" t="s">
        <v>2455</v>
      </c>
    </row>
    <row r="3942" spans="1:7">
      <c r="A3942" s="1162" t="s">
        <v>961</v>
      </c>
      <c r="B3942" s="1162" t="s">
        <v>1921</v>
      </c>
      <c r="C3942" s="22">
        <v>46245</v>
      </c>
      <c r="D3942" s="11">
        <v>247</v>
      </c>
      <c r="G3942" t="s">
        <v>2455</v>
      </c>
    </row>
    <row r="3943" spans="1:7">
      <c r="A3943" s="1340" t="s">
        <v>1103</v>
      </c>
      <c r="B3943" s="1340" t="s">
        <v>489</v>
      </c>
      <c r="C3943" s="22">
        <v>46245</v>
      </c>
      <c r="D3943" s="11">
        <v>714</v>
      </c>
      <c r="G3943" t="s">
        <v>2455</v>
      </c>
    </row>
    <row r="3944" spans="1:7">
      <c r="A3944" s="1163" t="s">
        <v>1078</v>
      </c>
      <c r="B3944" s="1163" t="s">
        <v>491</v>
      </c>
      <c r="C3944" s="22">
        <v>46245</v>
      </c>
      <c r="F3944" s="11" t="s">
        <v>3258</v>
      </c>
      <c r="G3944" t="s">
        <v>2455</v>
      </c>
    </row>
    <row r="3945" spans="1:7">
      <c r="A3945" s="1340" t="s">
        <v>1079</v>
      </c>
      <c r="B3945" s="1340" t="s">
        <v>491</v>
      </c>
      <c r="C3945" s="22">
        <v>46245</v>
      </c>
      <c r="F3945" s="11" t="s">
        <v>2879</v>
      </c>
      <c r="G3945" t="s">
        <v>2455</v>
      </c>
    </row>
    <row r="3946" spans="1:7">
      <c r="A3946" s="1163" t="s">
        <v>1081</v>
      </c>
      <c r="B3946" s="1163" t="s">
        <v>68</v>
      </c>
      <c r="C3946" s="22">
        <v>46245</v>
      </c>
      <c r="D3946" s="11">
        <v>973</v>
      </c>
      <c r="G3946" t="s">
        <v>2455</v>
      </c>
    </row>
    <row r="3947" spans="1:7">
      <c r="A3947" s="1161" t="s">
        <v>1767</v>
      </c>
      <c r="B3947" s="1161" t="s">
        <v>56</v>
      </c>
      <c r="C3947" s="22">
        <v>46245</v>
      </c>
      <c r="D3947" s="11">
        <v>733</v>
      </c>
      <c r="G3947" t="s">
        <v>2455</v>
      </c>
    </row>
    <row r="3948" spans="1:7">
      <c r="A3948" s="1162" t="s">
        <v>1774</v>
      </c>
      <c r="B3948" s="1162" t="s">
        <v>56</v>
      </c>
      <c r="C3948" s="22">
        <v>46245</v>
      </c>
      <c r="D3948" s="86">
        <v>1080</v>
      </c>
      <c r="G3948" t="s">
        <v>2455</v>
      </c>
    </row>
    <row r="3949" spans="1:7">
      <c r="A3949" s="1162" t="s">
        <v>922</v>
      </c>
      <c r="B3949" s="1162" t="s">
        <v>3243</v>
      </c>
      <c r="C3949" s="22">
        <v>46245</v>
      </c>
      <c r="D3949" s="11">
        <v>230</v>
      </c>
      <c r="G3949" t="s">
        <v>2455</v>
      </c>
    </row>
    <row r="3950" spans="1:7">
      <c r="A3950" s="1162" t="s">
        <v>703</v>
      </c>
      <c r="B3950" s="1162" t="s">
        <v>493</v>
      </c>
      <c r="C3950" s="22">
        <v>46245</v>
      </c>
      <c r="D3950" s="11">
        <v>936</v>
      </c>
      <c r="G3950" t="s">
        <v>2455</v>
      </c>
    </row>
    <row r="3951" spans="1:7">
      <c r="A3951" s="1162" t="s">
        <v>1006</v>
      </c>
      <c r="B3951" s="1162" t="s">
        <v>493</v>
      </c>
      <c r="C3951" s="22">
        <v>46245</v>
      </c>
      <c r="D3951" s="11">
        <v>195</v>
      </c>
      <c r="G3951" t="s">
        <v>2455</v>
      </c>
    </row>
    <row r="3952" spans="1:7">
      <c r="A3952" s="1162" t="s">
        <v>1009</v>
      </c>
      <c r="B3952" s="1162" t="s">
        <v>3025</v>
      </c>
      <c r="C3952" s="22">
        <v>46245</v>
      </c>
      <c r="D3952" s="86">
        <v>1995</v>
      </c>
      <c r="G3952" t="s">
        <v>2455</v>
      </c>
    </row>
    <row r="3953" spans="1:7">
      <c r="A3953" s="1162" t="s">
        <v>1012</v>
      </c>
      <c r="B3953" s="1162" t="s">
        <v>3025</v>
      </c>
      <c r="C3953" s="22">
        <v>46245</v>
      </c>
      <c r="D3953" s="86">
        <v>2263</v>
      </c>
      <c r="G3953" t="s">
        <v>2455</v>
      </c>
    </row>
    <row r="3954" spans="1:7">
      <c r="A3954" s="1162" t="s">
        <v>1014</v>
      </c>
      <c r="B3954" s="1162" t="s">
        <v>493</v>
      </c>
      <c r="C3954" s="22">
        <v>46245</v>
      </c>
      <c r="D3954" s="11">
        <v>793</v>
      </c>
      <c r="G3954" t="s">
        <v>2455</v>
      </c>
    </row>
    <row r="3955" spans="1:7">
      <c r="A3955" s="1162" t="s">
        <v>1021</v>
      </c>
      <c r="B3955" s="1162" t="s">
        <v>494</v>
      </c>
      <c r="C3955" s="22">
        <v>46245</v>
      </c>
      <c r="F3955" s="11" t="s">
        <v>2220</v>
      </c>
      <c r="G3955" t="s">
        <v>2455</v>
      </c>
    </row>
    <row r="3956" spans="1:7">
      <c r="A3956" s="1162" t="s">
        <v>718</v>
      </c>
      <c r="B3956" s="1162" t="s">
        <v>79</v>
      </c>
      <c r="C3956" s="22">
        <v>46245</v>
      </c>
      <c r="D3956" s="11">
        <v>414</v>
      </c>
      <c r="G3956" t="s">
        <v>2455</v>
      </c>
    </row>
    <row r="3957" spans="1:7">
      <c r="A3957" s="1485" t="s">
        <v>1063</v>
      </c>
      <c r="B3957" s="167" t="s">
        <v>3014</v>
      </c>
      <c r="C3957" s="22">
        <v>46245</v>
      </c>
      <c r="D3957" s="11">
        <v>447</v>
      </c>
      <c r="F3957" s="11" t="s">
        <v>3259</v>
      </c>
      <c r="G3957" t="s">
        <v>2455</v>
      </c>
    </row>
    <row r="3958" spans="1:7">
      <c r="A3958" s="1343" t="s">
        <v>935</v>
      </c>
      <c r="B3958" s="1343" t="s">
        <v>1921</v>
      </c>
      <c r="C3958" s="22">
        <v>46246</v>
      </c>
      <c r="D3958" s="11">
        <v>606</v>
      </c>
      <c r="G3958" t="s">
        <v>2455</v>
      </c>
    </row>
    <row r="3959" spans="1:7">
      <c r="A3959" s="1340" t="s">
        <v>947</v>
      </c>
      <c r="B3959" s="1340" t="s">
        <v>58</v>
      </c>
      <c r="C3959" s="22">
        <v>46246</v>
      </c>
      <c r="D3959" s="11">
        <v>864</v>
      </c>
      <c r="G3959" t="s">
        <v>2455</v>
      </c>
    </row>
    <row r="3960" spans="1:7">
      <c r="A3960" s="1162" t="s">
        <v>575</v>
      </c>
      <c r="B3960" s="1162" t="s">
        <v>58</v>
      </c>
      <c r="C3960" s="22">
        <v>46246</v>
      </c>
      <c r="D3960" s="11">
        <v>448</v>
      </c>
      <c r="G3960" t="s">
        <v>2455</v>
      </c>
    </row>
    <row r="3961" spans="1:7">
      <c r="A3961" s="1162" t="s">
        <v>577</v>
      </c>
      <c r="B3961" s="1162" t="s">
        <v>1921</v>
      </c>
      <c r="C3961" s="22">
        <v>46246</v>
      </c>
      <c r="D3961" s="11">
        <v>354</v>
      </c>
      <c r="G3961" t="s">
        <v>2455</v>
      </c>
    </row>
    <row r="3962" spans="1:7">
      <c r="A3962" s="1162" t="s">
        <v>961</v>
      </c>
      <c r="B3962" s="1162" t="s">
        <v>1921</v>
      </c>
      <c r="C3962" s="22">
        <v>46246</v>
      </c>
      <c r="F3962" s="11" t="s">
        <v>2220</v>
      </c>
      <c r="G3962" t="s">
        <v>2455</v>
      </c>
    </row>
    <row r="3963" spans="1:7">
      <c r="A3963" s="1162" t="s">
        <v>1103</v>
      </c>
      <c r="B3963" s="1162" t="s">
        <v>489</v>
      </c>
      <c r="C3963" s="22">
        <v>46246</v>
      </c>
      <c r="D3963" s="86">
        <v>1174</v>
      </c>
      <c r="G3963" t="s">
        <v>2455</v>
      </c>
    </row>
    <row r="3964" spans="1:7">
      <c r="A3964" s="1162" t="s">
        <v>1081</v>
      </c>
      <c r="B3964" s="1162" t="s">
        <v>68</v>
      </c>
      <c r="C3964" s="22">
        <v>46246</v>
      </c>
      <c r="D3964" s="11">
        <v>883</v>
      </c>
      <c r="G3964" t="s">
        <v>2455</v>
      </c>
    </row>
    <row r="3965" spans="1:7">
      <c r="A3965" s="1161" t="s">
        <v>1767</v>
      </c>
      <c r="B3965" s="1161" t="s">
        <v>56</v>
      </c>
      <c r="C3965" s="22">
        <v>46246</v>
      </c>
      <c r="D3965" s="86">
        <v>1379</v>
      </c>
      <c r="G3965" t="s">
        <v>2455</v>
      </c>
    </row>
    <row r="3966" spans="1:7">
      <c r="A3966" s="1162" t="s">
        <v>1768</v>
      </c>
      <c r="B3966" s="1162" t="s">
        <v>2857</v>
      </c>
      <c r="C3966" s="22">
        <v>46246</v>
      </c>
      <c r="E3966" s="244">
        <v>1254</v>
      </c>
      <c r="G3966" t="s">
        <v>2455</v>
      </c>
    </row>
    <row r="3967" spans="1:7">
      <c r="A3967" s="1162" t="s">
        <v>1774</v>
      </c>
      <c r="B3967" s="1162" t="s">
        <v>56</v>
      </c>
      <c r="C3967" s="22">
        <v>46246</v>
      </c>
      <c r="D3967" s="86">
        <v>1077</v>
      </c>
      <c r="G3967" t="s">
        <v>2455</v>
      </c>
    </row>
    <row r="3968" spans="1:7">
      <c r="A3968" s="1162" t="s">
        <v>922</v>
      </c>
      <c r="B3968" s="1162" t="s">
        <v>3243</v>
      </c>
      <c r="C3968" s="22">
        <v>46246</v>
      </c>
      <c r="D3968" s="11">
        <v>260</v>
      </c>
      <c r="G3968" t="s">
        <v>2455</v>
      </c>
    </row>
    <row r="3969" spans="1:7">
      <c r="A3969" s="1340" t="s">
        <v>703</v>
      </c>
      <c r="B3969" s="1162" t="s">
        <v>493</v>
      </c>
      <c r="C3969" s="22">
        <v>46246</v>
      </c>
      <c r="D3969" s="86">
        <v>1582</v>
      </c>
      <c r="G3969" t="s">
        <v>2455</v>
      </c>
    </row>
    <row r="3970" spans="1:7">
      <c r="A3970" s="1162" t="s">
        <v>1009</v>
      </c>
      <c r="B3970" s="1162" t="s">
        <v>3025</v>
      </c>
      <c r="C3970" s="22">
        <v>46246</v>
      </c>
      <c r="D3970" s="86">
        <v>2319</v>
      </c>
      <c r="G3970" t="s">
        <v>2455</v>
      </c>
    </row>
    <row r="3971" spans="1:7">
      <c r="A3971" s="1162" t="s">
        <v>1012</v>
      </c>
      <c r="B3971" s="1162" t="s">
        <v>3025</v>
      </c>
      <c r="C3971" s="22">
        <v>46246</v>
      </c>
      <c r="D3971" s="86">
        <v>1113</v>
      </c>
      <c r="G3971" t="s">
        <v>2455</v>
      </c>
    </row>
    <row r="3972" spans="1:7">
      <c r="A3972" s="1162" t="s">
        <v>1021</v>
      </c>
      <c r="B3972" s="1162" t="s">
        <v>494</v>
      </c>
      <c r="C3972" s="22">
        <v>46246</v>
      </c>
      <c r="D3972" s="11">
        <v>360</v>
      </c>
      <c r="G3972" t="s">
        <v>2455</v>
      </c>
    </row>
    <row r="3973" spans="1:7">
      <c r="A3973" s="1162" t="s">
        <v>709</v>
      </c>
      <c r="B3973" s="1162" t="s">
        <v>494</v>
      </c>
      <c r="C3973" s="22">
        <v>46246</v>
      </c>
      <c r="D3973" s="11">
        <v>180</v>
      </c>
      <c r="F3973" s="11" t="s">
        <v>2038</v>
      </c>
      <c r="G3973" t="s">
        <v>2455</v>
      </c>
    </row>
    <row r="3974" spans="1:7">
      <c r="A3974" s="1162" t="s">
        <v>718</v>
      </c>
      <c r="B3974" s="1162" t="s">
        <v>79</v>
      </c>
      <c r="C3974" s="22">
        <v>46246</v>
      </c>
      <c r="F3974" s="11" t="s">
        <v>2400</v>
      </c>
      <c r="G3974" t="s">
        <v>2455</v>
      </c>
    </row>
    <row r="3975" spans="1:7">
      <c r="A3975" s="1485" t="s">
        <v>1063</v>
      </c>
      <c r="B3975" s="167" t="s">
        <v>3014</v>
      </c>
      <c r="C3975" s="22">
        <v>46246</v>
      </c>
      <c r="D3975" s="11">
        <v>949</v>
      </c>
      <c r="F3975" s="11" t="s">
        <v>3260</v>
      </c>
      <c r="G3975" t="s">
        <v>2455</v>
      </c>
    </row>
    <row r="3976" spans="1:7">
      <c r="A3976" s="1173" t="s">
        <v>935</v>
      </c>
      <c r="B3976" s="1381" t="s">
        <v>1921</v>
      </c>
      <c r="C3976" s="22">
        <v>46247</v>
      </c>
      <c r="E3976" s="244"/>
      <c r="F3976" s="11" t="s">
        <v>3252</v>
      </c>
      <c r="G3976" t="s">
        <v>2455</v>
      </c>
    </row>
    <row r="3977" spans="1:7">
      <c r="A3977" s="1174" t="s">
        <v>957</v>
      </c>
      <c r="B3977" s="1338" t="s">
        <v>78</v>
      </c>
      <c r="C3977" s="22">
        <v>46247</v>
      </c>
      <c r="D3977" s="86">
        <v>1495</v>
      </c>
      <c r="E3977" s="244"/>
      <c r="G3977" t="s">
        <v>2455</v>
      </c>
    </row>
    <row r="3978" spans="1:7">
      <c r="A3978" s="1174" t="s">
        <v>577</v>
      </c>
      <c r="B3978" s="1338" t="s">
        <v>1921</v>
      </c>
      <c r="C3978" s="22">
        <v>46247</v>
      </c>
      <c r="E3978" s="244"/>
      <c r="F3978" s="1417" t="s">
        <v>2220</v>
      </c>
      <c r="G3978" t="s">
        <v>2455</v>
      </c>
    </row>
    <row r="3979" spans="1:7">
      <c r="A3979" s="1174" t="s">
        <v>961</v>
      </c>
      <c r="B3979" s="1338" t="s">
        <v>1921</v>
      </c>
      <c r="C3979" s="22">
        <v>46247</v>
      </c>
      <c r="E3979" s="244"/>
      <c r="F3979" s="1417" t="s">
        <v>2220</v>
      </c>
      <c r="G3979" t="s">
        <v>2455</v>
      </c>
    </row>
    <row r="3980" spans="1:7">
      <c r="A3980" s="1337" t="s">
        <v>968</v>
      </c>
      <c r="B3980" s="1337" t="s">
        <v>58</v>
      </c>
      <c r="C3980" s="22">
        <v>46247</v>
      </c>
      <c r="D3980" s="86">
        <v>1705</v>
      </c>
      <c r="E3980" s="244"/>
      <c r="G3980" t="s">
        <v>2455</v>
      </c>
    </row>
    <row r="3981" spans="1:7">
      <c r="A3981" s="1337" t="s">
        <v>575</v>
      </c>
      <c r="B3981" s="1337" t="s">
        <v>58</v>
      </c>
      <c r="C3981" s="22">
        <v>46247</v>
      </c>
      <c r="D3981" s="11">
        <v>907</v>
      </c>
      <c r="E3981" s="244"/>
      <c r="F3981" s="11" t="s">
        <v>3261</v>
      </c>
      <c r="G3981" t="s">
        <v>2455</v>
      </c>
    </row>
    <row r="3982" spans="1:7">
      <c r="A3982" s="1338" t="s">
        <v>1095</v>
      </c>
      <c r="B3982" s="1338" t="s">
        <v>58</v>
      </c>
      <c r="C3982" s="22">
        <v>46247</v>
      </c>
      <c r="D3982" s="86">
        <v>1243</v>
      </c>
      <c r="E3982" s="244"/>
      <c r="G3982" t="s">
        <v>2455</v>
      </c>
    </row>
    <row r="3983" spans="1:7">
      <c r="A3983" s="1174" t="s">
        <v>1098</v>
      </c>
      <c r="B3983" s="1174" t="s">
        <v>68</v>
      </c>
      <c r="C3983" s="22">
        <v>46247</v>
      </c>
      <c r="D3983" s="11">
        <v>566</v>
      </c>
      <c r="E3983" s="244"/>
      <c r="G3983" t="s">
        <v>2455</v>
      </c>
    </row>
    <row r="3984" spans="1:7">
      <c r="A3984" s="1173" t="s">
        <v>1767</v>
      </c>
      <c r="B3984" s="1173" t="s">
        <v>56</v>
      </c>
      <c r="C3984" s="22">
        <v>46247</v>
      </c>
      <c r="D3984" s="11">
        <v>773</v>
      </c>
      <c r="E3984" s="244"/>
      <c r="G3984" t="s">
        <v>2455</v>
      </c>
    </row>
    <row r="3985" spans="1:7">
      <c r="A3985" s="1174" t="s">
        <v>917</v>
      </c>
      <c r="B3985" s="1174" t="s">
        <v>2857</v>
      </c>
      <c r="C3985" s="22">
        <v>46247</v>
      </c>
      <c r="E3985" s="244">
        <v>1324</v>
      </c>
      <c r="G3985" t="s">
        <v>2455</v>
      </c>
    </row>
    <row r="3986" spans="1:7">
      <c r="A3986" s="1174" t="s">
        <v>1774</v>
      </c>
      <c r="B3986" s="1174" t="s">
        <v>56</v>
      </c>
      <c r="C3986" s="22">
        <v>46247</v>
      </c>
      <c r="D3986" s="86">
        <v>1445</v>
      </c>
      <c r="E3986" s="244"/>
      <c r="G3986" t="s">
        <v>2455</v>
      </c>
    </row>
    <row r="3987" spans="1:7">
      <c r="A3987" s="1174" t="s">
        <v>922</v>
      </c>
      <c r="B3987" s="1174" t="s">
        <v>3243</v>
      </c>
      <c r="C3987" s="22">
        <v>46247</v>
      </c>
      <c r="E3987" s="244"/>
      <c r="F3987" s="1417" t="s">
        <v>2220</v>
      </c>
      <c r="G3987" t="s">
        <v>2455</v>
      </c>
    </row>
    <row r="3988" spans="1:7">
      <c r="A3988" s="1337" t="s">
        <v>703</v>
      </c>
      <c r="B3988" s="1174" t="s">
        <v>493</v>
      </c>
      <c r="C3988" s="22">
        <v>46247</v>
      </c>
      <c r="D3988" s="86">
        <v>1036</v>
      </c>
      <c r="E3988" s="244"/>
      <c r="G3988" t="s">
        <v>2455</v>
      </c>
    </row>
    <row r="3989" spans="1:7">
      <c r="A3989" s="1338" t="s">
        <v>705</v>
      </c>
      <c r="B3989" s="1174" t="s">
        <v>3262</v>
      </c>
      <c r="C3989" s="22">
        <v>46247</v>
      </c>
      <c r="D3989" s="11">
        <v>926</v>
      </c>
      <c r="E3989" s="244"/>
      <c r="G3989" t="s">
        <v>2455</v>
      </c>
    </row>
    <row r="3990" spans="1:7">
      <c r="A3990" s="1174" t="s">
        <v>1021</v>
      </c>
      <c r="B3990" s="1174" t="s">
        <v>494</v>
      </c>
      <c r="C3990" s="22">
        <v>46247</v>
      </c>
      <c r="D3990" s="11">
        <v>185</v>
      </c>
      <c r="E3990" s="244"/>
      <c r="G3990" t="s">
        <v>2455</v>
      </c>
    </row>
    <row r="3991" spans="1:7">
      <c r="A3991" s="1174" t="s">
        <v>709</v>
      </c>
      <c r="B3991" s="1174" t="s">
        <v>494</v>
      </c>
      <c r="C3991" s="22">
        <v>46247</v>
      </c>
      <c r="E3991" s="244"/>
      <c r="F3991" s="1417" t="s">
        <v>2220</v>
      </c>
      <c r="G3991" t="s">
        <v>2455</v>
      </c>
    </row>
    <row r="3992" spans="1:7">
      <c r="A3992" s="1174" t="s">
        <v>718</v>
      </c>
      <c r="B3992" s="1174" t="s">
        <v>79</v>
      </c>
      <c r="C3992" s="22">
        <v>46247</v>
      </c>
      <c r="E3992" s="244"/>
      <c r="F3992" s="11" t="s">
        <v>2400</v>
      </c>
      <c r="G3992" t="s">
        <v>2455</v>
      </c>
    </row>
    <row r="3993" spans="1:7">
      <c r="A3993" s="1174" t="s">
        <v>1122</v>
      </c>
      <c r="B3993" s="1174" t="s">
        <v>3025</v>
      </c>
      <c r="C3993" s="22">
        <v>46247</v>
      </c>
      <c r="D3993" s="11">
        <v>753</v>
      </c>
      <c r="E3993" s="244"/>
      <c r="G3993" t="s">
        <v>2455</v>
      </c>
    </row>
    <row r="3994" spans="1:7">
      <c r="A3994" s="1485" t="s">
        <v>1067</v>
      </c>
      <c r="B3994" s="167" t="s">
        <v>3014</v>
      </c>
      <c r="C3994" s="22">
        <v>46247</v>
      </c>
      <c r="D3994" s="11">
        <v>292</v>
      </c>
      <c r="E3994" s="244"/>
      <c r="G3994" t="s">
        <v>2455</v>
      </c>
    </row>
    <row r="3995" spans="1:7">
      <c r="A3995" s="1173" t="s">
        <v>947</v>
      </c>
      <c r="B3995" s="1173" t="s">
        <v>58</v>
      </c>
      <c r="C3995" s="22">
        <v>46248</v>
      </c>
      <c r="F3995" s="1173" t="s">
        <v>3225</v>
      </c>
      <c r="G3995" t="s">
        <v>2455</v>
      </c>
    </row>
    <row r="3996" spans="1:7">
      <c r="A3996" s="1174" t="s">
        <v>950</v>
      </c>
      <c r="B3996" s="1174" t="s">
        <v>58</v>
      </c>
      <c r="C3996" s="22">
        <v>46248</v>
      </c>
      <c r="F3996" s="1174" t="s">
        <v>3225</v>
      </c>
      <c r="G3996" t="s">
        <v>2455</v>
      </c>
    </row>
    <row r="3997" spans="1:7">
      <c r="A3997" s="1174" t="s">
        <v>575</v>
      </c>
      <c r="B3997" s="1174" t="s">
        <v>58</v>
      </c>
      <c r="C3997" s="22">
        <v>46248</v>
      </c>
      <c r="D3997" s="11">
        <v>369</v>
      </c>
      <c r="G3997" t="s">
        <v>2455</v>
      </c>
    </row>
    <row r="3998" spans="1:7">
      <c r="A3998" s="1174" t="s">
        <v>960</v>
      </c>
      <c r="B3998" s="1174" t="s">
        <v>58</v>
      </c>
      <c r="C3998" s="22">
        <v>46248</v>
      </c>
      <c r="D3998" s="86">
        <v>1797</v>
      </c>
      <c r="E3998" s="11"/>
      <c r="G3998" t="s">
        <v>2455</v>
      </c>
    </row>
    <row r="3999" spans="1:7">
      <c r="A3999" s="1174" t="s">
        <v>577</v>
      </c>
      <c r="B3999" s="1174" t="s">
        <v>1921</v>
      </c>
      <c r="C3999" s="22">
        <v>46248</v>
      </c>
      <c r="F3999" s="1417" t="s">
        <v>2220</v>
      </c>
      <c r="G3999" t="s">
        <v>2455</v>
      </c>
    </row>
    <row r="4000" spans="1:7">
      <c r="A4000" s="1174" t="s">
        <v>961</v>
      </c>
      <c r="B4000" s="1174" t="s">
        <v>1921</v>
      </c>
      <c r="C4000" s="22">
        <v>46248</v>
      </c>
      <c r="F4000" s="1417" t="s">
        <v>2220</v>
      </c>
      <c r="G4000" t="s">
        <v>2455</v>
      </c>
    </row>
    <row r="4001" spans="1:7">
      <c r="A4001" s="1174" t="s">
        <v>968</v>
      </c>
      <c r="B4001" s="1174" t="s">
        <v>58</v>
      </c>
      <c r="C4001" s="22">
        <v>46248</v>
      </c>
      <c r="D4001" s="11">
        <v>973</v>
      </c>
      <c r="G4001" t="s">
        <v>2455</v>
      </c>
    </row>
    <row r="4002" spans="1:7">
      <c r="A4002" s="1174" t="s">
        <v>1098</v>
      </c>
      <c r="B4002" s="1174" t="s">
        <v>68</v>
      </c>
      <c r="C4002" s="22">
        <v>46248</v>
      </c>
      <c r="D4002" s="11">
        <v>452</v>
      </c>
      <c r="G4002" t="s">
        <v>2455</v>
      </c>
    </row>
    <row r="4003" spans="1:7">
      <c r="A4003" s="1173" t="s">
        <v>1774</v>
      </c>
      <c r="B4003" s="1173" t="s">
        <v>56</v>
      </c>
      <c r="C4003" s="22">
        <v>46248</v>
      </c>
      <c r="D4003" s="11">
        <v>877</v>
      </c>
      <c r="G4003" t="s">
        <v>2455</v>
      </c>
    </row>
    <row r="4004" spans="1:7">
      <c r="A4004" s="1174" t="s">
        <v>922</v>
      </c>
      <c r="B4004" s="1174" t="s">
        <v>3243</v>
      </c>
      <c r="C4004" s="22">
        <v>46248</v>
      </c>
      <c r="D4004" s="11">
        <v>240</v>
      </c>
      <c r="G4004" t="s">
        <v>2455</v>
      </c>
    </row>
    <row r="4005" spans="1:7">
      <c r="A4005" s="1174" t="s">
        <v>922</v>
      </c>
      <c r="B4005" s="1174" t="s">
        <v>56</v>
      </c>
      <c r="C4005" s="22">
        <v>46248</v>
      </c>
      <c r="D4005" s="11">
        <v>451</v>
      </c>
      <c r="G4005" t="s">
        <v>2455</v>
      </c>
    </row>
    <row r="4006" spans="1:7">
      <c r="A4006" s="1174" t="s">
        <v>703</v>
      </c>
      <c r="B4006" s="1174" t="s">
        <v>493</v>
      </c>
      <c r="C4006" s="22">
        <v>46248</v>
      </c>
      <c r="F4006" s="1417" t="s">
        <v>2220</v>
      </c>
      <c r="G4006" t="s">
        <v>2455</v>
      </c>
    </row>
    <row r="4007" spans="1:7">
      <c r="A4007" s="1174" t="s">
        <v>705</v>
      </c>
      <c r="B4007" s="1174" t="s">
        <v>3262</v>
      </c>
      <c r="C4007" s="22">
        <v>46248</v>
      </c>
      <c r="D4007" s="11">
        <v>457</v>
      </c>
      <c r="G4007" t="s">
        <v>2455</v>
      </c>
    </row>
    <row r="4008" spans="1:7">
      <c r="A4008" s="1174" t="s">
        <v>1021</v>
      </c>
      <c r="B4008" s="1174" t="s">
        <v>494</v>
      </c>
      <c r="C4008" s="22">
        <v>46248</v>
      </c>
      <c r="F4008" s="1417" t="s">
        <v>2220</v>
      </c>
      <c r="G4008" t="s">
        <v>2455</v>
      </c>
    </row>
    <row r="4009" spans="1:7">
      <c r="A4009" s="1174" t="s">
        <v>718</v>
      </c>
      <c r="B4009" s="1174" t="s">
        <v>79</v>
      </c>
      <c r="C4009" s="22">
        <v>46248</v>
      </c>
      <c r="D4009" s="11">
        <v>147</v>
      </c>
      <c r="G4009" t="s">
        <v>2455</v>
      </c>
    </row>
    <row r="4010" spans="1:7">
      <c r="A4010" s="1174" t="s">
        <v>1122</v>
      </c>
      <c r="B4010" s="1174" t="s">
        <v>3025</v>
      </c>
      <c r="C4010" s="22">
        <v>46248</v>
      </c>
      <c r="D4010" s="11">
        <v>344</v>
      </c>
      <c r="G4010" t="s">
        <v>2455</v>
      </c>
    </row>
    <row r="4011" spans="1:7">
      <c r="A4011" s="1381" t="s">
        <v>1063</v>
      </c>
      <c r="B4011" s="1125" t="s">
        <v>3014</v>
      </c>
      <c r="C4011" s="22">
        <v>46248</v>
      </c>
      <c r="D4011" s="11">
        <v>36</v>
      </c>
      <c r="F4011" s="11" t="s">
        <v>2072</v>
      </c>
      <c r="G4011" t="s">
        <v>2455</v>
      </c>
    </row>
    <row r="4012" spans="1:7">
      <c r="A4012" s="1338" t="s">
        <v>1064</v>
      </c>
      <c r="B4012" s="1126" t="s">
        <v>3014</v>
      </c>
      <c r="C4012" s="22">
        <v>46248</v>
      </c>
      <c r="D4012" s="86">
        <v>1273</v>
      </c>
      <c r="G4012" t="s">
        <v>2455</v>
      </c>
    </row>
    <row r="4013" spans="1:7">
      <c r="A4013" s="1381" t="s">
        <v>935</v>
      </c>
      <c r="B4013" s="1381" t="s">
        <v>1921</v>
      </c>
      <c r="C4013" s="22">
        <v>46251</v>
      </c>
      <c r="D4013" s="11">
        <v>220</v>
      </c>
      <c r="G4013" t="s">
        <v>2455</v>
      </c>
    </row>
    <row r="4014" spans="1:7">
      <c r="A4014" s="1338" t="s">
        <v>947</v>
      </c>
      <c r="B4014" s="1338" t="s">
        <v>58</v>
      </c>
      <c r="C4014" s="22">
        <v>46251</v>
      </c>
      <c r="D4014" s="11">
        <v>669</v>
      </c>
      <c r="G4014" t="s">
        <v>2455</v>
      </c>
    </row>
    <row r="4015" spans="1:7">
      <c r="A4015" s="1337" t="s">
        <v>577</v>
      </c>
      <c r="B4015" s="1174" t="s">
        <v>1921</v>
      </c>
      <c r="C4015" s="22">
        <v>46251</v>
      </c>
      <c r="D4015" s="11">
        <v>294</v>
      </c>
      <c r="F4015" s="11" t="s">
        <v>3263</v>
      </c>
      <c r="G4015" t="s">
        <v>2455</v>
      </c>
    </row>
    <row r="4016" spans="1:7">
      <c r="A4016" s="1338" t="s">
        <v>961</v>
      </c>
      <c r="B4016" s="1338" t="s">
        <v>1921</v>
      </c>
      <c r="C4016" s="22">
        <v>46251</v>
      </c>
      <c r="D4016" s="11">
        <v>189</v>
      </c>
      <c r="G4016" t="s">
        <v>2455</v>
      </c>
    </row>
    <row r="4017" spans="1:7">
      <c r="A4017" s="1174" t="s">
        <v>1081</v>
      </c>
      <c r="B4017" s="1174" t="s">
        <v>1921</v>
      </c>
      <c r="C4017" s="22">
        <v>46251</v>
      </c>
      <c r="F4017" s="1581" t="s">
        <v>3264</v>
      </c>
      <c r="G4017" t="s">
        <v>2455</v>
      </c>
    </row>
    <row r="4018" spans="1:7">
      <c r="A4018" s="1174" t="s">
        <v>1101</v>
      </c>
      <c r="B4018" s="1174" t="s">
        <v>489</v>
      </c>
      <c r="C4018" s="22">
        <v>46251</v>
      </c>
      <c r="D4018" s="11">
        <v>725</v>
      </c>
      <c r="G4018" t="s">
        <v>2455</v>
      </c>
    </row>
    <row r="4019" spans="1:7">
      <c r="A4019" s="1174" t="s">
        <v>1103</v>
      </c>
      <c r="B4019" s="1174" t="s">
        <v>489</v>
      </c>
      <c r="C4019" s="22">
        <v>46251</v>
      </c>
      <c r="D4019" s="11">
        <v>358</v>
      </c>
      <c r="G4019" t="s">
        <v>2455</v>
      </c>
    </row>
    <row r="4020" spans="1:7">
      <c r="A4020" s="1174" t="s">
        <v>1109</v>
      </c>
      <c r="B4020" s="1338" t="s">
        <v>58</v>
      </c>
      <c r="C4020" s="22">
        <v>46251</v>
      </c>
      <c r="D4020" s="86">
        <v>1608</v>
      </c>
      <c r="G4020" t="s">
        <v>2455</v>
      </c>
    </row>
    <row r="4021" spans="1:7">
      <c r="A4021" s="1173" t="s">
        <v>1763</v>
      </c>
      <c r="B4021" s="1173" t="s">
        <v>56</v>
      </c>
      <c r="C4021" s="22">
        <v>46251</v>
      </c>
      <c r="D4021" s="86">
        <v>1044</v>
      </c>
      <c r="G4021" t="s">
        <v>2455</v>
      </c>
    </row>
    <row r="4022" spans="1:7">
      <c r="A4022" s="1174" t="s">
        <v>922</v>
      </c>
      <c r="B4022" s="1174" t="s">
        <v>3243</v>
      </c>
      <c r="C4022" s="22">
        <v>46251</v>
      </c>
      <c r="D4022" s="11">
        <v>240</v>
      </c>
      <c r="G4022" t="s">
        <v>2455</v>
      </c>
    </row>
    <row r="4023" spans="1:7">
      <c r="A4023" s="1174" t="s">
        <v>922</v>
      </c>
      <c r="B4023" s="1174" t="s">
        <v>56</v>
      </c>
      <c r="C4023" s="22">
        <v>46251</v>
      </c>
      <c r="D4023" s="11">
        <v>714</v>
      </c>
      <c r="G4023" t="s">
        <v>2455</v>
      </c>
    </row>
    <row r="4024" spans="1:7">
      <c r="A4024" s="1174" t="s">
        <v>927</v>
      </c>
      <c r="B4024" s="1174" t="s">
        <v>3243</v>
      </c>
      <c r="C4024" s="22">
        <v>46251</v>
      </c>
      <c r="D4024" s="11">
        <v>200</v>
      </c>
      <c r="G4024" t="s">
        <v>2455</v>
      </c>
    </row>
    <row r="4025" spans="1:7">
      <c r="A4025" s="1174" t="s">
        <v>703</v>
      </c>
      <c r="B4025" s="1174" t="s">
        <v>493</v>
      </c>
      <c r="C4025" s="22">
        <v>46251</v>
      </c>
      <c r="D4025" s="11">
        <v>914</v>
      </c>
      <c r="G4025" t="s">
        <v>2455</v>
      </c>
    </row>
    <row r="4026" spans="1:7">
      <c r="A4026" s="1174" t="s">
        <v>705</v>
      </c>
      <c r="B4026" s="1174" t="s">
        <v>3262</v>
      </c>
      <c r="C4026" s="22">
        <v>46251</v>
      </c>
      <c r="D4026" s="11">
        <v>969</v>
      </c>
      <c r="G4026" t="s">
        <v>2455</v>
      </c>
    </row>
    <row r="4027" spans="1:7">
      <c r="A4027" s="1174" t="s">
        <v>1021</v>
      </c>
      <c r="B4027" s="1174" t="s">
        <v>494</v>
      </c>
      <c r="C4027" s="22">
        <v>46251</v>
      </c>
      <c r="D4027" s="11">
        <v>361</v>
      </c>
      <c r="G4027" t="s">
        <v>2455</v>
      </c>
    </row>
    <row r="4028" spans="1:7">
      <c r="A4028" s="1174" t="s">
        <v>709</v>
      </c>
      <c r="B4028" s="1174" t="s">
        <v>494</v>
      </c>
      <c r="C4028" s="22">
        <v>46251</v>
      </c>
      <c r="D4028" s="86">
        <v>1039</v>
      </c>
      <c r="G4028" t="s">
        <v>2455</v>
      </c>
    </row>
    <row r="4029" spans="1:7">
      <c r="A4029" s="1174" t="s">
        <v>985</v>
      </c>
      <c r="B4029" s="1174" t="s">
        <v>79</v>
      </c>
      <c r="C4029" s="22">
        <v>46251</v>
      </c>
      <c r="D4029" s="11">
        <v>410</v>
      </c>
      <c r="G4029" t="s">
        <v>2455</v>
      </c>
    </row>
    <row r="4030" spans="1:7">
      <c r="A4030" s="1174" t="s">
        <v>1122</v>
      </c>
      <c r="B4030" s="1174" t="s">
        <v>3025</v>
      </c>
      <c r="C4030" s="22">
        <v>46251</v>
      </c>
      <c r="D4030" s="11">
        <v>641</v>
      </c>
      <c r="G4030" t="s">
        <v>2455</v>
      </c>
    </row>
    <row r="4031" spans="1:7">
      <c r="A4031" s="1338" t="s">
        <v>1064</v>
      </c>
      <c r="B4031" s="1126" t="s">
        <v>3014</v>
      </c>
      <c r="C4031" s="22">
        <v>46251</v>
      </c>
      <c r="D4031" s="11">
        <v>896</v>
      </c>
      <c r="G4031" t="s">
        <v>2455</v>
      </c>
    </row>
    <row r="4032" spans="1:7">
      <c r="A4032" s="1173" t="s">
        <v>935</v>
      </c>
      <c r="B4032" s="1381" t="s">
        <v>1921</v>
      </c>
      <c r="C4032" s="22">
        <v>46252</v>
      </c>
      <c r="D4032" s="11">
        <v>289</v>
      </c>
      <c r="G4032" t="s">
        <v>2455</v>
      </c>
    </row>
    <row r="4033" spans="1:7">
      <c r="A4033" s="1174" t="s">
        <v>577</v>
      </c>
      <c r="B4033" s="1174" t="s">
        <v>1921</v>
      </c>
      <c r="C4033" s="22">
        <v>46252</v>
      </c>
      <c r="D4033" s="11">
        <v>174</v>
      </c>
      <c r="F4033" s="11" t="s">
        <v>3265</v>
      </c>
      <c r="G4033" t="s">
        <v>2455</v>
      </c>
    </row>
    <row r="4034" spans="1:7">
      <c r="A4034" s="1174" t="s">
        <v>961</v>
      </c>
      <c r="B4034" s="1338" t="s">
        <v>1921</v>
      </c>
      <c r="C4034" s="22">
        <v>46252</v>
      </c>
      <c r="D4034" s="11">
        <v>309</v>
      </c>
      <c r="F4034" s="11" t="s">
        <v>2768</v>
      </c>
      <c r="G4034" t="s">
        <v>2455</v>
      </c>
    </row>
    <row r="4035" spans="1:7">
      <c r="A4035" s="1174" t="s">
        <v>1101</v>
      </c>
      <c r="B4035" s="1174" t="s">
        <v>489</v>
      </c>
      <c r="C4035" s="22">
        <v>46252</v>
      </c>
      <c r="D4035" s="11">
        <v>397</v>
      </c>
      <c r="G4035" t="s">
        <v>2455</v>
      </c>
    </row>
    <row r="4036" spans="1:7">
      <c r="A4036" s="1174" t="s">
        <v>1103</v>
      </c>
      <c r="B4036" s="1174" t="s">
        <v>489</v>
      </c>
      <c r="C4036" s="22">
        <v>46252</v>
      </c>
      <c r="D4036" s="11">
        <v>198</v>
      </c>
      <c r="G4036" t="s">
        <v>2455</v>
      </c>
    </row>
    <row r="4037" spans="1:7">
      <c r="A4037" s="1173" t="s">
        <v>1763</v>
      </c>
      <c r="B4037" s="1173" t="s">
        <v>56</v>
      </c>
      <c r="C4037" s="22">
        <v>46252</v>
      </c>
      <c r="D4037" s="86">
        <v>1374</v>
      </c>
      <c r="G4037" t="s">
        <v>2455</v>
      </c>
    </row>
    <row r="4038" spans="1:7">
      <c r="A4038" s="1174" t="s">
        <v>1783</v>
      </c>
      <c r="B4038" s="1174" t="s">
        <v>56</v>
      </c>
      <c r="C4038" s="22">
        <v>46252</v>
      </c>
      <c r="D4038" s="11">
        <v>108</v>
      </c>
      <c r="F4038" s="1417" t="s">
        <v>3266</v>
      </c>
      <c r="G4038" t="s">
        <v>2455</v>
      </c>
    </row>
    <row r="4039" spans="1:7">
      <c r="A4039" s="1174" t="s">
        <v>894</v>
      </c>
      <c r="B4039" s="1174" t="s">
        <v>56</v>
      </c>
      <c r="C4039" s="22">
        <v>46252</v>
      </c>
      <c r="D4039" s="11">
        <v>410</v>
      </c>
      <c r="G4039" t="s">
        <v>2455</v>
      </c>
    </row>
    <row r="4040" spans="1:7">
      <c r="A4040" s="1174" t="s">
        <v>1796</v>
      </c>
      <c r="B4040" s="1174" t="s">
        <v>1921</v>
      </c>
      <c r="C4040" s="22">
        <v>46252</v>
      </c>
      <c r="D4040" s="11">
        <v>190</v>
      </c>
      <c r="F4040" s="11" t="s">
        <v>2072</v>
      </c>
      <c r="G4040" t="s">
        <v>2455</v>
      </c>
    </row>
    <row r="4041" spans="1:7">
      <c r="A4041" s="1174" t="s">
        <v>703</v>
      </c>
      <c r="B4041" s="1174" t="s">
        <v>493</v>
      </c>
      <c r="C4041" s="22">
        <v>46252</v>
      </c>
      <c r="D4041" s="11">
        <v>213</v>
      </c>
      <c r="G4041" t="s">
        <v>2455</v>
      </c>
    </row>
    <row r="4042" spans="1:7">
      <c r="A4042" s="1174" t="s">
        <v>705</v>
      </c>
      <c r="B4042" s="1174" t="s">
        <v>3262</v>
      </c>
      <c r="C4042" s="22">
        <v>46252</v>
      </c>
      <c r="D4042" s="11">
        <v>845</v>
      </c>
      <c r="G4042" t="s">
        <v>2455</v>
      </c>
    </row>
    <row r="4043" spans="1:7">
      <c r="A4043" s="1174" t="s">
        <v>1021</v>
      </c>
      <c r="B4043" s="1174" t="s">
        <v>494</v>
      </c>
      <c r="C4043" s="22">
        <v>46252</v>
      </c>
      <c r="D4043" s="11">
        <v>846</v>
      </c>
      <c r="G4043" t="s">
        <v>2455</v>
      </c>
    </row>
    <row r="4044" spans="1:7">
      <c r="A4044" s="1174" t="s">
        <v>709</v>
      </c>
      <c r="B4044" s="1174" t="s">
        <v>494</v>
      </c>
      <c r="C4044" s="22">
        <v>46252</v>
      </c>
      <c r="F4044" s="1417" t="s">
        <v>2220</v>
      </c>
      <c r="G4044" t="s">
        <v>2455</v>
      </c>
    </row>
    <row r="4045" spans="1:7">
      <c r="A4045" s="1174" t="s">
        <v>985</v>
      </c>
      <c r="B4045" s="1174" t="s">
        <v>79</v>
      </c>
      <c r="C4045" s="22">
        <v>46252</v>
      </c>
      <c r="D4045" s="11">
        <v>347</v>
      </c>
      <c r="G4045" t="s">
        <v>2455</v>
      </c>
    </row>
    <row r="4046" spans="1:7">
      <c r="A4046" s="1174" t="s">
        <v>989</v>
      </c>
      <c r="B4046" s="1174" t="s">
        <v>493</v>
      </c>
      <c r="C4046" s="22">
        <v>46252</v>
      </c>
      <c r="D4046" s="86">
        <v>1554</v>
      </c>
      <c r="G4046" t="s">
        <v>2455</v>
      </c>
    </row>
    <row r="4047" spans="1:7">
      <c r="A4047" s="1174" t="s">
        <v>1122</v>
      </c>
      <c r="B4047" s="1174" t="s">
        <v>3025</v>
      </c>
      <c r="C4047" s="22">
        <v>46252</v>
      </c>
      <c r="D4047" s="11">
        <v>719</v>
      </c>
      <c r="G4047" t="s">
        <v>2455</v>
      </c>
    </row>
    <row r="4048" spans="1:7">
      <c r="A4048" s="1381" t="s">
        <v>1063</v>
      </c>
      <c r="B4048" s="1125" t="s">
        <v>3014</v>
      </c>
      <c r="C4048" s="22">
        <v>46252</v>
      </c>
      <c r="D4048" s="11">
        <v>66</v>
      </c>
      <c r="F4048" s="11" t="s">
        <v>3267</v>
      </c>
      <c r="G4048" t="s">
        <v>2455</v>
      </c>
    </row>
    <row r="4049" spans="1:7">
      <c r="A4049" s="1338" t="s">
        <v>1064</v>
      </c>
      <c r="B4049" s="1126" t="s">
        <v>3014</v>
      </c>
      <c r="C4049" s="22">
        <v>46252</v>
      </c>
      <c r="D4049" s="11">
        <v>830</v>
      </c>
      <c r="G4049" t="s">
        <v>2455</v>
      </c>
    </row>
    <row r="4050" spans="1:7">
      <c r="A4050" s="1343" t="s">
        <v>935</v>
      </c>
      <c r="B4050" s="1343" t="s">
        <v>3268</v>
      </c>
      <c r="C4050" s="22">
        <v>46253</v>
      </c>
      <c r="D4050" s="11">
        <v>474</v>
      </c>
      <c r="G4050" t="s">
        <v>2455</v>
      </c>
    </row>
    <row r="4051" spans="1:7">
      <c r="A4051" s="1340" t="s">
        <v>954</v>
      </c>
      <c r="B4051" s="1340" t="s">
        <v>78</v>
      </c>
      <c r="C4051" s="22">
        <v>46253</v>
      </c>
      <c r="F4051" s="1417" t="s">
        <v>2220</v>
      </c>
      <c r="G4051" t="s">
        <v>2455</v>
      </c>
    </row>
    <row r="4052" spans="1:7">
      <c r="A4052" s="1163" t="s">
        <v>577</v>
      </c>
      <c r="B4052" s="1163" t="s">
        <v>3268</v>
      </c>
      <c r="C4052" s="22">
        <v>46253</v>
      </c>
      <c r="D4052" s="11">
        <v>334</v>
      </c>
      <c r="F4052" s="11" t="s">
        <v>3269</v>
      </c>
      <c r="G4052" t="s">
        <v>2455</v>
      </c>
    </row>
    <row r="4053" spans="1:7">
      <c r="A4053" s="1340" t="s">
        <v>961</v>
      </c>
      <c r="B4053" s="1340" t="s">
        <v>3268</v>
      </c>
      <c r="C4053" s="22">
        <v>46253</v>
      </c>
      <c r="D4053" s="11">
        <v>558</v>
      </c>
      <c r="G4053" t="s">
        <v>2455</v>
      </c>
    </row>
    <row r="4054" spans="1:7">
      <c r="A4054" s="1163" t="s">
        <v>1095</v>
      </c>
      <c r="B4054" s="1163" t="s">
        <v>58</v>
      </c>
      <c r="C4054" s="22">
        <v>46253</v>
      </c>
      <c r="D4054" s="86">
        <v>1512</v>
      </c>
      <c r="G4054" t="s">
        <v>2455</v>
      </c>
    </row>
    <row r="4055" spans="1:7">
      <c r="A4055" s="1162" t="s">
        <v>1109</v>
      </c>
      <c r="B4055" s="1162" t="s">
        <v>58</v>
      </c>
      <c r="C4055" s="22">
        <v>46253</v>
      </c>
      <c r="D4055" s="11">
        <v>934</v>
      </c>
      <c r="G4055" t="s">
        <v>2455</v>
      </c>
    </row>
    <row r="4056" spans="1:7">
      <c r="A4056" s="1161" t="s">
        <v>1763</v>
      </c>
      <c r="B4056" s="1161" t="s">
        <v>56</v>
      </c>
      <c r="C4056" s="22">
        <v>46253</v>
      </c>
      <c r="D4056" s="86">
        <v>1098</v>
      </c>
      <c r="G4056" t="s">
        <v>2455</v>
      </c>
    </row>
    <row r="4057" spans="1:7">
      <c r="A4057" s="1162" t="s">
        <v>894</v>
      </c>
      <c r="B4057" s="1162" t="s">
        <v>56</v>
      </c>
      <c r="C4057" s="22">
        <v>46253</v>
      </c>
      <c r="D4057" s="11">
        <v>996</v>
      </c>
      <c r="G4057" t="s">
        <v>2455</v>
      </c>
    </row>
    <row r="4058" spans="1:7">
      <c r="A4058" s="1162" t="s">
        <v>1003</v>
      </c>
      <c r="B4058" s="1162" t="s">
        <v>493</v>
      </c>
      <c r="C4058" s="22">
        <v>46253</v>
      </c>
      <c r="D4058" s="11">
        <v>691</v>
      </c>
      <c r="G4058" t="s">
        <v>2455</v>
      </c>
    </row>
    <row r="4059" spans="1:7">
      <c r="A4059" s="1162" t="s">
        <v>705</v>
      </c>
      <c r="B4059" s="1162" t="s">
        <v>3262</v>
      </c>
      <c r="C4059" s="22">
        <v>46253</v>
      </c>
      <c r="D4059" s="11">
        <v>962</v>
      </c>
      <c r="G4059" t="s">
        <v>2455</v>
      </c>
    </row>
    <row r="4060" spans="1:7">
      <c r="A4060" s="1162" t="s">
        <v>1021</v>
      </c>
      <c r="B4060" s="1162" t="s">
        <v>494</v>
      </c>
      <c r="C4060" s="22">
        <v>46253</v>
      </c>
      <c r="D4060" s="11">
        <v>479</v>
      </c>
      <c r="G4060" t="s">
        <v>2455</v>
      </c>
    </row>
    <row r="4061" spans="1:7">
      <c r="A4061" s="1162" t="s">
        <v>985</v>
      </c>
      <c r="B4061" s="1162" t="s">
        <v>79</v>
      </c>
      <c r="C4061" s="22">
        <v>46253</v>
      </c>
      <c r="D4061" s="11">
        <v>650</v>
      </c>
      <c r="G4061" t="s">
        <v>2455</v>
      </c>
    </row>
    <row r="4062" spans="1:7">
      <c r="A4062" s="1162" t="s">
        <v>989</v>
      </c>
      <c r="B4062" s="1162" t="s">
        <v>493</v>
      </c>
      <c r="C4062" s="22">
        <v>46253</v>
      </c>
      <c r="D4062" s="11">
        <v>227</v>
      </c>
      <c r="G4062" t="s">
        <v>2455</v>
      </c>
    </row>
    <row r="4063" spans="1:7">
      <c r="A4063" s="1162" t="s">
        <v>1040</v>
      </c>
      <c r="B4063" s="1162" t="s">
        <v>3268</v>
      </c>
      <c r="C4063" s="22">
        <v>46253</v>
      </c>
      <c r="D4063" s="11">
        <v>350</v>
      </c>
      <c r="G4063" t="s">
        <v>2455</v>
      </c>
    </row>
    <row r="4064" spans="1:7">
      <c r="A4064" s="1162" t="s">
        <v>1122</v>
      </c>
      <c r="B4064" s="1162" t="s">
        <v>3025</v>
      </c>
      <c r="C4064" s="22">
        <v>46253</v>
      </c>
      <c r="D4064" s="86">
        <v>1475</v>
      </c>
      <c r="G4064" t="s">
        <v>2455</v>
      </c>
    </row>
    <row r="4065" spans="1:7">
      <c r="A4065" s="1338" t="s">
        <v>1064</v>
      </c>
      <c r="B4065" s="1126" t="s">
        <v>3014</v>
      </c>
      <c r="C4065" s="22">
        <v>46253</v>
      </c>
      <c r="D4065" s="11">
        <v>911</v>
      </c>
      <c r="G4065" t="s">
        <v>2455</v>
      </c>
    </row>
    <row r="4066" spans="1:7">
      <c r="A4066" s="1340" t="s">
        <v>954</v>
      </c>
      <c r="B4066" s="1340" t="s">
        <v>78</v>
      </c>
      <c r="C4066" s="22">
        <v>46254</v>
      </c>
      <c r="F4066" s="1600" t="s">
        <v>3270</v>
      </c>
      <c r="G4066" t="s">
        <v>2455</v>
      </c>
    </row>
    <row r="4067" spans="1:7">
      <c r="A4067" s="1163" t="s">
        <v>577</v>
      </c>
      <c r="B4067" s="1163" t="s">
        <v>3268</v>
      </c>
      <c r="C4067" s="22">
        <v>46254</v>
      </c>
      <c r="D4067" s="11">
        <v>501</v>
      </c>
      <c r="G4067" t="s">
        <v>2455</v>
      </c>
    </row>
    <row r="4068" spans="1:7">
      <c r="A4068" s="1340" t="s">
        <v>961</v>
      </c>
      <c r="B4068" s="1340" t="s">
        <v>3268</v>
      </c>
      <c r="C4068" s="22">
        <v>46254</v>
      </c>
      <c r="D4068" s="11">
        <v>757</v>
      </c>
      <c r="G4068" t="s">
        <v>2455</v>
      </c>
    </row>
    <row r="4069" spans="1:7">
      <c r="A4069" s="1163" t="s">
        <v>1079</v>
      </c>
      <c r="B4069" s="1163" t="s">
        <v>3268</v>
      </c>
      <c r="C4069" s="22">
        <v>46254</v>
      </c>
      <c r="D4069" s="11">
        <v>50</v>
      </c>
      <c r="F4069" s="11" t="s">
        <v>3271</v>
      </c>
      <c r="G4069" t="s">
        <v>2455</v>
      </c>
    </row>
    <row r="4070" spans="1:7">
      <c r="A4070" s="1340" t="s">
        <v>1081</v>
      </c>
      <c r="B4070" s="1340" t="s">
        <v>3268</v>
      </c>
      <c r="C4070" s="22">
        <v>46254</v>
      </c>
      <c r="F4070" s="1600" t="s">
        <v>3270</v>
      </c>
      <c r="G4070" t="s">
        <v>2455</v>
      </c>
    </row>
    <row r="4071" spans="1:7">
      <c r="A4071" s="1163" t="s">
        <v>1095</v>
      </c>
      <c r="B4071" s="1163" t="s">
        <v>58</v>
      </c>
      <c r="C4071" s="22">
        <v>46254</v>
      </c>
      <c r="D4071" s="86">
        <v>1288</v>
      </c>
      <c r="F4071" s="11" t="s">
        <v>3272</v>
      </c>
      <c r="G4071" t="s">
        <v>2455</v>
      </c>
    </row>
    <row r="4072" spans="1:7">
      <c r="A4072" s="1340" t="s">
        <v>1098</v>
      </c>
      <c r="B4072" s="1340" t="s">
        <v>68</v>
      </c>
      <c r="C4072" s="22">
        <v>46254</v>
      </c>
      <c r="D4072" s="86">
        <v>3917</v>
      </c>
      <c r="G4072" t="s">
        <v>2455</v>
      </c>
    </row>
    <row r="4073" spans="1:7">
      <c r="A4073" s="1162" t="s">
        <v>1109</v>
      </c>
      <c r="B4073" s="1162" t="s">
        <v>58</v>
      </c>
      <c r="C4073" s="22">
        <v>46254</v>
      </c>
      <c r="D4073" s="11">
        <v>757</v>
      </c>
      <c r="G4073" t="s">
        <v>2455</v>
      </c>
    </row>
    <row r="4074" spans="1:7">
      <c r="A4074" s="1161" t="s">
        <v>1763</v>
      </c>
      <c r="B4074" s="1161" t="s">
        <v>56</v>
      </c>
      <c r="C4074" s="22">
        <v>46254</v>
      </c>
      <c r="D4074" s="11">
        <v>999</v>
      </c>
      <c r="G4074" t="s">
        <v>2455</v>
      </c>
    </row>
    <row r="4075" spans="1:7">
      <c r="A4075" s="1162" t="s">
        <v>1767</v>
      </c>
      <c r="B4075" s="1162" t="s">
        <v>56</v>
      </c>
      <c r="C4075" s="22">
        <v>46254</v>
      </c>
      <c r="D4075" s="11">
        <v>81</v>
      </c>
      <c r="F4075" s="11" t="s">
        <v>3273</v>
      </c>
      <c r="G4075" t="s">
        <v>2455</v>
      </c>
    </row>
    <row r="4076" spans="1:7">
      <c r="A4076" s="1162" t="s">
        <v>922</v>
      </c>
      <c r="B4076" s="1162" t="s">
        <v>3243</v>
      </c>
      <c r="C4076" s="22">
        <v>46254</v>
      </c>
      <c r="D4076" s="11">
        <v>240</v>
      </c>
      <c r="G4076" t="s">
        <v>2455</v>
      </c>
    </row>
    <row r="4077" spans="1:7">
      <c r="A4077" s="1162" t="s">
        <v>894</v>
      </c>
      <c r="B4077" s="1162" t="s">
        <v>56</v>
      </c>
      <c r="C4077" s="22">
        <v>46254</v>
      </c>
      <c r="F4077" s="1603" t="s">
        <v>2400</v>
      </c>
      <c r="G4077" t="s">
        <v>2455</v>
      </c>
    </row>
    <row r="4078" spans="1:7">
      <c r="A4078" s="1162" t="s">
        <v>1003</v>
      </c>
      <c r="B4078" s="1162" t="s">
        <v>493</v>
      </c>
      <c r="C4078" s="22">
        <v>46254</v>
      </c>
      <c r="D4078" s="86">
        <v>1744</v>
      </c>
      <c r="G4078" t="s">
        <v>2455</v>
      </c>
    </row>
    <row r="4079" spans="1:7">
      <c r="A4079" s="1162" t="s">
        <v>705</v>
      </c>
      <c r="B4079" s="1162" t="s">
        <v>3262</v>
      </c>
      <c r="C4079" s="22">
        <v>46254</v>
      </c>
      <c r="F4079" s="11" t="s">
        <v>2220</v>
      </c>
      <c r="G4079" t="s">
        <v>2455</v>
      </c>
    </row>
    <row r="4080" spans="1:7">
      <c r="A4080" s="1162" t="s">
        <v>1021</v>
      </c>
      <c r="B4080" s="1162" t="s">
        <v>494</v>
      </c>
      <c r="C4080" s="22">
        <v>46254</v>
      </c>
      <c r="D4080" s="11">
        <v>721</v>
      </c>
      <c r="G4080" t="s">
        <v>2455</v>
      </c>
    </row>
    <row r="4081" spans="1:7">
      <c r="A4081" s="1162" t="s">
        <v>985</v>
      </c>
      <c r="B4081" s="1162" t="s">
        <v>79</v>
      </c>
      <c r="C4081" s="22">
        <v>46254</v>
      </c>
      <c r="D4081" s="11">
        <v>125</v>
      </c>
      <c r="G4081" t="s">
        <v>2455</v>
      </c>
    </row>
    <row r="4082" spans="1:7">
      <c r="A4082" s="1162" t="s">
        <v>1040</v>
      </c>
      <c r="B4082" s="1162" t="s">
        <v>3268</v>
      </c>
      <c r="C4082" s="22">
        <v>46254</v>
      </c>
      <c r="F4082" s="11" t="s">
        <v>2220</v>
      </c>
      <c r="G4082" t="s">
        <v>2455</v>
      </c>
    </row>
    <row r="4083" spans="1:7">
      <c r="A4083" s="1162" t="s">
        <v>1122</v>
      </c>
      <c r="B4083" s="1162" t="s">
        <v>3025</v>
      </c>
      <c r="C4083" s="22">
        <v>46254</v>
      </c>
      <c r="D4083" s="11">
        <v>453</v>
      </c>
      <c r="G4083" t="s">
        <v>2455</v>
      </c>
    </row>
    <row r="4084" spans="1:7">
      <c r="A4084" s="1162" t="s">
        <v>2002</v>
      </c>
      <c r="B4084" s="1162" t="s">
        <v>3025</v>
      </c>
      <c r="C4084" s="22">
        <v>46254</v>
      </c>
      <c r="D4084" s="86">
        <v>1218</v>
      </c>
      <c r="G4084" t="s">
        <v>2455</v>
      </c>
    </row>
    <row r="4085" spans="1:7">
      <c r="A4085" s="1343" t="s">
        <v>811</v>
      </c>
      <c r="B4085" s="234" t="s">
        <v>812</v>
      </c>
      <c r="C4085" s="22">
        <v>46254</v>
      </c>
      <c r="F4085" s="11" t="s">
        <v>2220</v>
      </c>
      <c r="G4085" t="s">
        <v>2455</v>
      </c>
    </row>
    <row r="4086" spans="1:7">
      <c r="A4086" s="1338" t="s">
        <v>1064</v>
      </c>
      <c r="B4086" s="1126" t="s">
        <v>3014</v>
      </c>
      <c r="C4086" s="22">
        <v>46254</v>
      </c>
      <c r="D4086" s="11">
        <v>564</v>
      </c>
      <c r="G4086" t="s">
        <v>2455</v>
      </c>
    </row>
    <row r="4087" spans="1:7">
      <c r="A4087" s="1343" t="s">
        <v>935</v>
      </c>
      <c r="B4087" s="1343" t="s">
        <v>3268</v>
      </c>
      <c r="C4087" s="22">
        <v>46255</v>
      </c>
      <c r="F4087" s="11" t="s">
        <v>2220</v>
      </c>
      <c r="G4087" t="s">
        <v>2455</v>
      </c>
    </row>
    <row r="4088" spans="1:7">
      <c r="A4088" s="1162" t="s">
        <v>577</v>
      </c>
      <c r="B4088" s="1162" t="s">
        <v>3268</v>
      </c>
      <c r="C4088" s="22">
        <v>46255</v>
      </c>
      <c r="F4088" s="11" t="s">
        <v>2220</v>
      </c>
      <c r="G4088" t="s">
        <v>2455</v>
      </c>
    </row>
    <row r="4089" spans="1:7">
      <c r="A4089" s="1162" t="s">
        <v>1095</v>
      </c>
      <c r="B4089" s="1162" t="s">
        <v>58</v>
      </c>
      <c r="C4089" s="22">
        <v>46255</v>
      </c>
      <c r="D4089" s="86">
        <v>1558</v>
      </c>
      <c r="G4089" t="s">
        <v>2455</v>
      </c>
    </row>
    <row r="4090" spans="1:7">
      <c r="A4090" s="1163" t="s">
        <v>1098</v>
      </c>
      <c r="B4090" s="1163" t="s">
        <v>68</v>
      </c>
      <c r="C4090" s="22">
        <v>46255</v>
      </c>
      <c r="D4090" s="11">
        <v>520</v>
      </c>
      <c r="G4090" t="s">
        <v>2455</v>
      </c>
    </row>
    <row r="4091" spans="1:7">
      <c r="A4091" s="1162" t="s">
        <v>1109</v>
      </c>
      <c r="B4091" s="1162" t="s">
        <v>58</v>
      </c>
      <c r="C4091" s="22">
        <v>46255</v>
      </c>
      <c r="D4091" s="11">
        <v>280</v>
      </c>
      <c r="G4091" t="s">
        <v>2455</v>
      </c>
    </row>
    <row r="4092" spans="1:7">
      <c r="A4092" s="1161" t="s">
        <v>1763</v>
      </c>
      <c r="B4092" s="1161" t="s">
        <v>56</v>
      </c>
      <c r="C4092" s="22">
        <v>46255</v>
      </c>
      <c r="D4092" s="11">
        <v>400</v>
      </c>
      <c r="G4092" t="s">
        <v>2455</v>
      </c>
    </row>
    <row r="4093" spans="1:7">
      <c r="A4093" s="1162" t="s">
        <v>1767</v>
      </c>
      <c r="B4093" s="1162" t="s">
        <v>3268</v>
      </c>
      <c r="C4093" s="22">
        <v>46255</v>
      </c>
      <c r="E4093" s="635">
        <v>1319</v>
      </c>
      <c r="F4093" s="48"/>
      <c r="G4093" t="s">
        <v>2455</v>
      </c>
    </row>
    <row r="4094" spans="1:7">
      <c r="A4094" s="1162" t="s">
        <v>917</v>
      </c>
      <c r="B4094" s="1162" t="s">
        <v>56</v>
      </c>
      <c r="C4094" s="22">
        <v>46255</v>
      </c>
      <c r="D4094" s="71">
        <v>114</v>
      </c>
      <c r="E4094" s="86"/>
      <c r="F4094" s="11" t="s">
        <v>3274</v>
      </c>
    </row>
    <row r="4095" spans="1:7">
      <c r="A4095" s="1162" t="s">
        <v>1774</v>
      </c>
      <c r="B4095" s="1162" t="s">
        <v>56</v>
      </c>
      <c r="C4095" s="22">
        <v>46255</v>
      </c>
      <c r="D4095" s="11">
        <v>111</v>
      </c>
      <c r="E4095" s="668"/>
      <c r="F4095" s="1612" t="s">
        <v>3275</v>
      </c>
      <c r="G4095" t="s">
        <v>2455</v>
      </c>
    </row>
    <row r="4096" spans="1:7">
      <c r="A4096" s="1162" t="s">
        <v>1774</v>
      </c>
      <c r="B4096" s="1162" t="s">
        <v>3268</v>
      </c>
      <c r="C4096" s="22">
        <v>46255</v>
      </c>
      <c r="E4096" s="244">
        <v>1140</v>
      </c>
      <c r="G4096" t="s">
        <v>2455</v>
      </c>
    </row>
    <row r="4097" spans="1:7">
      <c r="A4097" s="1162" t="s">
        <v>1003</v>
      </c>
      <c r="B4097" s="1162" t="s">
        <v>493</v>
      </c>
      <c r="C4097" s="22">
        <v>46255</v>
      </c>
      <c r="D4097" s="11">
        <v>954</v>
      </c>
      <c r="G4097" t="s">
        <v>2455</v>
      </c>
    </row>
    <row r="4098" spans="1:7">
      <c r="A4098" s="1162" t="s">
        <v>705</v>
      </c>
      <c r="B4098" s="1162" t="s">
        <v>3262</v>
      </c>
      <c r="C4098" s="22">
        <v>46255</v>
      </c>
      <c r="F4098" s="11" t="s">
        <v>2027</v>
      </c>
      <c r="G4098" t="s">
        <v>2455</v>
      </c>
    </row>
    <row r="4099" spans="1:7">
      <c r="A4099" s="1162" t="s">
        <v>1021</v>
      </c>
      <c r="B4099" s="1162" t="s">
        <v>494</v>
      </c>
      <c r="C4099" s="22">
        <v>46255</v>
      </c>
      <c r="D4099" s="11">
        <v>696</v>
      </c>
      <c r="G4099" t="s">
        <v>2455</v>
      </c>
    </row>
    <row r="4100" spans="1:7">
      <c r="A4100" s="1162" t="s">
        <v>985</v>
      </c>
      <c r="B4100" s="1162" t="s">
        <v>79</v>
      </c>
      <c r="C4100" s="22">
        <v>46255</v>
      </c>
      <c r="D4100" s="11">
        <v>150</v>
      </c>
      <c r="G4100" t="s">
        <v>2455</v>
      </c>
    </row>
    <row r="4101" spans="1:7">
      <c r="A4101" s="1162" t="s">
        <v>1040</v>
      </c>
      <c r="B4101" s="1162" t="s">
        <v>3268</v>
      </c>
      <c r="C4101" s="22">
        <v>46255</v>
      </c>
      <c r="F4101" s="1417" t="s">
        <v>2220</v>
      </c>
      <c r="G4101" t="s">
        <v>2455</v>
      </c>
    </row>
    <row r="4102" spans="1:7">
      <c r="A4102" s="1162" t="s">
        <v>2002</v>
      </c>
      <c r="B4102" s="1162" t="s">
        <v>3025</v>
      </c>
      <c r="C4102" s="22">
        <v>46255</v>
      </c>
      <c r="F4102" s="1417" t="s">
        <v>2220</v>
      </c>
      <c r="G4102" t="s">
        <v>2455</v>
      </c>
    </row>
    <row r="4103" spans="1:7">
      <c r="A4103" s="1162" t="s">
        <v>1122</v>
      </c>
      <c r="B4103" s="1162" t="s">
        <v>3025</v>
      </c>
      <c r="C4103" s="22">
        <v>46255</v>
      </c>
      <c r="D4103" s="86">
        <v>1519</v>
      </c>
      <c r="G4103" t="s">
        <v>2455</v>
      </c>
    </row>
    <row r="4104" spans="1:7">
      <c r="A4104" s="1343" t="s">
        <v>811</v>
      </c>
      <c r="B4104" s="234" t="s">
        <v>812</v>
      </c>
      <c r="C4104" s="22">
        <v>46255</v>
      </c>
      <c r="F4104" s="11" t="s">
        <v>2220</v>
      </c>
      <c r="G4104" t="s">
        <v>2455</v>
      </c>
    </row>
    <row r="4105" spans="1:7">
      <c r="A4105" s="1343" t="s">
        <v>1063</v>
      </c>
      <c r="B4105" s="234" t="s">
        <v>3014</v>
      </c>
      <c r="C4105" s="22">
        <v>46255</v>
      </c>
      <c r="F4105" s="11" t="s">
        <v>2220</v>
      </c>
      <c r="G4105" t="s">
        <v>2455</v>
      </c>
    </row>
    <row r="4106" spans="1:7">
      <c r="A4106" s="1163" t="s">
        <v>1064</v>
      </c>
      <c r="B4106" s="238" t="s">
        <v>3014</v>
      </c>
      <c r="C4106" s="22">
        <v>46255</v>
      </c>
      <c r="D4106" s="11">
        <v>764</v>
      </c>
      <c r="G4106" t="s">
        <v>2455</v>
      </c>
    </row>
    <row r="4107" spans="1:7">
      <c r="A4107" s="1162" t="s">
        <v>577</v>
      </c>
      <c r="B4107" s="1162" t="s">
        <v>3268</v>
      </c>
      <c r="C4107" s="22">
        <v>46258</v>
      </c>
      <c r="D4107" s="11">
        <v>570</v>
      </c>
      <c r="G4107" t="s">
        <v>2455</v>
      </c>
    </row>
    <row r="4108" spans="1:7">
      <c r="A4108" s="1162" t="s">
        <v>961</v>
      </c>
      <c r="B4108" s="1162" t="s">
        <v>3268</v>
      </c>
      <c r="C4108" s="22">
        <v>46258</v>
      </c>
      <c r="F4108" s="11" t="s">
        <v>3276</v>
      </c>
      <c r="G4108" t="s">
        <v>2455</v>
      </c>
    </row>
    <row r="4109" spans="1:7">
      <c r="A4109" s="1162" t="s">
        <v>1090</v>
      </c>
      <c r="B4109" s="1162" t="s">
        <v>58</v>
      </c>
      <c r="C4109" s="22">
        <v>46258</v>
      </c>
      <c r="D4109" s="11">
        <v>616</v>
      </c>
      <c r="G4109" t="s">
        <v>2455</v>
      </c>
    </row>
    <row r="4110" spans="1:7">
      <c r="A4110" s="1162" t="s">
        <v>1094</v>
      </c>
      <c r="B4110" s="1162" t="s">
        <v>3268</v>
      </c>
      <c r="C4110" s="22">
        <v>46258</v>
      </c>
      <c r="D4110" s="11">
        <v>319</v>
      </c>
    </row>
    <row r="4111" spans="1:7">
      <c r="A4111" s="1162" t="s">
        <v>1095</v>
      </c>
      <c r="B4111" s="1162" t="s">
        <v>58</v>
      </c>
      <c r="C4111" s="22">
        <v>46258</v>
      </c>
      <c r="D4111" s="11">
        <v>530</v>
      </c>
      <c r="F4111" s="11" t="s">
        <v>3277</v>
      </c>
      <c r="G4111" t="s">
        <v>2455</v>
      </c>
    </row>
    <row r="4112" spans="1:7">
      <c r="A4112" s="1343" t="s">
        <v>1763</v>
      </c>
      <c r="B4112" s="1343" t="s">
        <v>56</v>
      </c>
      <c r="C4112" s="22">
        <v>46258</v>
      </c>
      <c r="D4112" s="11">
        <v>741</v>
      </c>
      <c r="G4112" t="s">
        <v>2455</v>
      </c>
    </row>
    <row r="4113" spans="1:7">
      <c r="A4113" s="1340" t="s">
        <v>922</v>
      </c>
      <c r="B4113" s="1340" t="s">
        <v>2857</v>
      </c>
      <c r="C4113" s="22">
        <v>46258</v>
      </c>
      <c r="E4113" s="244">
        <v>3558</v>
      </c>
      <c r="F4113" s="1614" t="s">
        <v>3278</v>
      </c>
      <c r="G4113" t="s">
        <v>2455</v>
      </c>
    </row>
    <row r="4114" spans="1:7">
      <c r="A4114" s="1163" t="s">
        <v>894</v>
      </c>
      <c r="B4114" s="1163" t="s">
        <v>2857</v>
      </c>
      <c r="C4114" s="22">
        <v>46258</v>
      </c>
      <c r="E4114" s="244">
        <v>2020</v>
      </c>
      <c r="F4114" s="26" t="s">
        <v>3279</v>
      </c>
      <c r="G4114" t="s">
        <v>2455</v>
      </c>
    </row>
    <row r="4115" spans="1:7">
      <c r="A4115" s="1162" t="s">
        <v>1003</v>
      </c>
      <c r="B4115" s="1162" t="s">
        <v>493</v>
      </c>
      <c r="C4115" s="22">
        <v>46258</v>
      </c>
      <c r="D4115" s="86">
        <v>1269</v>
      </c>
      <c r="G4115" t="s">
        <v>2455</v>
      </c>
    </row>
    <row r="4116" spans="1:7">
      <c r="A4116" s="1162" t="s">
        <v>1012</v>
      </c>
      <c r="B4116" s="1162" t="s">
        <v>3025</v>
      </c>
      <c r="C4116" s="22">
        <v>46258</v>
      </c>
      <c r="D4116" s="86">
        <v>1428</v>
      </c>
      <c r="G4116" t="s">
        <v>2455</v>
      </c>
    </row>
    <row r="4117" spans="1:7">
      <c r="A4117" s="1162" t="s">
        <v>985</v>
      </c>
      <c r="B4117" s="1162" t="s">
        <v>79</v>
      </c>
      <c r="C4117" s="22">
        <v>46258</v>
      </c>
      <c r="D4117" s="11">
        <v>505</v>
      </c>
      <c r="G4117" t="s">
        <v>2455</v>
      </c>
    </row>
    <row r="4118" spans="1:7">
      <c r="A4118" s="1162" t="s">
        <v>1122</v>
      </c>
      <c r="B4118" s="1162" t="s">
        <v>3025</v>
      </c>
      <c r="C4118" s="22">
        <v>46258</v>
      </c>
      <c r="D4118" s="11">
        <v>837</v>
      </c>
      <c r="G4118" t="s">
        <v>2455</v>
      </c>
    </row>
    <row r="4119" spans="1:7">
      <c r="A4119" s="1343" t="s">
        <v>1063</v>
      </c>
      <c r="B4119" s="234" t="s">
        <v>3014</v>
      </c>
      <c r="C4119" s="22">
        <v>46258</v>
      </c>
      <c r="D4119" s="11">
        <v>38</v>
      </c>
      <c r="F4119" s="11" t="s">
        <v>3280</v>
      </c>
      <c r="G4119" t="s">
        <v>2455</v>
      </c>
    </row>
    <row r="4120" spans="1:7">
      <c r="A4120" s="1163" t="s">
        <v>1064</v>
      </c>
      <c r="B4120" s="238" t="s">
        <v>3014</v>
      </c>
      <c r="C4120" s="22">
        <v>46258</v>
      </c>
      <c r="D4120" s="11">
        <v>102</v>
      </c>
      <c r="G4120" t="s">
        <v>2455</v>
      </c>
    </row>
    <row r="4121" spans="1:7">
      <c r="A4121" s="1621" t="s">
        <v>935</v>
      </c>
      <c r="B4121" s="1621" t="s">
        <v>3268</v>
      </c>
      <c r="C4121" s="22">
        <v>46259</v>
      </c>
      <c r="F4121" s="1603" t="s">
        <v>2220</v>
      </c>
      <c r="G4121" t="s">
        <v>2455</v>
      </c>
    </row>
    <row r="4122" spans="1:7">
      <c r="A4122" s="1622" t="s">
        <v>577</v>
      </c>
      <c r="B4122" s="1622" t="s">
        <v>3268</v>
      </c>
      <c r="C4122" s="22">
        <v>46259</v>
      </c>
      <c r="F4122" s="1603" t="s">
        <v>3281</v>
      </c>
      <c r="G4122" t="s">
        <v>2455</v>
      </c>
    </row>
    <row r="4123" spans="1:7">
      <c r="A4123" s="1622" t="s">
        <v>961</v>
      </c>
      <c r="B4123" s="1622" t="s">
        <v>3268</v>
      </c>
      <c r="C4123" s="22">
        <v>46259</v>
      </c>
      <c r="F4123" s="1603" t="s">
        <v>3281</v>
      </c>
      <c r="G4123" t="s">
        <v>2455</v>
      </c>
    </row>
    <row r="4124" spans="1:7">
      <c r="A4124" s="1622" t="s">
        <v>1071</v>
      </c>
      <c r="B4124" s="1622" t="s">
        <v>3268</v>
      </c>
      <c r="C4124" s="22">
        <v>46259</v>
      </c>
      <c r="D4124" s="11">
        <v>119</v>
      </c>
      <c r="G4124" t="s">
        <v>2455</v>
      </c>
    </row>
    <row r="4125" spans="1:7">
      <c r="A4125" s="1622" t="s">
        <v>1079</v>
      </c>
      <c r="B4125" s="1622" t="s">
        <v>3268</v>
      </c>
      <c r="C4125" s="22">
        <v>46259</v>
      </c>
      <c r="F4125" s="1625" t="s">
        <v>2995</v>
      </c>
      <c r="G4125" t="s">
        <v>2455</v>
      </c>
    </row>
    <row r="4126" spans="1:7">
      <c r="A4126" s="1622" t="s">
        <v>1081</v>
      </c>
      <c r="B4126" s="1622" t="s">
        <v>3268</v>
      </c>
      <c r="C4126" s="22">
        <v>46259</v>
      </c>
      <c r="F4126" s="1621" t="s">
        <v>3282</v>
      </c>
      <c r="G4126" t="s">
        <v>2455</v>
      </c>
    </row>
    <row r="4127" spans="1:7">
      <c r="A4127" s="1622" t="s">
        <v>1090</v>
      </c>
      <c r="B4127" s="1622" t="s">
        <v>58</v>
      </c>
      <c r="C4127" s="22">
        <v>46259</v>
      </c>
      <c r="F4127" s="1603" t="s">
        <v>3281</v>
      </c>
      <c r="G4127" t="s">
        <v>2455</v>
      </c>
    </row>
    <row r="4128" spans="1:7">
      <c r="A4128" s="1622" t="s">
        <v>1094</v>
      </c>
      <c r="B4128" s="1622" t="s">
        <v>3268</v>
      </c>
      <c r="C4128" s="22">
        <v>46259</v>
      </c>
      <c r="F4128" s="1603" t="s">
        <v>3281</v>
      </c>
      <c r="G4128" t="s">
        <v>2455</v>
      </c>
    </row>
    <row r="4129" spans="1:7">
      <c r="A4129" s="1622" t="s">
        <v>1095</v>
      </c>
      <c r="B4129" s="1622" t="s">
        <v>58</v>
      </c>
      <c r="C4129" s="22">
        <v>46259</v>
      </c>
      <c r="D4129" s="11">
        <v>249</v>
      </c>
      <c r="G4129" t="s">
        <v>2455</v>
      </c>
    </row>
    <row r="4130" spans="1:7">
      <c r="A4130" s="1621" t="s">
        <v>902</v>
      </c>
      <c r="B4130" s="1621" t="s">
        <v>56</v>
      </c>
      <c r="C4130" s="22">
        <v>46259</v>
      </c>
      <c r="D4130" s="86">
        <v>1229</v>
      </c>
      <c r="G4130" t="s">
        <v>2455</v>
      </c>
    </row>
    <row r="4131" spans="1:7">
      <c r="A4131" s="1622" t="s">
        <v>1763</v>
      </c>
      <c r="B4131" s="1622" t="s">
        <v>56</v>
      </c>
      <c r="C4131" s="22">
        <v>46259</v>
      </c>
      <c r="D4131" s="11">
        <v>63</v>
      </c>
      <c r="F4131" s="11" t="s">
        <v>3283</v>
      </c>
      <c r="G4131" t="s">
        <v>2455</v>
      </c>
    </row>
    <row r="4132" spans="1:7">
      <c r="A4132" s="1622" t="s">
        <v>1003</v>
      </c>
      <c r="B4132" s="1622" t="s">
        <v>493</v>
      </c>
      <c r="C4132" s="22">
        <v>46259</v>
      </c>
      <c r="D4132" s="11">
        <v>319</v>
      </c>
      <c r="G4132" t="s">
        <v>2455</v>
      </c>
    </row>
    <row r="4133" spans="1:7">
      <c r="A4133" s="1622" t="s">
        <v>1012</v>
      </c>
      <c r="B4133" s="1622" t="s">
        <v>66</v>
      </c>
      <c r="C4133" s="22">
        <v>46259</v>
      </c>
      <c r="D4133" s="86">
        <v>1277</v>
      </c>
      <c r="G4133" t="s">
        <v>2455</v>
      </c>
    </row>
    <row r="4134" spans="1:7">
      <c r="A4134" s="1622" t="s">
        <v>1021</v>
      </c>
      <c r="B4134" s="1622" t="s">
        <v>494</v>
      </c>
      <c r="C4134" s="22">
        <v>46259</v>
      </c>
      <c r="F4134" s="11" t="s">
        <v>3284</v>
      </c>
      <c r="G4134" t="s">
        <v>2455</v>
      </c>
    </row>
    <row r="4135" spans="1:7">
      <c r="A4135" s="1622" t="s">
        <v>985</v>
      </c>
      <c r="B4135" s="1622" t="s">
        <v>3145</v>
      </c>
      <c r="C4135" s="22">
        <v>46259</v>
      </c>
      <c r="D4135" s="11">
        <v>254</v>
      </c>
      <c r="G4135" t="s">
        <v>2455</v>
      </c>
    </row>
    <row r="4136" spans="1:7">
      <c r="A4136" s="1622" t="s">
        <v>970</v>
      </c>
      <c r="B4136" s="1622" t="s">
        <v>3268</v>
      </c>
      <c r="C4136" s="22">
        <v>46259</v>
      </c>
      <c r="D4136" s="11">
        <v>150</v>
      </c>
      <c r="G4136" t="s">
        <v>2455</v>
      </c>
    </row>
    <row r="4137" spans="1:7">
      <c r="A4137" s="1166" t="s">
        <v>1052</v>
      </c>
      <c r="B4137" s="234" t="s">
        <v>812</v>
      </c>
      <c r="C4137" s="22">
        <v>46259</v>
      </c>
      <c r="F4137" s="1603" t="s">
        <v>2220</v>
      </c>
      <c r="G4137" t="s">
        <v>2455</v>
      </c>
    </row>
    <row r="4138" spans="1:7">
      <c r="A4138" s="1163" t="s">
        <v>1063</v>
      </c>
      <c r="B4138" s="238" t="s">
        <v>3014</v>
      </c>
      <c r="C4138" s="22">
        <v>46259</v>
      </c>
      <c r="D4138" s="11">
        <v>24</v>
      </c>
      <c r="F4138" s="1626" t="s">
        <v>3285</v>
      </c>
      <c r="G4138" t="s">
        <v>2455</v>
      </c>
    </row>
    <row r="4139" spans="1:7">
      <c r="A4139" s="1621" t="s">
        <v>935</v>
      </c>
      <c r="B4139" s="1621" t="s">
        <v>3268</v>
      </c>
      <c r="C4139" s="22">
        <v>46260</v>
      </c>
      <c r="D4139" s="11">
        <v>292</v>
      </c>
      <c r="G4139" t="s">
        <v>2455</v>
      </c>
    </row>
    <row r="4140" spans="1:7">
      <c r="A4140" s="1622" t="s">
        <v>575</v>
      </c>
      <c r="B4140" s="1622" t="s">
        <v>58</v>
      </c>
      <c r="C4140" s="22">
        <v>46260</v>
      </c>
      <c r="D4140" s="11">
        <v>135</v>
      </c>
      <c r="G4140" t="s">
        <v>2455</v>
      </c>
    </row>
    <row r="4141" spans="1:7">
      <c r="A4141" s="1622" t="s">
        <v>577</v>
      </c>
      <c r="B4141" s="1622" t="s">
        <v>3268</v>
      </c>
      <c r="C4141" s="22">
        <v>46260</v>
      </c>
      <c r="D4141" s="11">
        <v>192</v>
      </c>
      <c r="G4141" t="s">
        <v>2455</v>
      </c>
    </row>
    <row r="4142" spans="1:7">
      <c r="A4142" s="1622" t="s">
        <v>961</v>
      </c>
      <c r="B4142" s="1622" t="s">
        <v>3268</v>
      </c>
      <c r="C4142" s="22">
        <v>46260</v>
      </c>
      <c r="F4142" s="11" t="s">
        <v>3240</v>
      </c>
      <c r="G4142" t="s">
        <v>2455</v>
      </c>
    </row>
    <row r="4143" spans="1:7">
      <c r="A4143" s="1622" t="s">
        <v>968</v>
      </c>
      <c r="B4143" s="1622" t="s">
        <v>58</v>
      </c>
      <c r="C4143" s="22">
        <v>46260</v>
      </c>
      <c r="D4143" s="11">
        <v>463</v>
      </c>
      <c r="G4143" t="s">
        <v>2455</v>
      </c>
    </row>
    <row r="4144" spans="1:7">
      <c r="A4144" s="1622" t="s">
        <v>1090</v>
      </c>
      <c r="B4144" s="1622" t="s">
        <v>58</v>
      </c>
      <c r="C4144" s="22">
        <v>46260</v>
      </c>
      <c r="D4144" s="11">
        <v>610</v>
      </c>
      <c r="G4144" t="s">
        <v>2455</v>
      </c>
    </row>
    <row r="4145" spans="1:7">
      <c r="A4145" s="1622" t="s">
        <v>1094</v>
      </c>
      <c r="B4145" s="1622" t="s">
        <v>3268</v>
      </c>
      <c r="C4145" s="22">
        <v>46260</v>
      </c>
      <c r="D4145" s="11">
        <v>150</v>
      </c>
      <c r="F4145" s="11" t="s">
        <v>2768</v>
      </c>
      <c r="G4145" t="s">
        <v>2455</v>
      </c>
    </row>
    <row r="4146" spans="1:7">
      <c r="A4146" s="1622" t="s">
        <v>1071</v>
      </c>
      <c r="B4146" s="1622" t="s">
        <v>3268</v>
      </c>
      <c r="C4146" s="22">
        <v>46260</v>
      </c>
      <c r="D4146" s="11">
        <v>100</v>
      </c>
      <c r="G4146" t="s">
        <v>2455</v>
      </c>
    </row>
    <row r="4147" spans="1:7">
      <c r="A4147" s="1621" t="s">
        <v>902</v>
      </c>
      <c r="B4147" s="1621" t="s">
        <v>56</v>
      </c>
      <c r="C4147" s="22">
        <v>46260</v>
      </c>
      <c r="D4147" s="86">
        <v>1266</v>
      </c>
      <c r="G4147" t="s">
        <v>2455</v>
      </c>
    </row>
    <row r="4148" spans="1:7">
      <c r="A4148" s="1622" t="s">
        <v>1763</v>
      </c>
      <c r="B4148" s="1622" t="s">
        <v>56</v>
      </c>
      <c r="C4148" s="22">
        <v>46260</v>
      </c>
      <c r="E4148" s="131"/>
      <c r="F4148" s="48" t="s">
        <v>3286</v>
      </c>
      <c r="G4148" t="s">
        <v>2455</v>
      </c>
    </row>
    <row r="4149" spans="1:7">
      <c r="A4149" s="1622" t="s">
        <v>1003</v>
      </c>
      <c r="B4149" s="1622" t="s">
        <v>493</v>
      </c>
      <c r="C4149" s="22">
        <v>46260</v>
      </c>
      <c r="D4149" s="71"/>
      <c r="E4149" s="11"/>
      <c r="F4149" s="1627" t="s">
        <v>3225</v>
      </c>
      <c r="G4149" t="s">
        <v>2455</v>
      </c>
    </row>
    <row r="4150" spans="1:7">
      <c r="A4150" s="1622" t="s">
        <v>985</v>
      </c>
      <c r="B4150" s="1622" t="s">
        <v>79</v>
      </c>
      <c r="C4150" s="22">
        <v>46260</v>
      </c>
      <c r="D4150" s="11">
        <v>581</v>
      </c>
      <c r="E4150" s="178"/>
      <c r="F4150" s="99"/>
      <c r="G4150" t="s">
        <v>2455</v>
      </c>
    </row>
    <row r="4151" spans="1:7">
      <c r="A4151" s="1622" t="s">
        <v>1021</v>
      </c>
      <c r="B4151" s="1622" t="s">
        <v>494</v>
      </c>
      <c r="C4151" s="22">
        <v>46260</v>
      </c>
      <c r="D4151" s="11">
        <v>60</v>
      </c>
      <c r="G4151" t="s">
        <v>2455</v>
      </c>
    </row>
    <row r="4152" spans="1:7">
      <c r="A4152" s="1622" t="s">
        <v>709</v>
      </c>
      <c r="B4152" s="1622" t="s">
        <v>494</v>
      </c>
      <c r="C4152" s="22">
        <v>46260</v>
      </c>
      <c r="D4152" s="11">
        <v>326</v>
      </c>
      <c r="G4152" t="s">
        <v>2455</v>
      </c>
    </row>
    <row r="4153" spans="1:7">
      <c r="A4153" s="1622" t="s">
        <v>1040</v>
      </c>
      <c r="B4153" s="1622" t="s">
        <v>3287</v>
      </c>
      <c r="C4153" s="22">
        <v>46260</v>
      </c>
      <c r="D4153" s="11">
        <v>456</v>
      </c>
      <c r="G4153" t="s">
        <v>2455</v>
      </c>
    </row>
    <row r="4154" spans="1:7">
      <c r="A4154" s="1166" t="s">
        <v>1052</v>
      </c>
      <c r="B4154" s="234" t="s">
        <v>812</v>
      </c>
      <c r="C4154" s="22">
        <v>46260</v>
      </c>
      <c r="D4154" s="11">
        <v>800</v>
      </c>
      <c r="F4154" s="11" t="s">
        <v>2378</v>
      </c>
      <c r="G4154" t="s">
        <v>2455</v>
      </c>
    </row>
    <row r="4155" spans="1:7">
      <c r="A4155" s="1343" t="s">
        <v>1063</v>
      </c>
      <c r="B4155" s="234" t="s">
        <v>3014</v>
      </c>
      <c r="C4155" s="22">
        <v>46260</v>
      </c>
      <c r="F4155" s="11" t="s">
        <v>2220</v>
      </c>
      <c r="G4155" t="s">
        <v>2455</v>
      </c>
    </row>
    <row r="4156" spans="1:7">
      <c r="A4156" s="1163" t="s">
        <v>1064</v>
      </c>
      <c r="B4156" s="238" t="s">
        <v>3014</v>
      </c>
      <c r="C4156" s="22">
        <v>46260</v>
      </c>
      <c r="D4156" s="86">
        <v>1144</v>
      </c>
      <c r="G4156" t="s">
        <v>2455</v>
      </c>
    </row>
    <row r="4157" spans="1:7">
      <c r="A4157" s="1621" t="s">
        <v>935</v>
      </c>
      <c r="B4157" s="1621" t="s">
        <v>3268</v>
      </c>
      <c r="C4157" s="22">
        <v>46261</v>
      </c>
      <c r="D4157" s="36">
        <v>288</v>
      </c>
      <c r="F4157" s="11" t="s">
        <v>2811</v>
      </c>
      <c r="G4157" t="s">
        <v>2455</v>
      </c>
    </row>
    <row r="4158" spans="1:7">
      <c r="A4158" s="1622" t="s">
        <v>575</v>
      </c>
      <c r="B4158" s="1622" t="s">
        <v>58</v>
      </c>
      <c r="C4158" s="22">
        <v>46261</v>
      </c>
      <c r="D4158" s="36">
        <v>206</v>
      </c>
      <c r="G4158" t="s">
        <v>2455</v>
      </c>
    </row>
    <row r="4159" spans="1:7">
      <c r="A4159" s="1622" t="s">
        <v>577</v>
      </c>
      <c r="B4159" s="1622" t="s">
        <v>3268</v>
      </c>
      <c r="C4159" s="22">
        <v>46261</v>
      </c>
      <c r="D4159" s="36">
        <v>240</v>
      </c>
      <c r="F4159" s="11" t="s">
        <v>2811</v>
      </c>
      <c r="G4159" t="s">
        <v>2455</v>
      </c>
    </row>
    <row r="4160" spans="1:7">
      <c r="A4160" s="1622" t="s">
        <v>961</v>
      </c>
      <c r="B4160" s="1622" t="s">
        <v>3268</v>
      </c>
      <c r="C4160" s="22">
        <v>46261</v>
      </c>
      <c r="D4160" s="36"/>
      <c r="F4160" s="11" t="s">
        <v>3288</v>
      </c>
    </row>
    <row r="4161" spans="1:7">
      <c r="A4161" s="1621" t="s">
        <v>1094</v>
      </c>
      <c r="B4161" s="1621" t="s">
        <v>3268</v>
      </c>
      <c r="C4161" s="22">
        <v>46261</v>
      </c>
      <c r="D4161" s="36"/>
      <c r="F4161" s="1625" t="s">
        <v>2624</v>
      </c>
      <c r="G4161" t="s">
        <v>2455</v>
      </c>
    </row>
    <row r="4162" spans="1:7">
      <c r="A4162" s="1622" t="s">
        <v>1105</v>
      </c>
      <c r="B4162" s="1622" t="s">
        <v>58</v>
      </c>
      <c r="C4162" s="22">
        <v>46261</v>
      </c>
      <c r="D4162" s="36"/>
      <c r="F4162" s="1625" t="s">
        <v>2220</v>
      </c>
      <c r="G4162" t="s">
        <v>2455</v>
      </c>
    </row>
    <row r="4163" spans="1:7">
      <c r="A4163" s="1161" t="s">
        <v>1853</v>
      </c>
      <c r="B4163" s="1161" t="s">
        <v>80</v>
      </c>
      <c r="C4163" s="22">
        <v>46261</v>
      </c>
      <c r="D4163" s="36">
        <v>550</v>
      </c>
      <c r="G4163" t="s">
        <v>2455</v>
      </c>
    </row>
    <row r="4164" spans="1:7">
      <c r="A4164" s="1621" t="s">
        <v>902</v>
      </c>
      <c r="B4164" s="1621" t="s">
        <v>56</v>
      </c>
      <c r="C4164" s="22">
        <v>46261</v>
      </c>
      <c r="D4164" s="36">
        <v>704</v>
      </c>
      <c r="G4164" t="s">
        <v>2455</v>
      </c>
    </row>
    <row r="4165" spans="1:7">
      <c r="A4165" s="1622" t="s">
        <v>691</v>
      </c>
      <c r="B4165" s="1622" t="s">
        <v>3025</v>
      </c>
      <c r="C4165" s="22">
        <v>46261</v>
      </c>
      <c r="D4165" s="762">
        <v>1312</v>
      </c>
      <c r="G4165" t="s">
        <v>2455</v>
      </c>
    </row>
    <row r="4166" spans="1:7">
      <c r="A4166" s="1622" t="s">
        <v>985</v>
      </c>
      <c r="B4166" s="1622" t="s">
        <v>79</v>
      </c>
      <c r="C4166" s="22">
        <v>46261</v>
      </c>
      <c r="D4166" s="36">
        <v>360</v>
      </c>
      <c r="G4166" t="s">
        <v>2455</v>
      </c>
    </row>
    <row r="4167" spans="1:7">
      <c r="A4167" s="1622" t="s">
        <v>1009</v>
      </c>
      <c r="B4167" s="1622" t="s">
        <v>3025</v>
      </c>
      <c r="C4167" s="22">
        <v>46261</v>
      </c>
      <c r="D4167" s="36">
        <v>43</v>
      </c>
      <c r="G4167" t="s">
        <v>2455</v>
      </c>
    </row>
    <row r="4168" spans="1:7">
      <c r="A4168" s="1622" t="s">
        <v>1021</v>
      </c>
      <c r="B4168" s="1622" t="s">
        <v>494</v>
      </c>
      <c r="C4168" s="22">
        <v>46261</v>
      </c>
      <c r="D4168" s="36"/>
      <c r="F4168" s="1625" t="s">
        <v>2220</v>
      </c>
      <c r="G4168" t="s">
        <v>2455</v>
      </c>
    </row>
    <row r="4169" spans="1:7">
      <c r="A4169" s="1622" t="s">
        <v>709</v>
      </c>
      <c r="B4169" s="1622" t="s">
        <v>494</v>
      </c>
      <c r="C4169" s="22">
        <v>46261</v>
      </c>
      <c r="D4169" s="86">
        <v>1051</v>
      </c>
      <c r="G4169" t="s">
        <v>2455</v>
      </c>
    </row>
    <row r="4170" spans="1:7">
      <c r="A4170" s="1622" t="s">
        <v>1040</v>
      </c>
      <c r="B4170" s="1622" t="s">
        <v>3287</v>
      </c>
      <c r="C4170" s="22">
        <v>46261</v>
      </c>
      <c r="F4170" s="1625" t="s">
        <v>2220</v>
      </c>
      <c r="G4170" t="s">
        <v>2455</v>
      </c>
    </row>
    <row r="4171" spans="1:7">
      <c r="A4171" s="1166" t="s">
        <v>1052</v>
      </c>
      <c r="B4171" s="234" t="s">
        <v>812</v>
      </c>
      <c r="C4171" s="22">
        <v>46261</v>
      </c>
      <c r="D4171" s="11">
        <v>185</v>
      </c>
      <c r="F4171" s="11" t="s">
        <v>2378</v>
      </c>
      <c r="G4171" t="s">
        <v>2455</v>
      </c>
    </row>
    <row r="4172" spans="1:7">
      <c r="A4172" s="1166" t="s">
        <v>822</v>
      </c>
      <c r="B4172" s="234" t="s">
        <v>812</v>
      </c>
      <c r="C4172" s="22">
        <v>46261</v>
      </c>
      <c r="D4172" s="11">
        <v>185</v>
      </c>
      <c r="G4172" t="s">
        <v>2455</v>
      </c>
    </row>
    <row r="4173" spans="1:7">
      <c r="A4173" s="1163" t="s">
        <v>1063</v>
      </c>
      <c r="B4173" s="238" t="s">
        <v>3014</v>
      </c>
      <c r="C4173" s="22">
        <v>46261</v>
      </c>
      <c r="F4173" s="1625" t="s">
        <v>2220</v>
      </c>
      <c r="G4173" t="s">
        <v>2455</v>
      </c>
    </row>
    <row r="4174" spans="1:7">
      <c r="A4174" s="1638" t="s">
        <v>577</v>
      </c>
      <c r="B4174" s="1638" t="s">
        <v>3268</v>
      </c>
      <c r="C4174" s="22">
        <v>46262</v>
      </c>
      <c r="F4174" s="11" t="s">
        <v>2220</v>
      </c>
      <c r="G4174" t="s">
        <v>2455</v>
      </c>
    </row>
    <row r="4175" spans="1:7">
      <c r="A4175" s="1622" t="s">
        <v>961</v>
      </c>
      <c r="B4175" s="1622" t="s">
        <v>3268</v>
      </c>
      <c r="C4175" s="22">
        <v>46262</v>
      </c>
      <c r="F4175" s="11" t="s">
        <v>3240</v>
      </c>
      <c r="G4175" t="s">
        <v>2455</v>
      </c>
    </row>
    <row r="4176" spans="1:7">
      <c r="A4176" s="1480" t="s">
        <v>1853</v>
      </c>
      <c r="B4176" s="1480" t="s">
        <v>80</v>
      </c>
      <c r="C4176" s="22">
        <v>46262</v>
      </c>
      <c r="F4176" s="11" t="s">
        <v>3289</v>
      </c>
      <c r="G4176" t="s">
        <v>2455</v>
      </c>
    </row>
    <row r="4177" spans="1:7">
      <c r="A4177" s="1638" t="s">
        <v>985</v>
      </c>
      <c r="B4177" s="1638" t="s">
        <v>3268</v>
      </c>
      <c r="C4177" s="22">
        <v>46262</v>
      </c>
      <c r="D4177" s="11">
        <v>153</v>
      </c>
      <c r="G4177" t="s">
        <v>2455</v>
      </c>
    </row>
    <row r="4178" spans="1:7">
      <c r="A4178" s="1638" t="s">
        <v>1019</v>
      </c>
      <c r="B4178" s="1622" t="s">
        <v>3025</v>
      </c>
      <c r="C4178" s="22">
        <v>46262</v>
      </c>
      <c r="D4178" s="11">
        <v>288</v>
      </c>
      <c r="G4178" t="s">
        <v>2455</v>
      </c>
    </row>
    <row r="4179" spans="1:7">
      <c r="A4179" s="1638" t="s">
        <v>1023</v>
      </c>
      <c r="B4179" s="1622" t="s">
        <v>3025</v>
      </c>
      <c r="C4179" s="22">
        <v>46262</v>
      </c>
      <c r="D4179" s="11">
        <v>288</v>
      </c>
      <c r="G4179" t="s">
        <v>2455</v>
      </c>
    </row>
    <row r="4180" spans="1:7">
      <c r="A4180" s="1638" t="s">
        <v>1027</v>
      </c>
      <c r="B4180" s="1622" t="s">
        <v>3025</v>
      </c>
      <c r="C4180" s="22">
        <v>46262</v>
      </c>
      <c r="D4180" s="11">
        <v>89</v>
      </c>
      <c r="G4180" t="s">
        <v>2455</v>
      </c>
    </row>
    <row r="4181" spans="1:7">
      <c r="A4181" s="1638" t="s">
        <v>1030</v>
      </c>
      <c r="B4181" s="1638" t="s">
        <v>79</v>
      </c>
      <c r="C4181" s="22">
        <v>46262</v>
      </c>
      <c r="D4181" s="11">
        <v>652</v>
      </c>
      <c r="G4181" t="s">
        <v>2455</v>
      </c>
    </row>
    <row r="4182" spans="1:7">
      <c r="A4182" s="1638" t="s">
        <v>1122</v>
      </c>
      <c r="B4182" s="1638" t="s">
        <v>3025</v>
      </c>
      <c r="C4182" s="22">
        <v>46262</v>
      </c>
      <c r="F4182" s="11" t="s">
        <v>3225</v>
      </c>
      <c r="G4182" t="s">
        <v>2455</v>
      </c>
    </row>
    <row r="4183" spans="1:7">
      <c r="A4183" s="1641" t="s">
        <v>1750</v>
      </c>
      <c r="B4183" s="1641" t="s">
        <v>56</v>
      </c>
      <c r="C4183" s="22">
        <v>46262</v>
      </c>
      <c r="F4183" s="11" t="s">
        <v>3290</v>
      </c>
      <c r="G4183" t="s">
        <v>2455</v>
      </c>
    </row>
    <row r="4184" spans="1:7">
      <c r="A4184" s="1642" t="s">
        <v>1129</v>
      </c>
      <c r="B4184" s="1642" t="s">
        <v>3268</v>
      </c>
      <c r="C4184" s="22">
        <v>46262</v>
      </c>
      <c r="D4184" s="86">
        <v>1743</v>
      </c>
      <c r="G4184" t="s">
        <v>2455</v>
      </c>
    </row>
    <row r="4185" spans="1:7">
      <c r="A4185" s="1639" t="s">
        <v>1052</v>
      </c>
      <c r="B4185" s="497" t="s">
        <v>812</v>
      </c>
      <c r="C4185" s="22">
        <v>46262</v>
      </c>
      <c r="D4185" s="11">
        <v>375</v>
      </c>
      <c r="G4185" t="s">
        <v>2455</v>
      </c>
    </row>
    <row r="4186" spans="1:7">
      <c r="A4186" s="1640" t="s">
        <v>822</v>
      </c>
      <c r="B4186" s="26" t="s">
        <v>812</v>
      </c>
      <c r="C4186" s="22">
        <v>46262</v>
      </c>
      <c r="F4186" s="11" t="s">
        <v>2220</v>
      </c>
      <c r="G4186" t="s">
        <v>2455</v>
      </c>
    </row>
    <row r="4187" spans="1:7">
      <c r="A4187" s="1485" t="s">
        <v>1063</v>
      </c>
      <c r="B4187" s="167" t="s">
        <v>3014</v>
      </c>
      <c r="C4187" s="22">
        <v>46262</v>
      </c>
      <c r="D4187" s="11">
        <v>24</v>
      </c>
      <c r="F4187" s="11" t="s">
        <v>3291</v>
      </c>
      <c r="G4187" t="s">
        <v>2455</v>
      </c>
    </row>
    <row r="4188" spans="1:7">
      <c r="A4188" s="174" t="s">
        <v>1066</v>
      </c>
      <c r="B4188" s="167" t="s">
        <v>3014</v>
      </c>
      <c r="C4188" s="22">
        <v>46262</v>
      </c>
      <c r="D4188" s="11">
        <v>320</v>
      </c>
      <c r="G4188" t="s">
        <v>2455</v>
      </c>
    </row>
    <row r="4189" spans="1:7">
      <c r="A4189" s="1621" t="s">
        <v>935</v>
      </c>
      <c r="B4189" s="1621" t="s">
        <v>3268</v>
      </c>
      <c r="C4189" s="22">
        <v>46265</v>
      </c>
      <c r="D4189" s="11">
        <v>215</v>
      </c>
      <c r="G4189" t="s">
        <v>2455</v>
      </c>
    </row>
    <row r="4190" spans="1:7">
      <c r="A4190" s="1622" t="s">
        <v>577</v>
      </c>
      <c r="B4190" s="1622" t="s">
        <v>3268</v>
      </c>
      <c r="C4190" s="22">
        <v>46265</v>
      </c>
      <c r="F4190" s="11" t="s">
        <v>2220</v>
      </c>
      <c r="G4190" t="s">
        <v>2455</v>
      </c>
    </row>
    <row r="4191" spans="1:7">
      <c r="A4191" s="1622" t="s">
        <v>1090</v>
      </c>
      <c r="B4191" s="1622" t="s">
        <v>58</v>
      </c>
      <c r="C4191" s="22">
        <v>46265</v>
      </c>
      <c r="D4191" s="86">
        <v>1512</v>
      </c>
      <c r="G4191" t="s">
        <v>2455</v>
      </c>
    </row>
    <row r="4192" spans="1:7">
      <c r="A4192" s="1622" t="s">
        <v>1094</v>
      </c>
      <c r="B4192" s="1622" t="s">
        <v>3268</v>
      </c>
      <c r="C4192" s="22">
        <v>46265</v>
      </c>
      <c r="F4192" s="11" t="s">
        <v>2220</v>
      </c>
      <c r="G4192" t="s">
        <v>2455</v>
      </c>
    </row>
    <row r="4193" spans="1:7">
      <c r="A4193" s="1622" t="s">
        <v>1105</v>
      </c>
      <c r="B4193" s="1622" t="s">
        <v>58</v>
      </c>
      <c r="C4193" s="22">
        <v>46265</v>
      </c>
      <c r="D4193" s="11">
        <v>805</v>
      </c>
      <c r="G4193" t="s">
        <v>2455</v>
      </c>
    </row>
    <row r="4194" spans="1:7">
      <c r="A4194" s="1622" t="s">
        <v>1081</v>
      </c>
      <c r="B4194" s="1622" t="s">
        <v>68</v>
      </c>
      <c r="C4194" s="22">
        <v>46265</v>
      </c>
      <c r="F4194" s="11" t="s">
        <v>2220</v>
      </c>
      <c r="G4194" t="s">
        <v>2455</v>
      </c>
    </row>
    <row r="4195" spans="1:7">
      <c r="A4195" s="1621" t="s">
        <v>1757</v>
      </c>
      <c r="B4195" s="1621" t="s">
        <v>56</v>
      </c>
      <c r="C4195" s="22">
        <v>46265</v>
      </c>
      <c r="D4195" s="86">
        <v>1173</v>
      </c>
      <c r="G4195" t="s">
        <v>2455</v>
      </c>
    </row>
    <row r="4196" spans="1:7">
      <c r="A4196" s="1622" t="s">
        <v>1030</v>
      </c>
      <c r="B4196" s="1622" t="s">
        <v>3287</v>
      </c>
      <c r="C4196" s="22">
        <v>46265</v>
      </c>
      <c r="F4196" s="11" t="s">
        <v>2220</v>
      </c>
      <c r="G4196" t="s">
        <v>2455</v>
      </c>
    </row>
    <row r="4197" spans="1:7">
      <c r="A4197" s="1622" t="s">
        <v>985</v>
      </c>
      <c r="B4197" s="1622" t="s">
        <v>79</v>
      </c>
      <c r="C4197" s="22">
        <v>46265</v>
      </c>
      <c r="D4197" s="11">
        <v>326</v>
      </c>
      <c r="G4197" t="s">
        <v>2455</v>
      </c>
    </row>
    <row r="4198" spans="1:7">
      <c r="A4198" s="1622" t="s">
        <v>1009</v>
      </c>
      <c r="B4198" s="1622" t="s">
        <v>3025</v>
      </c>
      <c r="C4198" s="22">
        <v>46265</v>
      </c>
      <c r="F4198" s="11" t="s">
        <v>3225</v>
      </c>
      <c r="G4198" t="s">
        <v>2455</v>
      </c>
    </row>
    <row r="4199" spans="1:7">
      <c r="A4199" s="1622" t="s">
        <v>1027</v>
      </c>
      <c r="B4199" s="1622" t="s">
        <v>3025</v>
      </c>
      <c r="C4199" s="22">
        <v>46265</v>
      </c>
      <c r="F4199" s="11" t="s">
        <v>3225</v>
      </c>
      <c r="G4199" t="s">
        <v>2455</v>
      </c>
    </row>
    <row r="4200" spans="1:7">
      <c r="A4200" s="1622" t="s">
        <v>1021</v>
      </c>
      <c r="B4200" s="1622" t="s">
        <v>494</v>
      </c>
      <c r="C4200" s="22">
        <v>46265</v>
      </c>
      <c r="F4200" s="11" t="s">
        <v>3225</v>
      </c>
      <c r="G4200" t="s">
        <v>2455</v>
      </c>
    </row>
    <row r="4201" spans="1:7">
      <c r="A4201" s="1643" t="s">
        <v>1052</v>
      </c>
      <c r="B4201" s="257" t="s">
        <v>812</v>
      </c>
      <c r="C4201" s="22">
        <v>46265</v>
      </c>
      <c r="D4201" s="11">
        <v>635</v>
      </c>
      <c r="G4201" t="s">
        <v>2455</v>
      </c>
    </row>
    <row r="4202" spans="1:7">
      <c r="A4202" s="66" t="s">
        <v>822</v>
      </c>
      <c r="B4202" s="73" t="s">
        <v>812</v>
      </c>
      <c r="C4202" s="22">
        <v>46265</v>
      </c>
      <c r="D4202" s="11">
        <v>635</v>
      </c>
      <c r="F4202" s="11" t="s">
        <v>2038</v>
      </c>
      <c r="G4202" t="s">
        <v>2455</v>
      </c>
    </row>
    <row r="4203" spans="1:7">
      <c r="A4203" s="1644" t="s">
        <v>1064</v>
      </c>
      <c r="B4203" s="548" t="s">
        <v>3014</v>
      </c>
      <c r="C4203" s="22">
        <v>46265</v>
      </c>
      <c r="D4203" s="11">
        <v>25</v>
      </c>
      <c r="F4203" s="11" t="s">
        <v>3292</v>
      </c>
      <c r="G4203" t="s">
        <v>2455</v>
      </c>
    </row>
    <row r="4204" spans="1:7">
      <c r="A4204" s="241" t="s">
        <v>1066</v>
      </c>
      <c r="B4204" s="73" t="s">
        <v>3014</v>
      </c>
      <c r="C4204" s="22">
        <v>46265</v>
      </c>
      <c r="D4204" s="11">
        <v>840</v>
      </c>
      <c r="G4204" t="s">
        <v>2455</v>
      </c>
    </row>
    <row r="4205" spans="1:7">
      <c r="A4205" s="1621" t="s">
        <v>935</v>
      </c>
      <c r="B4205" s="1621" t="s">
        <v>3268</v>
      </c>
      <c r="C4205" s="22">
        <v>46266</v>
      </c>
      <c r="D4205" s="11">
        <v>190</v>
      </c>
      <c r="G4205" t="s">
        <v>3293</v>
      </c>
    </row>
    <row r="4206" spans="1:7">
      <c r="A4206" s="1622" t="s">
        <v>961</v>
      </c>
      <c r="B4206" s="1622" t="s">
        <v>3268</v>
      </c>
      <c r="C4206" s="22">
        <v>46266</v>
      </c>
      <c r="F4206" s="11" t="s">
        <v>3225</v>
      </c>
      <c r="G4206" t="s">
        <v>3293</v>
      </c>
    </row>
    <row r="4207" spans="1:7">
      <c r="A4207" s="1622" t="s">
        <v>1090</v>
      </c>
      <c r="B4207" s="1622" t="s">
        <v>58</v>
      </c>
      <c r="C4207" s="22">
        <v>46266</v>
      </c>
      <c r="D4207" s="86">
        <v>1497</v>
      </c>
      <c r="G4207" t="s">
        <v>3293</v>
      </c>
    </row>
    <row r="4208" spans="1:7">
      <c r="A4208" s="1622" t="s">
        <v>1094</v>
      </c>
      <c r="B4208" s="1622" t="s">
        <v>3268</v>
      </c>
      <c r="C4208" s="22">
        <v>46266</v>
      </c>
      <c r="F4208" s="11" t="s">
        <v>2220</v>
      </c>
      <c r="G4208" t="s">
        <v>3293</v>
      </c>
    </row>
    <row r="4209" spans="1:7">
      <c r="A4209" s="1622" t="s">
        <v>1098</v>
      </c>
      <c r="B4209" s="1622" t="s">
        <v>3268</v>
      </c>
      <c r="C4209" s="22">
        <v>46266</v>
      </c>
      <c r="D4209" s="11">
        <v>250</v>
      </c>
      <c r="G4209" t="s">
        <v>3293</v>
      </c>
    </row>
    <row r="4210" spans="1:7">
      <c r="A4210" s="1622" t="s">
        <v>1105</v>
      </c>
      <c r="B4210" s="1622" t="s">
        <v>58</v>
      </c>
      <c r="C4210" s="22">
        <v>46266</v>
      </c>
      <c r="D4210" s="86">
        <v>1654</v>
      </c>
      <c r="G4210" t="s">
        <v>3293</v>
      </c>
    </row>
    <row r="4211" spans="1:7">
      <c r="A4211" s="1622" t="s">
        <v>1086</v>
      </c>
      <c r="B4211" s="1622" t="s">
        <v>3268</v>
      </c>
      <c r="C4211" s="22">
        <v>46266</v>
      </c>
      <c r="E4211" s="244">
        <v>10625</v>
      </c>
      <c r="G4211" t="s">
        <v>3293</v>
      </c>
    </row>
    <row r="4212" spans="1:7">
      <c r="A4212" s="1621" t="s">
        <v>1757</v>
      </c>
      <c r="B4212" s="1621" t="s">
        <v>56</v>
      </c>
      <c r="C4212" s="22">
        <v>46266</v>
      </c>
      <c r="D4212" s="86">
        <v>1126</v>
      </c>
      <c r="G4212" t="s">
        <v>3293</v>
      </c>
    </row>
    <row r="4213" spans="1:7">
      <c r="A4213" s="1622" t="s">
        <v>1763</v>
      </c>
      <c r="B4213" s="1622" t="s">
        <v>3268</v>
      </c>
      <c r="C4213" s="22">
        <v>46266</v>
      </c>
      <c r="D4213" s="86"/>
      <c r="E4213" s="244">
        <v>1500</v>
      </c>
      <c r="F4213" s="11" t="s">
        <v>3294</v>
      </c>
      <c r="G4213" t="s">
        <v>3293</v>
      </c>
    </row>
    <row r="4214" spans="1:7">
      <c r="A4214" s="1622" t="s">
        <v>1003</v>
      </c>
      <c r="B4214" s="1622" t="s">
        <v>493</v>
      </c>
      <c r="C4214" s="22">
        <v>46266</v>
      </c>
      <c r="G4214" t="s">
        <v>3293</v>
      </c>
    </row>
    <row r="4215" spans="1:7">
      <c r="A4215" s="1622" t="s">
        <v>703</v>
      </c>
      <c r="B4215" s="1622" t="s">
        <v>493</v>
      </c>
      <c r="C4215" s="22">
        <v>46266</v>
      </c>
      <c r="D4215" s="11">
        <v>9</v>
      </c>
      <c r="F4215" s="11" t="s">
        <v>3295</v>
      </c>
      <c r="G4215" t="s">
        <v>3293</v>
      </c>
    </row>
    <row r="4216" spans="1:7">
      <c r="A4216" s="1622" t="s">
        <v>709</v>
      </c>
      <c r="B4216" s="1622" t="s">
        <v>494</v>
      </c>
      <c r="C4216" s="22">
        <v>46266</v>
      </c>
      <c r="D4216" s="11">
        <v>746</v>
      </c>
      <c r="G4216" t="s">
        <v>3293</v>
      </c>
    </row>
    <row r="4217" spans="1:7">
      <c r="A4217" s="1622" t="s">
        <v>1030</v>
      </c>
      <c r="B4217" s="1622" t="s">
        <v>3268</v>
      </c>
      <c r="C4217" s="22">
        <v>46266</v>
      </c>
      <c r="D4217" s="11">
        <v>939</v>
      </c>
      <c r="G4217" t="s">
        <v>3293</v>
      </c>
    </row>
    <row r="4218" spans="1:7">
      <c r="A4218" s="1622" t="s">
        <v>985</v>
      </c>
      <c r="B4218" s="1622" t="s">
        <v>3145</v>
      </c>
      <c r="C4218" s="22">
        <v>46266</v>
      </c>
      <c r="D4218" s="11">
        <v>565</v>
      </c>
      <c r="G4218" t="s">
        <v>3293</v>
      </c>
    </row>
    <row r="4219" spans="1:7">
      <c r="A4219" s="1643" t="s">
        <v>1052</v>
      </c>
      <c r="B4219" s="257" t="s">
        <v>812</v>
      </c>
      <c r="C4219" s="22">
        <v>46266</v>
      </c>
      <c r="D4219" s="11">
        <v>431</v>
      </c>
      <c r="G4219" t="s">
        <v>3293</v>
      </c>
    </row>
    <row r="4220" spans="1:7">
      <c r="A4220" s="66" t="s">
        <v>822</v>
      </c>
      <c r="B4220" s="73" t="s">
        <v>812</v>
      </c>
      <c r="C4220" s="22">
        <v>46266</v>
      </c>
      <c r="D4220" s="11">
        <v>246</v>
      </c>
      <c r="F4220" s="11" t="s">
        <v>3124</v>
      </c>
      <c r="G4220" t="s">
        <v>3293</v>
      </c>
    </row>
    <row r="4221" spans="1:7">
      <c r="A4221" s="66" t="s">
        <v>1054</v>
      </c>
      <c r="B4221" s="73" t="s">
        <v>812</v>
      </c>
      <c r="C4221" s="22">
        <v>46266</v>
      </c>
      <c r="D4221" s="11">
        <v>185</v>
      </c>
      <c r="G4221" t="s">
        <v>3293</v>
      </c>
    </row>
    <row r="4222" spans="1:7">
      <c r="A4222" s="1343" t="s">
        <v>1060</v>
      </c>
      <c r="B4222" s="234" t="s">
        <v>3014</v>
      </c>
      <c r="C4222" s="22">
        <v>46266</v>
      </c>
      <c r="E4222" s="244">
        <v>3380</v>
      </c>
      <c r="G4222" t="s">
        <v>3293</v>
      </c>
    </row>
    <row r="4223" spans="1:7">
      <c r="A4223" s="1644" t="s">
        <v>1064</v>
      </c>
      <c r="B4223" s="548" t="s">
        <v>3014</v>
      </c>
      <c r="C4223" s="22">
        <v>46266</v>
      </c>
      <c r="D4223" s="11">
        <v>15</v>
      </c>
      <c r="F4223" s="11" t="s">
        <v>3296</v>
      </c>
      <c r="G4223" t="s">
        <v>3293</v>
      </c>
    </row>
    <row r="4224" spans="1:7">
      <c r="A4224" s="241" t="s">
        <v>1066</v>
      </c>
      <c r="B4224" s="73" t="s">
        <v>3014</v>
      </c>
      <c r="C4224" s="22">
        <v>46266</v>
      </c>
      <c r="D4224" s="11">
        <v>646</v>
      </c>
      <c r="G4224" t="s">
        <v>3293</v>
      </c>
    </row>
    <row r="4225" spans="1:7">
      <c r="A4225" s="1621" t="s">
        <v>935</v>
      </c>
      <c r="B4225" s="1621" t="s">
        <v>3268</v>
      </c>
      <c r="C4225" s="22">
        <v>46267</v>
      </c>
      <c r="D4225" s="11">
        <v>367</v>
      </c>
      <c r="G4225" t="s">
        <v>3293</v>
      </c>
    </row>
    <row r="4226" spans="1:7">
      <c r="A4226" s="1622" t="s">
        <v>961</v>
      </c>
      <c r="B4226" s="1622" t="s">
        <v>3268</v>
      </c>
      <c r="C4226" s="22">
        <v>46267</v>
      </c>
      <c r="F4226" s="11" t="s">
        <v>3240</v>
      </c>
      <c r="G4226" t="s">
        <v>3293</v>
      </c>
    </row>
    <row r="4227" spans="1:7">
      <c r="A4227" s="1622" t="s">
        <v>968</v>
      </c>
      <c r="B4227" s="1622" t="s">
        <v>58</v>
      </c>
      <c r="C4227" s="22">
        <v>46267</v>
      </c>
      <c r="F4227" s="11" t="s">
        <v>2220</v>
      </c>
      <c r="G4227" t="s">
        <v>3293</v>
      </c>
    </row>
    <row r="4228" spans="1:7">
      <c r="A4228" s="1622" t="s">
        <v>1090</v>
      </c>
      <c r="B4228" s="1622" t="s">
        <v>58</v>
      </c>
      <c r="C4228" s="22">
        <v>46267</v>
      </c>
      <c r="D4228" s="86">
        <v>1006</v>
      </c>
      <c r="G4228" t="s">
        <v>3293</v>
      </c>
    </row>
    <row r="4229" spans="1:7">
      <c r="A4229" s="1622" t="s">
        <v>1094</v>
      </c>
      <c r="B4229" s="1622" t="s">
        <v>3268</v>
      </c>
      <c r="C4229" s="22">
        <v>46267</v>
      </c>
      <c r="D4229" s="11">
        <v>165</v>
      </c>
      <c r="G4229" t="s">
        <v>3293</v>
      </c>
    </row>
    <row r="4230" spans="1:7">
      <c r="A4230" s="1622" t="s">
        <v>1098</v>
      </c>
      <c r="B4230" s="1622" t="s">
        <v>68</v>
      </c>
      <c r="C4230" s="22">
        <v>46267</v>
      </c>
      <c r="D4230" s="11">
        <v>468</v>
      </c>
      <c r="F4230" s="48"/>
      <c r="G4230" t="s">
        <v>3293</v>
      </c>
    </row>
    <row r="4231" spans="1:7">
      <c r="A4231" s="1622" t="s">
        <v>1105</v>
      </c>
      <c r="B4231" s="1622" t="s">
        <v>58</v>
      </c>
      <c r="C4231" s="22">
        <v>46267</v>
      </c>
      <c r="D4231" s="86">
        <v>1252</v>
      </c>
      <c r="F4231" s="1648" t="s">
        <v>3297</v>
      </c>
      <c r="G4231" t="s">
        <v>3293</v>
      </c>
    </row>
    <row r="4232" spans="1:7">
      <c r="A4232" s="1621" t="s">
        <v>1757</v>
      </c>
      <c r="B4232" s="1621" t="s">
        <v>56</v>
      </c>
      <c r="C4232" s="22">
        <v>46267</v>
      </c>
      <c r="F4232" s="11" t="s">
        <v>2220</v>
      </c>
      <c r="G4232" t="s">
        <v>3293</v>
      </c>
    </row>
    <row r="4233" spans="1:7">
      <c r="A4233" s="1622" t="s">
        <v>985</v>
      </c>
      <c r="B4233" s="1622" t="s">
        <v>3145</v>
      </c>
      <c r="C4233" s="22">
        <v>46267</v>
      </c>
      <c r="D4233" s="11">
        <v>503</v>
      </c>
      <c r="G4233" t="s">
        <v>3293</v>
      </c>
    </row>
    <row r="4234" spans="1:7">
      <c r="A4234" s="1622" t="s">
        <v>709</v>
      </c>
      <c r="B4234" s="1622" t="s">
        <v>494</v>
      </c>
      <c r="C4234" s="22">
        <v>46267</v>
      </c>
      <c r="D4234" s="86">
        <v>1093</v>
      </c>
      <c r="G4234" t="s">
        <v>3293</v>
      </c>
    </row>
    <row r="4235" spans="1:7">
      <c r="A4235" s="1622" t="s">
        <v>1003</v>
      </c>
      <c r="B4235" s="1622" t="s">
        <v>493</v>
      </c>
      <c r="C4235" s="22">
        <v>46267</v>
      </c>
      <c r="D4235" s="11">
        <v>776</v>
      </c>
      <c r="G4235" t="s">
        <v>3293</v>
      </c>
    </row>
    <row r="4236" spans="1:7">
      <c r="A4236" s="1622" t="s">
        <v>1030</v>
      </c>
      <c r="B4236" s="1622" t="s">
        <v>3268</v>
      </c>
      <c r="C4236" s="22">
        <v>46267</v>
      </c>
      <c r="D4236" s="11">
        <v>883</v>
      </c>
      <c r="G4236" t="s">
        <v>3293</v>
      </c>
    </row>
    <row r="4237" spans="1:7">
      <c r="A4237" s="1649" t="s">
        <v>2002</v>
      </c>
      <c r="B4237" s="1649" t="s">
        <v>3025</v>
      </c>
      <c r="C4237" s="22">
        <v>46267</v>
      </c>
      <c r="D4237" s="86">
        <v>1550</v>
      </c>
      <c r="G4237" t="s">
        <v>3293</v>
      </c>
    </row>
    <row r="4238" spans="1:7">
      <c r="A4238" s="66" t="s">
        <v>1052</v>
      </c>
      <c r="B4238" s="73" t="s">
        <v>812</v>
      </c>
      <c r="C4238" s="233">
        <v>46267</v>
      </c>
      <c r="D4238" s="11">
        <v>350</v>
      </c>
      <c r="G4238" t="s">
        <v>3293</v>
      </c>
    </row>
    <row r="4239" spans="1:7">
      <c r="A4239" s="66" t="s">
        <v>1054</v>
      </c>
      <c r="B4239" s="73" t="s">
        <v>812</v>
      </c>
      <c r="C4239" s="233">
        <v>46267</v>
      </c>
      <c r="D4239" s="11">
        <v>350</v>
      </c>
      <c r="G4239" t="s">
        <v>3293</v>
      </c>
    </row>
    <row r="4240" spans="1:7">
      <c r="A4240" s="1644" t="s">
        <v>1064</v>
      </c>
      <c r="B4240" s="548" t="s">
        <v>3014</v>
      </c>
      <c r="C4240" s="22">
        <v>46267</v>
      </c>
      <c r="D4240" s="11">
        <v>20</v>
      </c>
      <c r="F4240" s="11" t="s">
        <v>3298</v>
      </c>
      <c r="G4240" t="s">
        <v>3293</v>
      </c>
    </row>
    <row r="4241" spans="1:7">
      <c r="A4241" s="241" t="s">
        <v>1066</v>
      </c>
      <c r="B4241" s="73" t="s">
        <v>3014</v>
      </c>
      <c r="C4241" s="22">
        <v>46267</v>
      </c>
      <c r="D4241" s="11">
        <v>851</v>
      </c>
      <c r="G4241" t="s">
        <v>3293</v>
      </c>
    </row>
    <row r="4242" spans="1:7">
      <c r="A4242" s="1621" t="s">
        <v>935</v>
      </c>
      <c r="B4242" s="1621" t="s">
        <v>3268</v>
      </c>
      <c r="C4242" s="22">
        <v>46268</v>
      </c>
      <c r="D4242" s="11">
        <v>153</v>
      </c>
      <c r="G4242" t="s">
        <v>3293</v>
      </c>
    </row>
    <row r="4243" spans="1:7">
      <c r="A4243" s="1622" t="s">
        <v>961</v>
      </c>
      <c r="B4243" s="1622" t="s">
        <v>3268</v>
      </c>
      <c r="C4243" s="22">
        <v>46268</v>
      </c>
      <c r="F4243" s="11" t="s">
        <v>3240</v>
      </c>
      <c r="G4243" t="s">
        <v>3293</v>
      </c>
    </row>
    <row r="4244" spans="1:7">
      <c r="A4244" s="1622" t="s">
        <v>968</v>
      </c>
      <c r="B4244" s="1622" t="s">
        <v>58</v>
      </c>
      <c r="C4244" s="22">
        <v>46268</v>
      </c>
      <c r="F4244" s="11" t="s">
        <v>2402</v>
      </c>
      <c r="G4244" t="s">
        <v>3293</v>
      </c>
    </row>
    <row r="4245" spans="1:7">
      <c r="A4245" s="1622" t="s">
        <v>1094</v>
      </c>
      <c r="B4245" s="1622" t="s">
        <v>3268</v>
      </c>
      <c r="C4245" s="22">
        <v>46268</v>
      </c>
      <c r="F4245" s="11" t="s">
        <v>2220</v>
      </c>
      <c r="G4245" t="s">
        <v>3293</v>
      </c>
    </row>
    <row r="4246" spans="1:7">
      <c r="A4246" s="1622" t="s">
        <v>1098</v>
      </c>
      <c r="B4246" s="1622" t="s">
        <v>68</v>
      </c>
      <c r="C4246" s="22">
        <v>46268</v>
      </c>
      <c r="F4246" s="11" t="s">
        <v>2220</v>
      </c>
      <c r="G4246" t="s">
        <v>3293</v>
      </c>
    </row>
    <row r="4247" spans="1:7">
      <c r="A4247" s="1622" t="s">
        <v>1105</v>
      </c>
      <c r="B4247" s="1622" t="s">
        <v>58</v>
      </c>
      <c r="C4247" s="22">
        <v>46268</v>
      </c>
      <c r="D4247" s="86">
        <v>1003</v>
      </c>
      <c r="G4247" t="s">
        <v>3293</v>
      </c>
    </row>
    <row r="4248" spans="1:7">
      <c r="A4248" s="1621" t="s">
        <v>1757</v>
      </c>
      <c r="B4248" s="1621" t="s">
        <v>56</v>
      </c>
      <c r="C4248" s="22">
        <v>46268</v>
      </c>
      <c r="D4248" s="11">
        <v>833</v>
      </c>
      <c r="G4248" t="s">
        <v>3293</v>
      </c>
    </row>
    <row r="4249" spans="1:7">
      <c r="A4249" s="1651" t="s">
        <v>905</v>
      </c>
      <c r="B4249" s="1651" t="s">
        <v>56</v>
      </c>
      <c r="C4249" s="22">
        <v>46268</v>
      </c>
      <c r="D4249" s="11">
        <v>306</v>
      </c>
      <c r="G4249" t="s">
        <v>3293</v>
      </c>
    </row>
    <row r="4250" spans="1:7">
      <c r="A4250" s="1622" t="s">
        <v>691</v>
      </c>
      <c r="B4250" s="1622" t="s">
        <v>3025</v>
      </c>
      <c r="C4250" s="22">
        <v>46268</v>
      </c>
      <c r="D4250" s="11">
        <v>483</v>
      </c>
      <c r="G4250" t="s">
        <v>3293</v>
      </c>
    </row>
    <row r="4251" spans="1:7">
      <c r="A4251" s="1622" t="s">
        <v>985</v>
      </c>
      <c r="B4251" s="1622" t="s">
        <v>3145</v>
      </c>
      <c r="C4251" s="22">
        <v>46268</v>
      </c>
      <c r="D4251" s="11">
        <v>115</v>
      </c>
      <c r="G4251" t="s">
        <v>3293</v>
      </c>
    </row>
    <row r="4252" spans="1:7">
      <c r="A4252" s="1622" t="s">
        <v>693</v>
      </c>
      <c r="B4252" s="1622" t="s">
        <v>493</v>
      </c>
      <c r="C4252" s="22">
        <v>46268</v>
      </c>
      <c r="F4252" s="11" t="s">
        <v>2220</v>
      </c>
      <c r="G4252" t="s">
        <v>3293</v>
      </c>
    </row>
    <row r="4253" spans="1:7">
      <c r="A4253" s="1622" t="s">
        <v>1003</v>
      </c>
      <c r="B4253" s="1622" t="s">
        <v>493</v>
      </c>
      <c r="C4253" s="22">
        <v>46268</v>
      </c>
      <c r="F4253" s="11" t="s">
        <v>2029</v>
      </c>
      <c r="G4253" t="s">
        <v>3293</v>
      </c>
    </row>
    <row r="4254" spans="1:7">
      <c r="A4254" s="1622" t="s">
        <v>709</v>
      </c>
      <c r="B4254" s="1622" t="s">
        <v>494</v>
      </c>
      <c r="C4254" s="22">
        <v>46268</v>
      </c>
      <c r="D4254" s="11">
        <v>751</v>
      </c>
      <c r="G4254" t="s">
        <v>3293</v>
      </c>
    </row>
    <row r="4255" spans="1:7">
      <c r="A4255" s="1622" t="s">
        <v>1030</v>
      </c>
      <c r="B4255" s="1622" t="s">
        <v>3268</v>
      </c>
      <c r="C4255" s="22">
        <v>46268</v>
      </c>
      <c r="D4255" s="11">
        <v>846</v>
      </c>
      <c r="G4255" t="s">
        <v>3293</v>
      </c>
    </row>
    <row r="4256" spans="1:7">
      <c r="A4256" s="1622" t="s">
        <v>2002</v>
      </c>
      <c r="B4256" s="1622" t="s">
        <v>3025</v>
      </c>
      <c r="C4256" s="22">
        <v>46268</v>
      </c>
      <c r="D4256" s="11">
        <v>693</v>
      </c>
      <c r="G4256" t="s">
        <v>3293</v>
      </c>
    </row>
    <row r="4257" spans="1:7">
      <c r="A4257" s="1643" t="s">
        <v>1052</v>
      </c>
      <c r="B4257" s="257" t="s">
        <v>812</v>
      </c>
      <c r="C4257" s="22">
        <v>46268</v>
      </c>
      <c r="D4257" s="11">
        <v>510</v>
      </c>
      <c r="G4257" t="s">
        <v>3293</v>
      </c>
    </row>
    <row r="4258" spans="1:7">
      <c r="A4258" s="66" t="s">
        <v>822</v>
      </c>
      <c r="B4258" s="73" t="s">
        <v>812</v>
      </c>
      <c r="C4258" s="233">
        <v>46268</v>
      </c>
      <c r="D4258" s="11">
        <v>175</v>
      </c>
      <c r="G4258" t="s">
        <v>3293</v>
      </c>
    </row>
    <row r="4259" spans="1:7">
      <c r="A4259" s="246" t="s">
        <v>1054</v>
      </c>
      <c r="B4259" s="227" t="s">
        <v>812</v>
      </c>
      <c r="C4259" s="22">
        <v>46268</v>
      </c>
      <c r="D4259" s="11">
        <v>335</v>
      </c>
      <c r="G4259" t="s">
        <v>3293</v>
      </c>
    </row>
    <row r="4260" spans="1:7">
      <c r="A4260" s="1650" t="s">
        <v>1064</v>
      </c>
      <c r="B4260" s="257" t="s">
        <v>3014</v>
      </c>
      <c r="C4260" s="22">
        <v>46268</v>
      </c>
      <c r="F4260" s="11" t="s">
        <v>2220</v>
      </c>
      <c r="G4260" t="s">
        <v>3293</v>
      </c>
    </row>
    <row r="4261" spans="1:7">
      <c r="A4261" s="240" t="s">
        <v>1066</v>
      </c>
      <c r="B4261" s="229" t="s">
        <v>3014</v>
      </c>
      <c r="C4261" s="22">
        <v>46268</v>
      </c>
      <c r="D4261" s="11">
        <v>499</v>
      </c>
      <c r="F4261" s="11" t="s">
        <v>3299</v>
      </c>
      <c r="G4261" t="s">
        <v>3293</v>
      </c>
    </row>
    <row r="4262" spans="1:7">
      <c r="A4262" s="73" t="s">
        <v>968</v>
      </c>
      <c r="B4262" s="73" t="s">
        <v>58</v>
      </c>
      <c r="C4262" s="233">
        <v>46269</v>
      </c>
      <c r="D4262" s="86">
        <v>1010</v>
      </c>
    </row>
    <row r="4263" spans="1:7">
      <c r="A4263" s="1661" t="s">
        <v>1094</v>
      </c>
      <c r="B4263" s="1653" t="s">
        <v>3300</v>
      </c>
      <c r="C4263" s="22">
        <v>46269</v>
      </c>
      <c r="F4263" s="11" t="s">
        <v>2220</v>
      </c>
      <c r="G4263" t="s">
        <v>3293</v>
      </c>
    </row>
    <row r="4264" spans="1:7">
      <c r="A4264" s="1652" t="s">
        <v>1105</v>
      </c>
      <c r="B4264" s="1653" t="s">
        <v>58</v>
      </c>
      <c r="C4264" s="22">
        <v>46269</v>
      </c>
      <c r="D4264" s="11">
        <v>617</v>
      </c>
      <c r="G4264" t="s">
        <v>3293</v>
      </c>
    </row>
    <row r="4265" spans="1:7">
      <c r="A4265" s="1652" t="s">
        <v>1757</v>
      </c>
      <c r="B4265" s="1652" t="s">
        <v>56</v>
      </c>
      <c r="C4265" s="22">
        <v>46269</v>
      </c>
      <c r="D4265" s="11">
        <v>60</v>
      </c>
      <c r="F4265" s="11" t="s">
        <v>3301</v>
      </c>
      <c r="G4265" t="s">
        <v>3293</v>
      </c>
    </row>
    <row r="4266" spans="1:7">
      <c r="A4266" s="1652" t="s">
        <v>905</v>
      </c>
      <c r="B4266" s="1652" t="s">
        <v>56</v>
      </c>
      <c r="C4266" s="22">
        <v>46269</v>
      </c>
      <c r="D4266" s="11">
        <v>724</v>
      </c>
      <c r="G4266" t="s">
        <v>3293</v>
      </c>
    </row>
    <row r="4267" spans="1:7">
      <c r="A4267" s="1652" t="s">
        <v>709</v>
      </c>
      <c r="B4267" s="1652" t="s">
        <v>494</v>
      </c>
      <c r="C4267" s="22">
        <v>46269</v>
      </c>
      <c r="D4267" s="11">
        <v>255</v>
      </c>
      <c r="G4267" t="s">
        <v>3293</v>
      </c>
    </row>
    <row r="4268" spans="1:7">
      <c r="A4268" s="1652" t="s">
        <v>1030</v>
      </c>
      <c r="B4268" s="1652" t="s">
        <v>1921</v>
      </c>
      <c r="C4268" s="22">
        <v>46269</v>
      </c>
      <c r="F4268" s="11" t="s">
        <v>122</v>
      </c>
      <c r="G4268" t="s">
        <v>3293</v>
      </c>
    </row>
    <row r="4269" spans="1:7">
      <c r="A4269" s="1652" t="s">
        <v>691</v>
      </c>
      <c r="B4269" s="1652" t="s">
        <v>3025</v>
      </c>
      <c r="C4269" s="22">
        <v>46269</v>
      </c>
      <c r="D4269" s="11">
        <v>639</v>
      </c>
      <c r="G4269" t="s">
        <v>3293</v>
      </c>
    </row>
    <row r="4270" spans="1:7">
      <c r="A4270" s="1652" t="s">
        <v>985</v>
      </c>
      <c r="B4270" s="1652" t="s">
        <v>3145</v>
      </c>
      <c r="C4270" s="22">
        <v>46269</v>
      </c>
      <c r="D4270" s="11">
        <v>106</v>
      </c>
      <c r="G4270" t="s">
        <v>3293</v>
      </c>
    </row>
    <row r="4271" spans="1:7">
      <c r="A4271" s="1125" t="s">
        <v>1052</v>
      </c>
      <c r="B4271" s="1652" t="s">
        <v>812</v>
      </c>
      <c r="C4271" s="22">
        <v>46269</v>
      </c>
      <c r="F4271" s="11" t="s">
        <v>2220</v>
      </c>
      <c r="G4271" t="s">
        <v>3293</v>
      </c>
    </row>
    <row r="4272" spans="1:7">
      <c r="A4272" s="1125" t="s">
        <v>1054</v>
      </c>
      <c r="B4272" s="1652" t="s">
        <v>812</v>
      </c>
      <c r="C4272" s="22">
        <v>46269</v>
      </c>
      <c r="F4272" s="11" t="s">
        <v>2220</v>
      </c>
      <c r="G4272" t="s">
        <v>3293</v>
      </c>
    </row>
    <row r="4273" spans="1:7">
      <c r="A4273" s="1125" t="s">
        <v>1064</v>
      </c>
      <c r="B4273" s="1652" t="s">
        <v>3302</v>
      </c>
      <c r="C4273" s="22">
        <v>46269</v>
      </c>
      <c r="D4273" s="11">
        <v>5</v>
      </c>
      <c r="F4273" s="11" t="s">
        <v>3303</v>
      </c>
      <c r="G4273" t="s">
        <v>3293</v>
      </c>
    </row>
    <row r="4274" spans="1:7">
      <c r="A4274" s="1652" t="s">
        <v>1066</v>
      </c>
      <c r="B4274" s="1652" t="s">
        <v>3302</v>
      </c>
      <c r="C4274" s="22">
        <v>46269</v>
      </c>
      <c r="D4274" s="11">
        <v>747</v>
      </c>
      <c r="G4274" t="s">
        <v>3293</v>
      </c>
    </row>
    <row r="4275" spans="1:7">
      <c r="C4275" s="22">
        <v>46272</v>
      </c>
      <c r="G4275" t="s">
        <v>3293</v>
      </c>
    </row>
    <row r="4276" spans="1:7">
      <c r="A4276" s="1706" t="s">
        <v>1094</v>
      </c>
      <c r="B4276" s="1706" t="s">
        <v>3300</v>
      </c>
      <c r="C4276" s="22">
        <v>46273</v>
      </c>
      <c r="D4276" s="11">
        <v>147</v>
      </c>
      <c r="G4276" t="s">
        <v>3293</v>
      </c>
    </row>
    <row r="4277" spans="1:7">
      <c r="A4277" s="1707" t="s">
        <v>600</v>
      </c>
      <c r="B4277" s="1707" t="s">
        <v>491</v>
      </c>
      <c r="C4277" s="22">
        <v>46273</v>
      </c>
      <c r="D4277" s="11">
        <v>227</v>
      </c>
      <c r="G4277" t="s">
        <v>3293</v>
      </c>
    </row>
    <row r="4278" spans="1:7">
      <c r="A4278" s="1707" t="s">
        <v>1113</v>
      </c>
      <c r="B4278" s="1707" t="s">
        <v>68</v>
      </c>
      <c r="C4278" s="22">
        <v>46273</v>
      </c>
      <c r="D4278" s="86">
        <v>1264</v>
      </c>
      <c r="G4278" t="s">
        <v>3293</v>
      </c>
    </row>
    <row r="4279" spans="1:7">
      <c r="A4279" s="1707" t="s">
        <v>912</v>
      </c>
      <c r="B4279" s="1707" t="s">
        <v>56</v>
      </c>
      <c r="C4279" s="22">
        <v>46273</v>
      </c>
      <c r="D4279" s="86">
        <v>72</v>
      </c>
      <c r="F4279" s="11" t="s">
        <v>3304</v>
      </c>
    </row>
    <row r="4280" spans="1:7">
      <c r="A4280" s="1621" t="s">
        <v>905</v>
      </c>
      <c r="B4280" s="1621" t="s">
        <v>56</v>
      </c>
      <c r="C4280" s="22">
        <v>46273</v>
      </c>
      <c r="D4280" s="11">
        <v>933</v>
      </c>
      <c r="G4280" t="s">
        <v>3293</v>
      </c>
    </row>
    <row r="4281" spans="1:7">
      <c r="A4281" s="1622" t="s">
        <v>2003</v>
      </c>
      <c r="B4281" s="1622" t="s">
        <v>56</v>
      </c>
      <c r="C4281" s="22">
        <v>46273</v>
      </c>
      <c r="F4281" s="11" t="s">
        <v>3210</v>
      </c>
      <c r="G4281" t="s">
        <v>3293</v>
      </c>
    </row>
    <row r="4282" spans="1:7">
      <c r="A4282" s="1622" t="s">
        <v>1014</v>
      </c>
      <c r="B4282" s="1622" t="s">
        <v>3305</v>
      </c>
      <c r="C4282" s="22">
        <v>46273</v>
      </c>
      <c r="F4282" s="11" t="s">
        <v>122</v>
      </c>
      <c r="G4282" t="s">
        <v>3293</v>
      </c>
    </row>
    <row r="4283" spans="1:7">
      <c r="A4283" s="1622" t="s">
        <v>1030</v>
      </c>
      <c r="B4283" s="1622" t="s">
        <v>1921</v>
      </c>
      <c r="C4283" s="22">
        <v>46273</v>
      </c>
      <c r="F4283" s="11" t="s">
        <v>2220</v>
      </c>
      <c r="G4283" t="s">
        <v>3293</v>
      </c>
    </row>
    <row r="4284" spans="1:7">
      <c r="A4284" s="1622" t="s">
        <v>1040</v>
      </c>
      <c r="B4284" s="1622" t="s">
        <v>1921</v>
      </c>
      <c r="C4284" s="22">
        <v>46273</v>
      </c>
      <c r="D4284" s="11">
        <v>146</v>
      </c>
      <c r="G4284" t="s">
        <v>3293</v>
      </c>
    </row>
    <row r="4285" spans="1:7">
      <c r="A4285" s="1622" t="s">
        <v>985</v>
      </c>
      <c r="B4285" s="1622" t="s">
        <v>3145</v>
      </c>
      <c r="C4285" s="22">
        <v>46273</v>
      </c>
      <c r="D4285" s="11">
        <v>390</v>
      </c>
      <c r="G4285" t="s">
        <v>3293</v>
      </c>
    </row>
    <row r="4286" spans="1:7">
      <c r="A4286" s="1643" t="s">
        <v>1052</v>
      </c>
      <c r="B4286" s="257" t="s">
        <v>812</v>
      </c>
      <c r="C4286" s="22">
        <v>46273</v>
      </c>
      <c r="F4286" s="11" t="s">
        <v>2220</v>
      </c>
      <c r="G4286" t="s">
        <v>3293</v>
      </c>
    </row>
    <row r="4287" spans="1:7">
      <c r="A4287" s="66" t="s">
        <v>1054</v>
      </c>
      <c r="B4287" s="73" t="s">
        <v>812</v>
      </c>
      <c r="C4287" s="22">
        <v>46273</v>
      </c>
      <c r="F4287" s="11" t="s">
        <v>2220</v>
      </c>
      <c r="G4287" t="s">
        <v>3293</v>
      </c>
    </row>
    <row r="4288" spans="1:7">
      <c r="A4288" s="246" t="s">
        <v>840</v>
      </c>
      <c r="B4288" s="227" t="s">
        <v>812</v>
      </c>
      <c r="C4288" s="22">
        <v>46273</v>
      </c>
      <c r="F4288" s="11" t="s">
        <v>2220</v>
      </c>
      <c r="G4288" t="s">
        <v>3293</v>
      </c>
    </row>
    <row r="4289" spans="1:7">
      <c r="A4289" s="234" t="s">
        <v>1066</v>
      </c>
      <c r="B4289" s="234" t="s">
        <v>3014</v>
      </c>
      <c r="C4289" s="22">
        <v>46273</v>
      </c>
      <c r="D4289" s="11">
        <v>615</v>
      </c>
      <c r="G4289" t="s">
        <v>3293</v>
      </c>
    </row>
    <row r="4290" spans="1:7">
      <c r="A4290" s="1713" t="s">
        <v>935</v>
      </c>
      <c r="B4290" s="1713" t="s">
        <v>3268</v>
      </c>
      <c r="C4290" s="1718">
        <v>46274</v>
      </c>
      <c r="D4290" s="1711">
        <v>225</v>
      </c>
      <c r="E4290" s="1712"/>
      <c r="F4290" s="1711"/>
      <c r="G4290" t="s">
        <v>3293</v>
      </c>
    </row>
    <row r="4291" spans="1:7">
      <c r="A4291" s="1713" t="s">
        <v>968</v>
      </c>
      <c r="B4291" s="1713" t="s">
        <v>58</v>
      </c>
      <c r="C4291" s="1718">
        <v>46274</v>
      </c>
      <c r="D4291" s="1711"/>
      <c r="E4291" s="1712"/>
      <c r="F4291" s="1711" t="s">
        <v>3306</v>
      </c>
      <c r="G4291" t="s">
        <v>3293</v>
      </c>
    </row>
    <row r="4292" spans="1:7">
      <c r="A4292" s="1713" t="s">
        <v>1094</v>
      </c>
      <c r="B4292" s="1713" t="s">
        <v>3287</v>
      </c>
      <c r="C4292" s="1718">
        <v>46274</v>
      </c>
      <c r="D4292" s="1711"/>
      <c r="E4292" s="1712"/>
      <c r="F4292" s="1711" t="s">
        <v>2624</v>
      </c>
      <c r="G4292" t="s">
        <v>3293</v>
      </c>
    </row>
    <row r="4293" spans="1:7">
      <c r="A4293" s="1713" t="s">
        <v>600</v>
      </c>
      <c r="B4293" s="1713" t="s">
        <v>491</v>
      </c>
      <c r="C4293" s="1718">
        <v>46274</v>
      </c>
      <c r="D4293" s="1724">
        <v>1010</v>
      </c>
      <c r="E4293" s="1712"/>
      <c r="F4293" s="1711"/>
      <c r="G4293" t="s">
        <v>3293</v>
      </c>
    </row>
    <row r="4294" spans="1:7">
      <c r="A4294" s="1713" t="s">
        <v>1109</v>
      </c>
      <c r="B4294" s="1713" t="s">
        <v>58</v>
      </c>
      <c r="C4294" s="1718">
        <v>46274</v>
      </c>
      <c r="D4294" s="1724">
        <v>1375</v>
      </c>
      <c r="E4294" s="1712"/>
      <c r="F4294" s="1711"/>
      <c r="G4294" t="s">
        <v>3293</v>
      </c>
    </row>
    <row r="4295" spans="1:7">
      <c r="A4295" s="1713" t="s">
        <v>1113</v>
      </c>
      <c r="B4295" s="1713" t="s">
        <v>3307</v>
      </c>
      <c r="C4295" s="1718">
        <v>46274</v>
      </c>
      <c r="D4295" s="1711">
        <v>775</v>
      </c>
      <c r="E4295" s="1712"/>
      <c r="F4295" s="1711"/>
      <c r="G4295" t="s">
        <v>3293</v>
      </c>
    </row>
    <row r="4296" spans="1:7">
      <c r="A4296" s="1713" t="s">
        <v>905</v>
      </c>
      <c r="B4296" s="1713" t="s">
        <v>56</v>
      </c>
      <c r="C4296" s="1718">
        <v>46274</v>
      </c>
      <c r="D4296" s="1724">
        <v>1282</v>
      </c>
      <c r="E4296" s="1712"/>
      <c r="F4296" s="1711"/>
      <c r="G4296" t="s">
        <v>3293</v>
      </c>
    </row>
    <row r="4297" spans="1:7">
      <c r="A4297" s="1713" t="s">
        <v>2003</v>
      </c>
      <c r="B4297" s="1713" t="s">
        <v>56</v>
      </c>
      <c r="C4297" s="1718">
        <v>46274</v>
      </c>
      <c r="D4297" s="1711"/>
      <c r="E4297" s="1712"/>
      <c r="F4297" s="1482" t="s">
        <v>2531</v>
      </c>
      <c r="G4297" t="s">
        <v>3293</v>
      </c>
    </row>
    <row r="4298" spans="1:7">
      <c r="A4298" s="1713" t="s">
        <v>699</v>
      </c>
      <c r="B4298" s="1713" t="s">
        <v>3145</v>
      </c>
      <c r="C4298" s="1718">
        <v>46274</v>
      </c>
      <c r="D4298" s="1711">
        <v>379</v>
      </c>
      <c r="E4298" s="1712"/>
      <c r="F4298" s="1711"/>
      <c r="G4298" t="s">
        <v>3293</v>
      </c>
    </row>
    <row r="4299" spans="1:7">
      <c r="A4299" s="1713" t="s">
        <v>703</v>
      </c>
      <c r="B4299" s="1713" t="s">
        <v>3305</v>
      </c>
      <c r="C4299" s="1718">
        <v>46274</v>
      </c>
      <c r="D4299" s="1711"/>
      <c r="E4299" s="1712"/>
      <c r="F4299" s="1714" t="s">
        <v>122</v>
      </c>
      <c r="G4299" t="s">
        <v>3293</v>
      </c>
    </row>
    <row r="4300" spans="1:7">
      <c r="A4300" s="1713" t="s">
        <v>1006</v>
      </c>
      <c r="B4300" s="1713" t="s">
        <v>3305</v>
      </c>
      <c r="C4300" s="1718">
        <v>46274</v>
      </c>
      <c r="D4300" s="1711"/>
      <c r="E4300" s="1712"/>
      <c r="F4300" s="1714" t="s">
        <v>122</v>
      </c>
      <c r="G4300" t="s">
        <v>3293</v>
      </c>
    </row>
    <row r="4301" spans="1:7">
      <c r="A4301" s="1713" t="s">
        <v>1014</v>
      </c>
      <c r="B4301" s="1713" t="s">
        <v>3305</v>
      </c>
      <c r="C4301" s="1718">
        <v>46274</v>
      </c>
      <c r="D4301" s="1711"/>
      <c r="E4301" s="1712"/>
      <c r="F4301" s="1714" t="s">
        <v>122</v>
      </c>
      <c r="G4301" t="s">
        <v>3293</v>
      </c>
    </row>
    <row r="4302" spans="1:7">
      <c r="A4302" s="1715" t="s">
        <v>1052</v>
      </c>
      <c r="B4302" s="1717" t="s">
        <v>812</v>
      </c>
      <c r="C4302" s="1718">
        <v>46274</v>
      </c>
      <c r="D4302" s="1711">
        <v>530</v>
      </c>
      <c r="E4302" s="1712"/>
      <c r="F4302" s="1711"/>
      <c r="G4302" t="s">
        <v>3293</v>
      </c>
    </row>
    <row r="4303" spans="1:7">
      <c r="A4303" s="1715" t="s">
        <v>1054</v>
      </c>
      <c r="B4303" s="1717" t="s">
        <v>812</v>
      </c>
      <c r="C4303" s="1718">
        <v>46274</v>
      </c>
      <c r="D4303" s="1711">
        <v>530</v>
      </c>
      <c r="E4303" s="1712"/>
      <c r="F4303" s="1711"/>
      <c r="G4303" t="s">
        <v>3293</v>
      </c>
    </row>
    <row r="4304" spans="1:7">
      <c r="A4304" s="1715" t="s">
        <v>840</v>
      </c>
      <c r="B4304" s="1717" t="s">
        <v>812</v>
      </c>
      <c r="C4304" s="1718">
        <v>46274</v>
      </c>
      <c r="D4304" s="1711">
        <v>530</v>
      </c>
      <c r="E4304" s="1712"/>
      <c r="F4304" s="1711"/>
      <c r="G4304" t="s">
        <v>3293</v>
      </c>
    </row>
    <row r="4305" spans="1:7">
      <c r="A4305" s="1713" t="s">
        <v>1064</v>
      </c>
      <c r="B4305" s="1716" t="s">
        <v>3014</v>
      </c>
      <c r="C4305" s="1718">
        <v>46274</v>
      </c>
      <c r="D4305" s="1711"/>
      <c r="E4305" s="1712"/>
      <c r="F4305" s="1711" t="s">
        <v>2624</v>
      </c>
      <c r="G4305" t="s">
        <v>3293</v>
      </c>
    </row>
    <row r="4306" spans="1:7">
      <c r="A4306" s="1713" t="s">
        <v>1066</v>
      </c>
      <c r="B4306" s="1716" t="s">
        <v>3014</v>
      </c>
      <c r="C4306" s="1718">
        <v>46274</v>
      </c>
      <c r="D4306" s="1724">
        <v>1037</v>
      </c>
      <c r="E4306" s="1712"/>
      <c r="F4306" s="1711"/>
      <c r="G4306" t="s">
        <v>3293</v>
      </c>
    </row>
    <row r="4307" spans="1:7">
      <c r="A4307" s="1651" t="s">
        <v>935</v>
      </c>
      <c r="B4307" s="1651" t="s">
        <v>3300</v>
      </c>
      <c r="C4307" s="1718">
        <v>46275</v>
      </c>
      <c r="D4307" s="1711"/>
      <c r="E4307" s="1712"/>
      <c r="F4307" s="1711" t="s">
        <v>2624</v>
      </c>
      <c r="G4307" t="s">
        <v>3293</v>
      </c>
    </row>
    <row r="4308" spans="1:7">
      <c r="A4308" s="1725" t="s">
        <v>1094</v>
      </c>
      <c r="B4308" s="1725" t="s">
        <v>3300</v>
      </c>
      <c r="C4308" s="22">
        <v>46275</v>
      </c>
      <c r="D4308" s="1711">
        <v>408</v>
      </c>
      <c r="E4308" s="1712"/>
      <c r="F4308" s="1729" t="s">
        <v>3308</v>
      </c>
      <c r="G4308" t="s">
        <v>3293</v>
      </c>
    </row>
    <row r="4309" spans="1:7">
      <c r="A4309" s="1725" t="s">
        <v>598</v>
      </c>
      <c r="B4309" s="1725" t="s">
        <v>495</v>
      </c>
      <c r="C4309" s="22">
        <v>46275</v>
      </c>
      <c r="D4309" s="11">
        <v>307</v>
      </c>
      <c r="G4309" t="s">
        <v>3293</v>
      </c>
    </row>
    <row r="4310" spans="1:7">
      <c r="A4310" s="1725" t="s">
        <v>600</v>
      </c>
      <c r="B4310" s="1725" t="s">
        <v>491</v>
      </c>
      <c r="C4310" s="22">
        <v>46275</v>
      </c>
      <c r="D4310" s="86">
        <v>1086</v>
      </c>
      <c r="G4310" t="s">
        <v>3293</v>
      </c>
    </row>
    <row r="4311" spans="1:7">
      <c r="A4311" s="1725" t="s">
        <v>1105</v>
      </c>
      <c r="B4311" s="1725" t="s">
        <v>58</v>
      </c>
      <c r="C4311" s="22">
        <v>46275</v>
      </c>
      <c r="D4311" s="86">
        <v>1649</v>
      </c>
      <c r="G4311" t="s">
        <v>3293</v>
      </c>
    </row>
    <row r="4312" spans="1:7">
      <c r="A4312" s="1725" t="s">
        <v>1109</v>
      </c>
      <c r="B4312" s="1725" t="s">
        <v>58</v>
      </c>
      <c r="C4312" s="22">
        <v>46275</v>
      </c>
      <c r="F4312" s="11" t="s">
        <v>3309</v>
      </c>
      <c r="G4312" t="s">
        <v>3293</v>
      </c>
    </row>
    <row r="4313" spans="1:7">
      <c r="A4313" s="1651" t="s">
        <v>2004</v>
      </c>
      <c r="B4313" s="1651" t="s">
        <v>56</v>
      </c>
      <c r="C4313" s="22">
        <v>46275</v>
      </c>
      <c r="F4313" s="11" t="s">
        <v>2624</v>
      </c>
      <c r="G4313" t="s">
        <v>3293</v>
      </c>
    </row>
    <row r="4314" spans="1:7">
      <c r="A4314" s="1725" t="s">
        <v>905</v>
      </c>
      <c r="B4314" s="1725" t="s">
        <v>56</v>
      </c>
      <c r="C4314" s="22">
        <v>46275</v>
      </c>
      <c r="D4314" s="11">
        <v>123</v>
      </c>
      <c r="G4314" t="s">
        <v>3293</v>
      </c>
    </row>
    <row r="4315" spans="1:7">
      <c r="A4315" s="1725" t="s">
        <v>1799</v>
      </c>
      <c r="B4315" s="1725" t="s">
        <v>56</v>
      </c>
      <c r="C4315" s="22">
        <v>46275</v>
      </c>
      <c r="D4315" s="11">
        <v>530</v>
      </c>
      <c r="G4315" t="s">
        <v>3293</v>
      </c>
    </row>
    <row r="4316" spans="1:7">
      <c r="A4316" s="1725" t="s">
        <v>2005</v>
      </c>
      <c r="B4316" s="1725" t="s">
        <v>64</v>
      </c>
      <c r="C4316" s="22">
        <v>46275</v>
      </c>
      <c r="D4316" s="11">
        <v>362</v>
      </c>
      <c r="G4316" t="s">
        <v>3293</v>
      </c>
    </row>
    <row r="4317" spans="1:7">
      <c r="A4317" s="1725" t="s">
        <v>983</v>
      </c>
      <c r="B4317" s="1651" t="s">
        <v>3310</v>
      </c>
      <c r="C4317" s="22">
        <v>46275</v>
      </c>
      <c r="D4317" s="11">
        <v>481</v>
      </c>
      <c r="G4317" t="s">
        <v>3293</v>
      </c>
    </row>
    <row r="4318" spans="1:7">
      <c r="A4318" s="1725" t="s">
        <v>699</v>
      </c>
      <c r="B4318" s="1725" t="s">
        <v>3145</v>
      </c>
      <c r="C4318" s="22">
        <v>46275</v>
      </c>
      <c r="D4318" s="11">
        <v>168</v>
      </c>
      <c r="G4318" t="s">
        <v>3293</v>
      </c>
    </row>
    <row r="4319" spans="1:7">
      <c r="A4319" s="1725" t="s">
        <v>703</v>
      </c>
      <c r="B4319" s="1725" t="s">
        <v>3305</v>
      </c>
      <c r="C4319" s="22">
        <v>46275</v>
      </c>
      <c r="F4319" s="11" t="s">
        <v>122</v>
      </c>
      <c r="G4319" t="s">
        <v>3293</v>
      </c>
    </row>
    <row r="4320" spans="1:7">
      <c r="A4320" s="1725" t="s">
        <v>1036</v>
      </c>
      <c r="B4320" s="1725" t="s">
        <v>3025</v>
      </c>
      <c r="C4320" s="22">
        <v>46275</v>
      </c>
      <c r="D4320" s="11">
        <v>137</v>
      </c>
      <c r="G4320" t="s">
        <v>3293</v>
      </c>
    </row>
    <row r="4321" spans="1:7">
      <c r="A4321" s="1725" t="s">
        <v>1044</v>
      </c>
      <c r="B4321" s="1725" t="s">
        <v>3300</v>
      </c>
      <c r="C4321" s="22">
        <v>46275</v>
      </c>
      <c r="F4321" s="11" t="s">
        <v>2624</v>
      </c>
      <c r="G4321" t="s">
        <v>3293</v>
      </c>
    </row>
    <row r="4322" spans="1:7">
      <c r="A4322" s="1726" t="s">
        <v>811</v>
      </c>
      <c r="B4322" s="1578" t="s">
        <v>812</v>
      </c>
      <c r="C4322" s="22">
        <v>46275</v>
      </c>
      <c r="D4322" s="11">
        <v>430</v>
      </c>
      <c r="G4322" t="s">
        <v>3293</v>
      </c>
    </row>
    <row r="4323" spans="1:7">
      <c r="A4323" s="1727" t="s">
        <v>840</v>
      </c>
      <c r="B4323" s="1728" t="s">
        <v>812</v>
      </c>
      <c r="C4323" s="22">
        <v>46275</v>
      </c>
      <c r="D4323" s="11">
        <v>430</v>
      </c>
      <c r="G4323" t="s">
        <v>3293</v>
      </c>
    </row>
    <row r="4324" spans="1:7">
      <c r="A4324" s="1125" t="s">
        <v>1064</v>
      </c>
      <c r="B4324" s="1125" t="s">
        <v>3014</v>
      </c>
      <c r="C4324" s="22">
        <v>46275</v>
      </c>
      <c r="D4324" s="11">
        <v>45</v>
      </c>
      <c r="E4324" s="244">
        <v>1012</v>
      </c>
      <c r="F4324" s="11" t="s">
        <v>3311</v>
      </c>
      <c r="G4324" t="s">
        <v>3293</v>
      </c>
    </row>
    <row r="4325" spans="1:7">
      <c r="A4325" s="1126" t="s">
        <v>1066</v>
      </c>
      <c r="B4325" s="1126" t="s">
        <v>3014</v>
      </c>
      <c r="C4325" s="22">
        <v>46275</v>
      </c>
      <c r="D4325" s="11">
        <v>345</v>
      </c>
      <c r="G4325" t="s">
        <v>3293</v>
      </c>
    </row>
    <row r="4326" spans="1:7">
      <c r="A4326" s="1621" t="s">
        <v>935</v>
      </c>
      <c r="B4326" s="1621" t="s">
        <v>3300</v>
      </c>
      <c r="C4326" s="22">
        <v>46276</v>
      </c>
      <c r="D4326" s="11">
        <v>504</v>
      </c>
      <c r="G4326" t="s">
        <v>3293</v>
      </c>
    </row>
    <row r="4327" spans="1:7">
      <c r="A4327" s="1622" t="s">
        <v>1093</v>
      </c>
      <c r="B4327" s="1622" t="s">
        <v>489</v>
      </c>
      <c r="C4327" s="22">
        <v>46276</v>
      </c>
      <c r="D4327" s="11">
        <v>410</v>
      </c>
      <c r="G4327" t="s">
        <v>3293</v>
      </c>
    </row>
    <row r="4328" spans="1:7">
      <c r="A4328" s="1622" t="s">
        <v>598</v>
      </c>
      <c r="B4328" s="1622" t="s">
        <v>495</v>
      </c>
      <c r="C4328" s="22">
        <v>46276</v>
      </c>
      <c r="D4328" s="11">
        <v>605</v>
      </c>
      <c r="G4328" t="s">
        <v>3293</v>
      </c>
    </row>
    <row r="4329" spans="1:7">
      <c r="A4329" s="1622" t="s">
        <v>600</v>
      </c>
      <c r="B4329" s="1622" t="s">
        <v>491</v>
      </c>
      <c r="C4329" s="22">
        <v>46276</v>
      </c>
      <c r="D4329" s="11">
        <v>484</v>
      </c>
      <c r="G4329" t="s">
        <v>3293</v>
      </c>
    </row>
    <row r="4330" spans="1:7">
      <c r="A4330" s="1622" t="s">
        <v>1109</v>
      </c>
      <c r="B4330" s="1622" t="s">
        <v>58</v>
      </c>
      <c r="C4330" s="22">
        <v>46276</v>
      </c>
      <c r="F4330" s="11" t="s">
        <v>2378</v>
      </c>
      <c r="G4330" t="s">
        <v>3293</v>
      </c>
    </row>
    <row r="4331" spans="1:7">
      <c r="A4331" s="1621" t="s">
        <v>1799</v>
      </c>
      <c r="B4331" s="1621" t="s">
        <v>56</v>
      </c>
      <c r="C4331" s="22">
        <v>46276</v>
      </c>
      <c r="D4331" s="11">
        <v>581</v>
      </c>
      <c r="G4331" t="s">
        <v>3293</v>
      </c>
    </row>
    <row r="4332" spans="1:7">
      <c r="A4332" s="1622" t="s">
        <v>2004</v>
      </c>
      <c r="B4332" s="1622" t="s">
        <v>56</v>
      </c>
      <c r="C4332" s="22">
        <v>46276</v>
      </c>
      <c r="F4332" s="11" t="s">
        <v>2624</v>
      </c>
      <c r="G4332" t="s">
        <v>3293</v>
      </c>
    </row>
    <row r="4333" spans="1:7">
      <c r="A4333" s="1622" t="s">
        <v>983</v>
      </c>
      <c r="B4333" s="1622" t="s">
        <v>496</v>
      </c>
      <c r="C4333" s="22">
        <v>46276</v>
      </c>
      <c r="D4333" s="11">
        <v>322</v>
      </c>
      <c r="G4333" t="s">
        <v>3293</v>
      </c>
    </row>
    <row r="4334" spans="1:7">
      <c r="A4334" s="1622" t="s">
        <v>699</v>
      </c>
      <c r="B4334" s="1622" t="s">
        <v>3145</v>
      </c>
      <c r="C4334" s="22">
        <v>46276</v>
      </c>
      <c r="F4334" s="11" t="s">
        <v>2624</v>
      </c>
      <c r="G4334" t="s">
        <v>3293</v>
      </c>
    </row>
    <row r="4335" spans="1:7">
      <c r="A4335" s="1622" t="s">
        <v>703</v>
      </c>
      <c r="B4335" s="1622" t="s">
        <v>3305</v>
      </c>
      <c r="C4335" s="22">
        <v>46276</v>
      </c>
      <c r="F4335" s="11" t="s">
        <v>122</v>
      </c>
      <c r="G4335" t="s">
        <v>3293</v>
      </c>
    </row>
    <row r="4336" spans="1:7">
      <c r="A4336" s="1622" t="s">
        <v>1036</v>
      </c>
      <c r="B4336" s="1622" t="s">
        <v>3025</v>
      </c>
      <c r="C4336" s="22">
        <v>46276</v>
      </c>
      <c r="F4336" s="11" t="s">
        <v>2624</v>
      </c>
      <c r="G4336" t="s">
        <v>3293</v>
      </c>
    </row>
    <row r="4337" spans="1:7">
      <c r="A4337" s="66" t="s">
        <v>811</v>
      </c>
      <c r="B4337" s="73" t="s">
        <v>812</v>
      </c>
      <c r="C4337" s="22">
        <v>46276</v>
      </c>
      <c r="D4337" s="11">
        <v>755</v>
      </c>
      <c r="G4337" t="s">
        <v>3293</v>
      </c>
    </row>
    <row r="4338" spans="1:7">
      <c r="A4338" s="246" t="s">
        <v>840</v>
      </c>
      <c r="B4338" s="227" t="s">
        <v>812</v>
      </c>
      <c r="C4338" s="22">
        <v>46276</v>
      </c>
      <c r="D4338" s="11">
        <v>755</v>
      </c>
      <c r="G4338" t="s">
        <v>3293</v>
      </c>
    </row>
    <row r="4339" spans="1:7">
      <c r="A4339" s="234" t="s">
        <v>883</v>
      </c>
      <c r="B4339" s="1125" t="s">
        <v>3014</v>
      </c>
      <c r="C4339" s="22">
        <v>46276</v>
      </c>
      <c r="D4339" s="11">
        <v>806</v>
      </c>
      <c r="G4339" t="s">
        <v>3293</v>
      </c>
    </row>
    <row r="4340" spans="1:7">
      <c r="A4340" s="1735" t="s">
        <v>935</v>
      </c>
      <c r="B4340" s="1735" t="s">
        <v>3300</v>
      </c>
      <c r="C4340" s="22">
        <v>46279</v>
      </c>
      <c r="D4340" s="11">
        <v>469</v>
      </c>
      <c r="G4340" t="s">
        <v>3293</v>
      </c>
    </row>
    <row r="4341" spans="1:7">
      <c r="A4341" s="1653" t="s">
        <v>1093</v>
      </c>
      <c r="B4341" s="1653" t="s">
        <v>489</v>
      </c>
      <c r="C4341" s="22">
        <v>46279</v>
      </c>
      <c r="D4341" s="11">
        <v>324</v>
      </c>
      <c r="G4341" t="s">
        <v>3293</v>
      </c>
    </row>
    <row r="4342" spans="1:7">
      <c r="A4342" s="1653" t="s">
        <v>1094</v>
      </c>
      <c r="B4342" s="1653" t="s">
        <v>3300</v>
      </c>
      <c r="C4342" s="22">
        <v>46279</v>
      </c>
      <c r="D4342" s="11">
        <v>242</v>
      </c>
      <c r="F4342" s="11" t="s">
        <v>2501</v>
      </c>
      <c r="G4342" t="s">
        <v>3293</v>
      </c>
    </row>
    <row r="4343" spans="1:7">
      <c r="A4343" s="1653" t="s">
        <v>598</v>
      </c>
      <c r="B4343" s="1653" t="s">
        <v>495</v>
      </c>
      <c r="C4343" s="22">
        <v>46279</v>
      </c>
      <c r="F4343" s="11" t="s">
        <v>2624</v>
      </c>
      <c r="G4343" t="s">
        <v>3293</v>
      </c>
    </row>
    <row r="4344" spans="1:7">
      <c r="A4344" s="1653" t="s">
        <v>600</v>
      </c>
      <c r="B4344" s="1653" t="s">
        <v>491</v>
      </c>
      <c r="C4344" s="22">
        <v>46279</v>
      </c>
      <c r="D4344" s="86">
        <v>1243</v>
      </c>
      <c r="G4344" t="s">
        <v>3293</v>
      </c>
    </row>
    <row r="4345" spans="1:7">
      <c r="A4345" s="1653" t="s">
        <v>905</v>
      </c>
      <c r="B4345" s="1653" t="s">
        <v>56</v>
      </c>
      <c r="C4345" s="22">
        <v>46279</v>
      </c>
      <c r="D4345" s="11">
        <v>249</v>
      </c>
      <c r="G4345" t="s">
        <v>3293</v>
      </c>
    </row>
    <row r="4346" spans="1:7">
      <c r="A4346" s="1651" t="s">
        <v>1799</v>
      </c>
      <c r="B4346" s="1651" t="s">
        <v>56</v>
      </c>
      <c r="C4346" s="22">
        <v>46279</v>
      </c>
      <c r="D4346" s="11">
        <v>243</v>
      </c>
      <c r="F4346" s="11" t="s">
        <v>2105</v>
      </c>
      <c r="G4346" t="s">
        <v>3293</v>
      </c>
    </row>
    <row r="4347" spans="1:7">
      <c r="A4347" s="1725" t="s">
        <v>2006</v>
      </c>
      <c r="B4347" s="1725" t="s">
        <v>56</v>
      </c>
      <c r="C4347" s="22">
        <v>46279</v>
      </c>
      <c r="D4347" s="11">
        <v>946</v>
      </c>
      <c r="G4347" t="s">
        <v>3293</v>
      </c>
    </row>
    <row r="4348" spans="1:7">
      <c r="A4348" s="1741" t="s">
        <v>2005</v>
      </c>
      <c r="B4348" s="1741" t="s">
        <v>64</v>
      </c>
      <c r="C4348" s="256">
        <v>46279</v>
      </c>
      <c r="F4348" s="11" t="s">
        <v>2624</v>
      </c>
      <c r="G4348" t="s">
        <v>3293</v>
      </c>
    </row>
    <row r="4349" spans="1:7">
      <c r="A4349" s="1742" t="s">
        <v>985</v>
      </c>
      <c r="B4349" s="1740" t="s">
        <v>79</v>
      </c>
      <c r="C4349" s="22">
        <v>46279</v>
      </c>
      <c r="D4349" s="92">
        <v>78</v>
      </c>
      <c r="G4349" t="s">
        <v>3293</v>
      </c>
    </row>
    <row r="4350" spans="1:7">
      <c r="A4350" s="1740" t="s">
        <v>2007</v>
      </c>
      <c r="B4350" s="1739" t="s">
        <v>3312</v>
      </c>
      <c r="C4350" s="263">
        <v>46279</v>
      </c>
      <c r="D4350" s="11">
        <v>712</v>
      </c>
      <c r="G4350" t="s">
        <v>3293</v>
      </c>
    </row>
    <row r="4351" spans="1:7">
      <c r="A4351" s="1727" t="s">
        <v>811</v>
      </c>
      <c r="B4351" s="1578" t="s">
        <v>812</v>
      </c>
      <c r="C4351" s="22">
        <v>46279</v>
      </c>
      <c r="D4351" s="11">
        <v>400</v>
      </c>
      <c r="G4351" t="s">
        <v>3293</v>
      </c>
    </row>
    <row r="4352" spans="1:7">
      <c r="A4352" s="1727" t="s">
        <v>840</v>
      </c>
      <c r="B4352" s="1728" t="s">
        <v>812</v>
      </c>
      <c r="C4352" s="22">
        <v>46279</v>
      </c>
      <c r="D4352" s="11">
        <v>400</v>
      </c>
      <c r="G4352" t="s">
        <v>3293</v>
      </c>
    </row>
    <row r="4353" spans="1:7">
      <c r="A4353" s="1125" t="s">
        <v>1064</v>
      </c>
      <c r="B4353" s="1125" t="s">
        <v>3014</v>
      </c>
      <c r="C4353" s="22">
        <v>46279</v>
      </c>
      <c r="D4353" s="11">
        <v>20</v>
      </c>
      <c r="F4353" s="11" t="s">
        <v>3313</v>
      </c>
      <c r="G4353" t="s">
        <v>3293</v>
      </c>
    </row>
    <row r="4354" spans="1:7">
      <c r="A4354" s="1126" t="s">
        <v>883</v>
      </c>
      <c r="B4354" s="1125" t="s">
        <v>3014</v>
      </c>
      <c r="C4354" s="22">
        <v>46279</v>
      </c>
      <c r="F4354" s="11" t="s">
        <v>2624</v>
      </c>
      <c r="G4354" t="s">
        <v>3293</v>
      </c>
    </row>
    <row r="4355" spans="1:7">
      <c r="A4355" s="1706" t="s">
        <v>935</v>
      </c>
      <c r="B4355" s="1706" t="s">
        <v>3300</v>
      </c>
      <c r="C4355" s="22">
        <v>46280</v>
      </c>
      <c r="D4355" s="11">
        <v>331</v>
      </c>
      <c r="G4355" t="s">
        <v>3293</v>
      </c>
    </row>
    <row r="4356" spans="1:7">
      <c r="A4356" s="1707" t="s">
        <v>965</v>
      </c>
      <c r="B4356" s="1707" t="s">
        <v>58</v>
      </c>
      <c r="C4356" s="22">
        <v>46280</v>
      </c>
      <c r="D4356" s="86">
        <v>1045</v>
      </c>
      <c r="G4356" t="s">
        <v>3293</v>
      </c>
    </row>
    <row r="4357" spans="1:7">
      <c r="A4357" s="1707" t="s">
        <v>1093</v>
      </c>
      <c r="B4357" s="1707" t="s">
        <v>489</v>
      </c>
      <c r="C4357" s="22">
        <v>46280</v>
      </c>
      <c r="D4357" s="11">
        <v>454</v>
      </c>
      <c r="F4357" s="11" t="s">
        <v>2768</v>
      </c>
      <c r="G4357" t="s">
        <v>3293</v>
      </c>
    </row>
    <row r="4358" spans="1:7">
      <c r="A4358" s="1707" t="s">
        <v>1094</v>
      </c>
      <c r="B4358" s="1707" t="s">
        <v>3300</v>
      </c>
      <c r="C4358" s="22">
        <v>46280</v>
      </c>
      <c r="F4358" s="11" t="s">
        <v>2624</v>
      </c>
      <c r="G4358" t="s">
        <v>3293</v>
      </c>
    </row>
    <row r="4359" spans="1:7">
      <c r="A4359" s="1707" t="s">
        <v>598</v>
      </c>
      <c r="B4359" s="1707" t="s">
        <v>495</v>
      </c>
      <c r="C4359" s="22">
        <v>46280</v>
      </c>
      <c r="D4359" s="11">
        <v>727</v>
      </c>
      <c r="G4359" t="s">
        <v>3293</v>
      </c>
    </row>
    <row r="4360" spans="1:7">
      <c r="A4360" s="1707" t="s">
        <v>600</v>
      </c>
      <c r="B4360" s="1707" t="s">
        <v>491</v>
      </c>
      <c r="C4360" s="22">
        <v>46280</v>
      </c>
      <c r="F4360" s="11" t="s">
        <v>2624</v>
      </c>
      <c r="G4360" t="s">
        <v>3293</v>
      </c>
    </row>
    <row r="4361" spans="1:7">
      <c r="A4361" s="1707" t="s">
        <v>898</v>
      </c>
      <c r="B4361" s="1707" t="s">
        <v>56</v>
      </c>
      <c r="C4361" s="22">
        <v>46280</v>
      </c>
      <c r="D4361" s="11">
        <v>716</v>
      </c>
      <c r="G4361" t="s">
        <v>3293</v>
      </c>
    </row>
    <row r="4362" spans="1:7">
      <c r="A4362" s="1707" t="s">
        <v>2005</v>
      </c>
      <c r="B4362" s="1707" t="s">
        <v>64</v>
      </c>
      <c r="C4362" s="22">
        <v>46280</v>
      </c>
      <c r="F4362" s="11" t="s">
        <v>2624</v>
      </c>
      <c r="G4362" t="s">
        <v>3293</v>
      </c>
    </row>
    <row r="4363" spans="1:7">
      <c r="A4363" s="1621" t="s">
        <v>1799</v>
      </c>
      <c r="B4363" s="1621" t="s">
        <v>2857</v>
      </c>
      <c r="C4363" s="22">
        <v>46280</v>
      </c>
      <c r="F4363" s="11" t="s">
        <v>2624</v>
      </c>
      <c r="G4363" t="s">
        <v>3293</v>
      </c>
    </row>
    <row r="4364" spans="1:7">
      <c r="A4364" s="1622" t="s">
        <v>2004</v>
      </c>
      <c r="B4364" s="1622" t="s">
        <v>56</v>
      </c>
      <c r="C4364" s="22">
        <v>46280</v>
      </c>
      <c r="D4364" s="11">
        <v>988</v>
      </c>
      <c r="G4364" t="s">
        <v>3293</v>
      </c>
    </row>
    <row r="4365" spans="1:7">
      <c r="A4365" s="1622" t="s">
        <v>983</v>
      </c>
      <c r="B4365" s="1622" t="s">
        <v>3310</v>
      </c>
      <c r="C4365" s="22">
        <v>46280</v>
      </c>
      <c r="D4365" s="11">
        <v>751</v>
      </c>
      <c r="G4365" t="s">
        <v>3293</v>
      </c>
    </row>
    <row r="4366" spans="1:7">
      <c r="A4366" s="1622" t="s">
        <v>985</v>
      </c>
      <c r="B4366" s="1622" t="s">
        <v>3145</v>
      </c>
      <c r="C4366" s="22">
        <v>46280</v>
      </c>
      <c r="F4366" s="11" t="s">
        <v>2038</v>
      </c>
      <c r="G4366" t="s">
        <v>3293</v>
      </c>
    </row>
    <row r="4367" spans="1:7">
      <c r="A4367" s="1638" t="s">
        <v>1021</v>
      </c>
      <c r="B4367" s="1638" t="s">
        <v>494</v>
      </c>
      <c r="C4367" s="22">
        <v>46280</v>
      </c>
      <c r="D4367" s="11">
        <v>661</v>
      </c>
      <c r="G4367" t="s">
        <v>3293</v>
      </c>
    </row>
    <row r="4368" spans="1:7">
      <c r="A4368" s="1638" t="s">
        <v>709</v>
      </c>
      <c r="B4368" s="1638" t="s">
        <v>494</v>
      </c>
      <c r="C4368" s="22">
        <v>46280</v>
      </c>
      <c r="D4368" s="86">
        <v>1387</v>
      </c>
      <c r="G4368" t="s">
        <v>3293</v>
      </c>
    </row>
    <row r="4369" spans="1:7">
      <c r="A4369" s="1622" t="s">
        <v>1036</v>
      </c>
      <c r="B4369" s="1622" t="s">
        <v>3025</v>
      </c>
      <c r="C4369" s="22">
        <v>46280</v>
      </c>
      <c r="D4369" s="11">
        <v>857</v>
      </c>
      <c r="G4369" t="s">
        <v>3293</v>
      </c>
    </row>
    <row r="4370" spans="1:7">
      <c r="A4370" s="66" t="s">
        <v>811</v>
      </c>
      <c r="B4370" s="1578" t="s">
        <v>812</v>
      </c>
      <c r="C4370" s="22">
        <v>46280</v>
      </c>
      <c r="D4370" s="11">
        <v>769</v>
      </c>
      <c r="G4370" t="s">
        <v>3293</v>
      </c>
    </row>
    <row r="4371" spans="1:7">
      <c r="A4371" s="246" t="s">
        <v>840</v>
      </c>
      <c r="B4371" s="1728" t="s">
        <v>812</v>
      </c>
      <c r="C4371" s="22">
        <v>46280</v>
      </c>
      <c r="D4371" s="11">
        <v>769</v>
      </c>
      <c r="G4371" t="s">
        <v>3293</v>
      </c>
    </row>
    <row r="4372" spans="1:7">
      <c r="A4372" s="1125" t="s">
        <v>1064</v>
      </c>
      <c r="B4372" s="1125" t="s">
        <v>3014</v>
      </c>
      <c r="C4372" s="22">
        <v>46280</v>
      </c>
      <c r="F4372" s="11" t="s">
        <v>2624</v>
      </c>
      <c r="G4372" t="s">
        <v>3293</v>
      </c>
    </row>
    <row r="4373" spans="1:7">
      <c r="A4373" s="1706" t="s">
        <v>935</v>
      </c>
      <c r="B4373" s="1706" t="s">
        <v>3300</v>
      </c>
      <c r="C4373" s="22">
        <v>46281</v>
      </c>
      <c r="D4373" s="11">
        <v>845</v>
      </c>
      <c r="G4373" t="s">
        <v>3293</v>
      </c>
    </row>
    <row r="4374" spans="1:7">
      <c r="A4374" s="1707" t="s">
        <v>965</v>
      </c>
      <c r="B4374" s="1707" t="s">
        <v>58</v>
      </c>
      <c r="C4374" s="22">
        <v>46281</v>
      </c>
      <c r="D4374" s="86">
        <v>1311</v>
      </c>
      <c r="G4374" t="s">
        <v>3293</v>
      </c>
    </row>
    <row r="4375" spans="1:7">
      <c r="A4375" s="1707" t="s">
        <v>968</v>
      </c>
      <c r="B4375" s="1707" t="s">
        <v>58</v>
      </c>
      <c r="C4375" s="22">
        <v>46281</v>
      </c>
      <c r="D4375" s="86"/>
      <c r="E4375" s="244">
        <v>6092</v>
      </c>
      <c r="F4375" s="11" t="s">
        <v>3314</v>
      </c>
      <c r="G4375" t="s">
        <v>3293</v>
      </c>
    </row>
    <row r="4376" spans="1:7">
      <c r="A4376" s="1707" t="s">
        <v>1093</v>
      </c>
      <c r="B4376" s="1707" t="s">
        <v>489</v>
      </c>
      <c r="C4376" s="22">
        <v>46281</v>
      </c>
      <c r="D4376" s="11">
        <v>891</v>
      </c>
      <c r="G4376" t="s">
        <v>3293</v>
      </c>
    </row>
    <row r="4377" spans="1:7">
      <c r="A4377" s="1707" t="s">
        <v>590</v>
      </c>
      <c r="B4377" s="1707" t="s">
        <v>489</v>
      </c>
      <c r="C4377" s="22">
        <v>46281</v>
      </c>
      <c r="D4377" s="11">
        <v>423</v>
      </c>
      <c r="G4377" t="s">
        <v>3293</v>
      </c>
    </row>
    <row r="4378" spans="1:7">
      <c r="A4378" s="1707" t="s">
        <v>1094</v>
      </c>
      <c r="B4378" s="1707" t="s">
        <v>3300</v>
      </c>
      <c r="C4378" s="22">
        <v>46281</v>
      </c>
      <c r="D4378" s="11">
        <v>205</v>
      </c>
      <c r="F4378" s="11" t="s">
        <v>2501</v>
      </c>
      <c r="G4378" t="s">
        <v>3293</v>
      </c>
    </row>
    <row r="4379" spans="1:7">
      <c r="A4379" s="1707" t="s">
        <v>598</v>
      </c>
      <c r="B4379" s="1707" t="s">
        <v>495</v>
      </c>
      <c r="C4379" s="22">
        <v>46281</v>
      </c>
      <c r="D4379" s="11">
        <v>895</v>
      </c>
      <c r="G4379" t="s">
        <v>3293</v>
      </c>
    </row>
    <row r="4380" spans="1:7">
      <c r="A4380" s="1707" t="s">
        <v>600</v>
      </c>
      <c r="B4380" s="1707" t="s">
        <v>491</v>
      </c>
      <c r="C4380" s="22">
        <v>46281</v>
      </c>
      <c r="F4380" s="11" t="s">
        <v>2220</v>
      </c>
      <c r="G4380" t="s">
        <v>3293</v>
      </c>
    </row>
    <row r="4381" spans="1:7">
      <c r="A4381" s="1621" t="s">
        <v>1799</v>
      </c>
      <c r="B4381" s="1621" t="s">
        <v>2857</v>
      </c>
      <c r="C4381" s="22">
        <v>46281</v>
      </c>
      <c r="E4381" s="244">
        <v>1958</v>
      </c>
      <c r="F4381" s="11" t="s">
        <v>3315</v>
      </c>
      <c r="G4381" t="s">
        <v>3293</v>
      </c>
    </row>
    <row r="4382" spans="1:7">
      <c r="A4382" s="1622" t="s">
        <v>2008</v>
      </c>
      <c r="B4382" s="1622" t="s">
        <v>56</v>
      </c>
      <c r="C4382" s="22">
        <v>46281</v>
      </c>
      <c r="D4382" s="86">
        <v>1144</v>
      </c>
      <c r="F4382" s="11" t="s">
        <v>2531</v>
      </c>
      <c r="G4382" t="s">
        <v>3293</v>
      </c>
    </row>
    <row r="4383" spans="1:7">
      <c r="A4383" s="1622" t="s">
        <v>2009</v>
      </c>
      <c r="B4383" s="1622" t="s">
        <v>2857</v>
      </c>
      <c r="C4383" s="22">
        <v>46281</v>
      </c>
      <c r="E4383" s="71">
        <v>474</v>
      </c>
      <c r="F4383" s="11" t="s">
        <v>3316</v>
      </c>
      <c r="G4383" t="s">
        <v>3293</v>
      </c>
    </row>
    <row r="4384" spans="1:7">
      <c r="A4384" s="1622" t="s">
        <v>905</v>
      </c>
      <c r="B4384" s="1622" t="s">
        <v>56</v>
      </c>
      <c r="C4384" s="22">
        <v>46281</v>
      </c>
      <c r="D4384" s="11">
        <v>478</v>
      </c>
      <c r="F4384" s="11" t="s">
        <v>3317</v>
      </c>
      <c r="G4384" t="s">
        <v>3293</v>
      </c>
    </row>
    <row r="4385" spans="1:7">
      <c r="A4385" s="1622" t="s">
        <v>983</v>
      </c>
      <c r="B4385" s="1622" t="s">
        <v>3310</v>
      </c>
      <c r="C4385" s="22">
        <v>46281</v>
      </c>
      <c r="F4385" s="11" t="s">
        <v>2531</v>
      </c>
      <c r="G4385" t="s">
        <v>3293</v>
      </c>
    </row>
    <row r="4386" spans="1:7">
      <c r="A4386" s="1622" t="s">
        <v>1030</v>
      </c>
      <c r="B4386" s="1622" t="s">
        <v>3025</v>
      </c>
      <c r="C4386" s="22">
        <v>46281</v>
      </c>
      <c r="D4386" s="11">
        <v>936</v>
      </c>
      <c r="G4386" t="s">
        <v>3293</v>
      </c>
    </row>
    <row r="4387" spans="1:7">
      <c r="A4387" s="1622" t="s">
        <v>714</v>
      </c>
      <c r="B4387" s="1622" t="s">
        <v>3025</v>
      </c>
      <c r="C4387" s="22">
        <v>46281</v>
      </c>
      <c r="D4387" s="11">
        <v>86</v>
      </c>
      <c r="F4387" s="11" t="s">
        <v>2433</v>
      </c>
      <c r="G4387" t="s">
        <v>3293</v>
      </c>
    </row>
    <row r="4388" spans="1:7">
      <c r="A4388" s="1622" t="s">
        <v>1036</v>
      </c>
      <c r="B4388" s="1622" t="s">
        <v>3025</v>
      </c>
      <c r="C4388" s="22">
        <v>46281</v>
      </c>
      <c r="D4388" s="11">
        <v>337</v>
      </c>
      <c r="G4388" t="s">
        <v>3293</v>
      </c>
    </row>
    <row r="4389" spans="1:7">
      <c r="A4389" s="1622" t="s">
        <v>1044</v>
      </c>
      <c r="B4389" s="1622" t="s">
        <v>79</v>
      </c>
      <c r="C4389" s="22">
        <v>46281</v>
      </c>
      <c r="D4389" s="11">
        <v>146</v>
      </c>
      <c r="G4389" t="s">
        <v>3293</v>
      </c>
    </row>
    <row r="4390" spans="1:7">
      <c r="A4390" s="66" t="s">
        <v>811</v>
      </c>
      <c r="B4390" s="1578" t="s">
        <v>812</v>
      </c>
      <c r="C4390" s="22">
        <v>46281</v>
      </c>
      <c r="D4390" s="11">
        <v>400</v>
      </c>
      <c r="G4390" t="s">
        <v>3293</v>
      </c>
    </row>
    <row r="4391" spans="1:7">
      <c r="A4391" s="246" t="s">
        <v>840</v>
      </c>
      <c r="B4391" s="1728" t="s">
        <v>812</v>
      </c>
      <c r="C4391" s="22">
        <v>46281</v>
      </c>
      <c r="D4391" s="11">
        <v>400</v>
      </c>
      <c r="G4391" t="s">
        <v>3293</v>
      </c>
    </row>
    <row r="4392" spans="1:7">
      <c r="A4392" s="1125" t="s">
        <v>1064</v>
      </c>
      <c r="B4392" s="1125" t="s">
        <v>3014</v>
      </c>
      <c r="C4392" s="22">
        <v>46281</v>
      </c>
      <c r="D4392" s="11">
        <v>20</v>
      </c>
      <c r="F4392" s="11" t="s">
        <v>3318</v>
      </c>
      <c r="G4392" t="s">
        <v>3293</v>
      </c>
    </row>
    <row r="4393" spans="1:7">
      <c r="A4393" s="1125" t="s">
        <v>883</v>
      </c>
      <c r="B4393" s="1125" t="s">
        <v>3014</v>
      </c>
      <c r="C4393" s="22">
        <v>46281</v>
      </c>
      <c r="D4393" s="86">
        <v>1227</v>
      </c>
      <c r="G4393" t="s">
        <v>3293</v>
      </c>
    </row>
    <row r="4394" spans="1:7">
      <c r="A4394" s="1752" t="s">
        <v>935</v>
      </c>
      <c r="B4394" s="1752" t="s">
        <v>3300</v>
      </c>
      <c r="C4394" s="22">
        <v>46282</v>
      </c>
      <c r="F4394" s="11" t="s">
        <v>3319</v>
      </c>
      <c r="G4394" t="s">
        <v>3293</v>
      </c>
    </row>
    <row r="4395" spans="1:7">
      <c r="A4395" s="1752" t="s">
        <v>1084</v>
      </c>
      <c r="B4395" s="1752" t="s">
        <v>58</v>
      </c>
      <c r="C4395" s="22">
        <v>46282</v>
      </c>
      <c r="D4395" s="86">
        <v>2096</v>
      </c>
      <c r="G4395" t="s">
        <v>3293</v>
      </c>
    </row>
    <row r="4396" spans="1:7">
      <c r="A4396" s="1752" t="s">
        <v>965</v>
      </c>
      <c r="B4396" s="1752" t="s">
        <v>58</v>
      </c>
      <c r="C4396" s="22">
        <v>46282</v>
      </c>
      <c r="D4396" s="86">
        <v>1408</v>
      </c>
      <c r="G4396" t="s">
        <v>3293</v>
      </c>
    </row>
    <row r="4397" spans="1:7">
      <c r="A4397" s="1752" t="s">
        <v>1093</v>
      </c>
      <c r="B4397" s="1752" t="s">
        <v>3320</v>
      </c>
      <c r="C4397" s="22">
        <v>46282</v>
      </c>
      <c r="D4397" s="86">
        <v>1451</v>
      </c>
      <c r="G4397" t="s">
        <v>3293</v>
      </c>
    </row>
    <row r="4398" spans="1:7">
      <c r="A4398" s="1752" t="s">
        <v>1094</v>
      </c>
      <c r="B4398" s="1752" t="s">
        <v>3300</v>
      </c>
      <c r="C4398" s="22">
        <v>46282</v>
      </c>
      <c r="D4398" s="11">
        <v>200</v>
      </c>
      <c r="F4398" s="11" t="s">
        <v>3106</v>
      </c>
      <c r="G4398" t="s">
        <v>3293</v>
      </c>
    </row>
    <row r="4399" spans="1:7">
      <c r="A4399" s="1752" t="s">
        <v>598</v>
      </c>
      <c r="B4399" s="1752" t="s">
        <v>495</v>
      </c>
      <c r="C4399" s="22">
        <v>46282</v>
      </c>
      <c r="F4399" s="11" t="s">
        <v>2433</v>
      </c>
      <c r="G4399" t="s">
        <v>3293</v>
      </c>
    </row>
    <row r="4400" spans="1:7">
      <c r="A4400" s="1752" t="s">
        <v>600</v>
      </c>
      <c r="B4400" s="1752" t="s">
        <v>491</v>
      </c>
      <c r="C4400" s="22">
        <v>46282</v>
      </c>
      <c r="D4400" s="11">
        <v>276</v>
      </c>
      <c r="G4400" t="s">
        <v>3293</v>
      </c>
    </row>
    <row r="4401" spans="1:7">
      <c r="A4401" s="1752" t="s">
        <v>1101</v>
      </c>
      <c r="B4401" s="1752" t="s">
        <v>3320</v>
      </c>
      <c r="C4401" s="22">
        <v>46282</v>
      </c>
      <c r="F4401" s="11" t="s">
        <v>2433</v>
      </c>
      <c r="G4401" t="s">
        <v>3293</v>
      </c>
    </row>
    <row r="4402" spans="1:7">
      <c r="A4402" s="1752" t="s">
        <v>1109</v>
      </c>
      <c r="B4402" s="1752" t="s">
        <v>58</v>
      </c>
      <c r="C4402" s="22">
        <v>46282</v>
      </c>
      <c r="F4402" s="11" t="s">
        <v>2220</v>
      </c>
      <c r="G4402" t="s">
        <v>3293</v>
      </c>
    </row>
    <row r="4403" spans="1:7">
      <c r="A4403" s="1752" t="s">
        <v>898</v>
      </c>
      <c r="B4403" s="1752" t="s">
        <v>56</v>
      </c>
      <c r="C4403" s="22">
        <v>46282</v>
      </c>
      <c r="D4403" s="11">
        <v>959</v>
      </c>
      <c r="G4403" t="s">
        <v>3293</v>
      </c>
    </row>
    <row r="4404" spans="1:7">
      <c r="A4404" s="1752" t="s">
        <v>905</v>
      </c>
      <c r="B4404" s="1752" t="s">
        <v>3300</v>
      </c>
      <c r="C4404" s="22">
        <v>46282</v>
      </c>
      <c r="E4404" s="71">
        <v>378</v>
      </c>
      <c r="F4404" s="11" t="s">
        <v>3321</v>
      </c>
      <c r="G4404" t="s">
        <v>3293</v>
      </c>
    </row>
    <row r="4405" spans="1:7">
      <c r="A4405" s="1752" t="s">
        <v>2008</v>
      </c>
      <c r="B4405" s="1752" t="s">
        <v>56</v>
      </c>
      <c r="C4405" s="22">
        <v>46282</v>
      </c>
      <c r="D4405" s="86">
        <v>1324</v>
      </c>
      <c r="G4405" t="s">
        <v>3293</v>
      </c>
    </row>
    <row r="4406" spans="1:7">
      <c r="A4406" s="1752" t="s">
        <v>1030</v>
      </c>
      <c r="B4406" s="1752" t="s">
        <v>3025</v>
      </c>
      <c r="C4406" s="22">
        <v>46282</v>
      </c>
      <c r="D4406" s="11">
        <v>124</v>
      </c>
      <c r="G4406" t="s">
        <v>3293</v>
      </c>
    </row>
    <row r="4407" spans="1:7">
      <c r="A4407" s="1752" t="s">
        <v>714</v>
      </c>
      <c r="B4407" s="1752" t="s">
        <v>3025</v>
      </c>
      <c r="C4407" s="22">
        <v>46282</v>
      </c>
      <c r="D4407" s="86">
        <v>2001</v>
      </c>
      <c r="G4407" t="s">
        <v>3293</v>
      </c>
    </row>
    <row r="4408" spans="1:7">
      <c r="A4408" s="1752" t="s">
        <v>699</v>
      </c>
      <c r="B4408" s="1752" t="s">
        <v>79</v>
      </c>
      <c r="C4408" s="22">
        <v>46282</v>
      </c>
      <c r="D4408" s="11">
        <v>235</v>
      </c>
      <c r="G4408" t="s">
        <v>3293</v>
      </c>
    </row>
    <row r="4409" spans="1:7">
      <c r="A4409" s="1753" t="s">
        <v>1052</v>
      </c>
      <c r="B4409" s="1652" t="s">
        <v>812</v>
      </c>
      <c r="C4409" s="22">
        <v>46282</v>
      </c>
      <c r="F4409" s="11" t="s">
        <v>3322</v>
      </c>
      <c r="G4409" t="s">
        <v>3293</v>
      </c>
    </row>
    <row r="4410" spans="1:7">
      <c r="A4410" s="1753" t="s">
        <v>811</v>
      </c>
      <c r="B4410" s="1652" t="s">
        <v>812</v>
      </c>
      <c r="C4410" s="22">
        <v>46282</v>
      </c>
      <c r="F4410" s="11" t="s">
        <v>3322</v>
      </c>
      <c r="G4410" t="s">
        <v>3293</v>
      </c>
    </row>
    <row r="4411" spans="1:7">
      <c r="A4411" s="1752" t="s">
        <v>883</v>
      </c>
      <c r="B4411" s="1752" t="s">
        <v>3323</v>
      </c>
      <c r="C4411" s="22">
        <v>46282</v>
      </c>
      <c r="D4411" s="86">
        <v>1139</v>
      </c>
      <c r="G4411" t="s">
        <v>3293</v>
      </c>
    </row>
    <row r="4412" spans="1:7">
      <c r="A4412" s="1622" t="s">
        <v>965</v>
      </c>
      <c r="B4412" s="1622" t="s">
        <v>58</v>
      </c>
      <c r="C4412" s="22">
        <v>46283</v>
      </c>
      <c r="D4412" s="86">
        <v>1426</v>
      </c>
      <c r="G4412" t="s">
        <v>3293</v>
      </c>
    </row>
    <row r="4413" spans="1:7">
      <c r="A4413" s="1622" t="s">
        <v>1093</v>
      </c>
      <c r="B4413" s="1622" t="s">
        <v>489</v>
      </c>
      <c r="C4413" s="22">
        <v>46283</v>
      </c>
      <c r="D4413" s="11">
        <v>498</v>
      </c>
      <c r="G4413" t="s">
        <v>3293</v>
      </c>
    </row>
    <row r="4414" spans="1:7">
      <c r="A4414" s="1622" t="s">
        <v>595</v>
      </c>
      <c r="B4414" s="1622" t="s">
        <v>3300</v>
      </c>
      <c r="C4414" s="22">
        <v>46283</v>
      </c>
      <c r="D4414" s="11">
        <v>170</v>
      </c>
      <c r="G4414" t="s">
        <v>3293</v>
      </c>
    </row>
    <row r="4415" spans="1:7">
      <c r="A4415" s="1622" t="s">
        <v>1094</v>
      </c>
      <c r="B4415" s="1622" t="s">
        <v>3300</v>
      </c>
      <c r="C4415" s="22">
        <v>46283</v>
      </c>
      <c r="D4415" s="11">
        <v>110</v>
      </c>
      <c r="G4415" t="s">
        <v>3293</v>
      </c>
    </row>
    <row r="4416" spans="1:7">
      <c r="A4416" s="1622" t="s">
        <v>2010</v>
      </c>
      <c r="B4416" s="1622" t="s">
        <v>491</v>
      </c>
      <c r="C4416" s="22">
        <v>46283</v>
      </c>
      <c r="D4416" s="11">
        <v>465</v>
      </c>
      <c r="G4416" t="s">
        <v>3293</v>
      </c>
    </row>
    <row r="4417" spans="1:7">
      <c r="A4417" s="1622" t="s">
        <v>1109</v>
      </c>
      <c r="B4417" s="1622" t="s">
        <v>58</v>
      </c>
      <c r="C4417" s="22">
        <v>46283</v>
      </c>
      <c r="F4417" s="11" t="s">
        <v>2220</v>
      </c>
      <c r="G4417" t="s">
        <v>3293</v>
      </c>
    </row>
    <row r="4418" spans="1:7">
      <c r="A4418" s="1622" t="s">
        <v>1084</v>
      </c>
      <c r="B4418" s="1622" t="s">
        <v>58</v>
      </c>
      <c r="C4418" s="22">
        <v>46283</v>
      </c>
      <c r="D4418" s="11">
        <v>372</v>
      </c>
      <c r="G4418" t="s">
        <v>3293</v>
      </c>
    </row>
    <row r="4419" spans="1:7">
      <c r="A4419" s="1621" t="s">
        <v>2008</v>
      </c>
      <c r="B4419" s="1621" t="s">
        <v>56</v>
      </c>
      <c r="C4419" s="22">
        <v>46283</v>
      </c>
      <c r="D4419" s="11">
        <v>840</v>
      </c>
      <c r="G4419" t="s">
        <v>3293</v>
      </c>
    </row>
    <row r="4420" spans="1:7">
      <c r="A4420" s="1622" t="s">
        <v>898</v>
      </c>
      <c r="B4420" s="1622" t="s">
        <v>56</v>
      </c>
      <c r="C4420" s="22">
        <v>46283</v>
      </c>
      <c r="D4420" s="11">
        <v>815</v>
      </c>
      <c r="G4420" t="s">
        <v>3293</v>
      </c>
    </row>
    <row r="4421" spans="1:7">
      <c r="A4421" s="1622" t="s">
        <v>905</v>
      </c>
      <c r="B4421" s="1622" t="s">
        <v>56</v>
      </c>
      <c r="C4421" s="22">
        <v>46283</v>
      </c>
      <c r="D4421" s="11">
        <v>72</v>
      </c>
      <c r="F4421" s="11" t="s">
        <v>3324</v>
      </c>
      <c r="G4421" t="s">
        <v>3293</v>
      </c>
    </row>
    <row r="4422" spans="1:7">
      <c r="A4422" s="1622" t="s">
        <v>1030</v>
      </c>
      <c r="B4422" s="1622" t="s">
        <v>3025</v>
      </c>
      <c r="C4422" s="22">
        <v>46283</v>
      </c>
      <c r="D4422" s="11">
        <v>201</v>
      </c>
      <c r="G4422" t="s">
        <v>3293</v>
      </c>
    </row>
    <row r="4423" spans="1:7">
      <c r="A4423" s="1622" t="s">
        <v>714</v>
      </c>
      <c r="B4423" s="1622" t="s">
        <v>3025</v>
      </c>
      <c r="C4423" s="22">
        <v>46283</v>
      </c>
      <c r="D4423" s="11">
        <v>379</v>
      </c>
      <c r="G4423" t="s">
        <v>3293</v>
      </c>
    </row>
    <row r="4424" spans="1:7">
      <c r="A4424" s="1622" t="s">
        <v>686</v>
      </c>
      <c r="B4424" s="1622" t="s">
        <v>3025</v>
      </c>
      <c r="C4424" s="22">
        <v>46283</v>
      </c>
      <c r="F4424" s="11" t="s">
        <v>2531</v>
      </c>
      <c r="G4424" t="s">
        <v>3293</v>
      </c>
    </row>
    <row r="4425" spans="1:7">
      <c r="A4425" s="1622" t="s">
        <v>688</v>
      </c>
      <c r="B4425" s="1622" t="s">
        <v>3025</v>
      </c>
      <c r="C4425" s="22">
        <v>46283</v>
      </c>
      <c r="F4425" s="11" t="s">
        <v>2531</v>
      </c>
      <c r="G4425" t="s">
        <v>3293</v>
      </c>
    </row>
    <row r="4426" spans="1:7">
      <c r="A4426" s="1622" t="s">
        <v>691</v>
      </c>
      <c r="B4426" s="1622" t="s">
        <v>3025</v>
      </c>
      <c r="C4426" s="22">
        <v>46283</v>
      </c>
      <c r="F4426" s="11" t="s">
        <v>2531</v>
      </c>
      <c r="G4426" t="s">
        <v>3293</v>
      </c>
    </row>
    <row r="4427" spans="1:7">
      <c r="A4427" s="1622" t="s">
        <v>699</v>
      </c>
      <c r="B4427" s="1622" t="s">
        <v>79</v>
      </c>
      <c r="C4427" s="22">
        <v>46283</v>
      </c>
      <c r="D4427" s="11">
        <v>515</v>
      </c>
      <c r="G4427" t="s">
        <v>3293</v>
      </c>
    </row>
    <row r="4428" spans="1:7">
      <c r="A4428" s="174" t="s">
        <v>1796</v>
      </c>
      <c r="B4428" s="88" t="s">
        <v>3300</v>
      </c>
      <c r="C4428" s="22">
        <v>46283</v>
      </c>
      <c r="D4428" s="11">
        <v>25</v>
      </c>
      <c r="F4428" s="11" t="s">
        <v>3325</v>
      </c>
      <c r="G4428" t="s">
        <v>3293</v>
      </c>
    </row>
    <row r="4429" spans="1:7">
      <c r="A4429" s="1752" t="s">
        <v>883</v>
      </c>
      <c r="B4429" s="1752" t="s">
        <v>3323</v>
      </c>
      <c r="C4429" s="22">
        <v>46283</v>
      </c>
      <c r="D4429" s="11">
        <v>995</v>
      </c>
      <c r="G4429" t="s">
        <v>3293</v>
      </c>
    </row>
    <row r="4430" spans="1:7">
      <c r="A4430" s="1706" t="s">
        <v>1093</v>
      </c>
      <c r="B4430" s="1706" t="s">
        <v>3320</v>
      </c>
      <c r="C4430" s="22">
        <v>46286</v>
      </c>
      <c r="F4430" s="1417" t="s">
        <v>2220</v>
      </c>
      <c r="G4430" t="s">
        <v>3293</v>
      </c>
    </row>
    <row r="4431" spans="1:7">
      <c r="A4431" s="1706" t="s">
        <v>590</v>
      </c>
      <c r="B4431" s="1706" t="s">
        <v>3320</v>
      </c>
      <c r="C4431" s="22">
        <v>46286</v>
      </c>
      <c r="D4431" s="86">
        <v>1505</v>
      </c>
      <c r="G4431" t="s">
        <v>3293</v>
      </c>
    </row>
    <row r="4432" spans="1:7">
      <c r="A4432" s="1771" t="s">
        <v>1094</v>
      </c>
      <c r="B4432" s="1771" t="s">
        <v>3326</v>
      </c>
      <c r="C4432" s="22">
        <v>46286</v>
      </c>
      <c r="D4432" s="11">
        <v>580</v>
      </c>
      <c r="F4432" s="11" t="s">
        <v>2501</v>
      </c>
      <c r="G4432" t="s">
        <v>3293</v>
      </c>
    </row>
    <row r="4433" spans="1:7">
      <c r="A4433" s="1706" t="s">
        <v>596</v>
      </c>
      <c r="B4433" s="1706" t="s">
        <v>64</v>
      </c>
      <c r="C4433" s="22">
        <v>46286</v>
      </c>
      <c r="F4433" s="1772" t="s">
        <v>2531</v>
      </c>
      <c r="G4433" t="s">
        <v>3293</v>
      </c>
    </row>
    <row r="4434" spans="1:7">
      <c r="A4434" s="1706" t="s">
        <v>598</v>
      </c>
      <c r="B4434" s="1706" t="s">
        <v>495</v>
      </c>
      <c r="C4434" s="22">
        <v>46286</v>
      </c>
      <c r="D4434" s="11">
        <v>553</v>
      </c>
      <c r="G4434" t="s">
        <v>3293</v>
      </c>
    </row>
    <row r="4435" spans="1:7">
      <c r="A4435" s="1706" t="s">
        <v>600</v>
      </c>
      <c r="B4435" s="1706" t="s">
        <v>491</v>
      </c>
      <c r="C4435" s="22">
        <v>46286</v>
      </c>
      <c r="D4435" s="11">
        <v>461</v>
      </c>
      <c r="G4435" t="s">
        <v>3293</v>
      </c>
    </row>
    <row r="4436" spans="1:7">
      <c r="A4436" s="1706" t="s">
        <v>1101</v>
      </c>
      <c r="B4436" s="1706" t="s">
        <v>3320</v>
      </c>
      <c r="C4436" s="22">
        <v>46286</v>
      </c>
      <c r="D4436" s="86">
        <v>1157</v>
      </c>
      <c r="G4436" t="s">
        <v>3293</v>
      </c>
    </row>
    <row r="4437" spans="1:7">
      <c r="A4437" s="1706" t="s">
        <v>1084</v>
      </c>
      <c r="B4437" s="1706" t="s">
        <v>58</v>
      </c>
      <c r="C4437" s="22">
        <v>46286</v>
      </c>
      <c r="D4437" s="11">
        <v>452</v>
      </c>
      <c r="G4437" t="s">
        <v>3293</v>
      </c>
    </row>
    <row r="4438" spans="1:7">
      <c r="A4438" s="1706" t="s">
        <v>1085</v>
      </c>
      <c r="B4438" s="1706" t="s">
        <v>58</v>
      </c>
      <c r="C4438" s="22">
        <v>46286</v>
      </c>
      <c r="D4438" s="86">
        <v>1349</v>
      </c>
      <c r="G4438" t="s">
        <v>3293</v>
      </c>
    </row>
    <row r="4439" spans="1:7">
      <c r="A4439" s="1706" t="s">
        <v>2008</v>
      </c>
      <c r="B4439" s="1706" t="s">
        <v>56</v>
      </c>
      <c r="C4439" s="22">
        <v>46286</v>
      </c>
      <c r="D4439" s="86">
        <v>1506</v>
      </c>
      <c r="G4439" t="s">
        <v>3293</v>
      </c>
    </row>
    <row r="4440" spans="1:7">
      <c r="A4440" s="1706" t="s">
        <v>2009</v>
      </c>
      <c r="B4440" s="1706" t="s">
        <v>64</v>
      </c>
      <c r="C4440" s="22">
        <v>46286</v>
      </c>
      <c r="D4440" s="11">
        <v>739</v>
      </c>
      <c r="G4440" t="s">
        <v>3293</v>
      </c>
    </row>
    <row r="4441" spans="1:7">
      <c r="A4441" s="1706" t="s">
        <v>898</v>
      </c>
      <c r="B4441" s="1706" t="s">
        <v>56</v>
      </c>
      <c r="C4441" s="22">
        <v>46286</v>
      </c>
      <c r="D4441" s="11">
        <v>381</v>
      </c>
      <c r="G4441" t="s">
        <v>3293</v>
      </c>
    </row>
    <row r="4442" spans="1:7">
      <c r="A4442" s="1706" t="s">
        <v>714</v>
      </c>
      <c r="B4442" s="1706" t="s">
        <v>3025</v>
      </c>
      <c r="C4442" s="22">
        <v>46286</v>
      </c>
      <c r="D4442" s="11">
        <v>764</v>
      </c>
      <c r="G4442" t="s">
        <v>3293</v>
      </c>
    </row>
    <row r="4443" spans="1:7">
      <c r="A4443" s="1706" t="s">
        <v>985</v>
      </c>
      <c r="B4443" s="1706" t="s">
        <v>79</v>
      </c>
      <c r="C4443" s="22">
        <v>46286</v>
      </c>
      <c r="D4443" s="11">
        <v>564</v>
      </c>
      <c r="G4443" t="s">
        <v>3293</v>
      </c>
    </row>
    <row r="4444" spans="1:7">
      <c r="A4444" s="1706" t="s">
        <v>2011</v>
      </c>
      <c r="B4444" s="1706" t="s">
        <v>2586</v>
      </c>
      <c r="C4444" s="22">
        <v>46286</v>
      </c>
      <c r="F4444" s="1417" t="s">
        <v>2220</v>
      </c>
      <c r="G4444" t="s">
        <v>3293</v>
      </c>
    </row>
    <row r="4445" spans="1:7">
      <c r="A4445" s="1706" t="s">
        <v>1126</v>
      </c>
      <c r="B4445" s="1706" t="s">
        <v>2586</v>
      </c>
      <c r="C4445" s="22">
        <v>46286</v>
      </c>
      <c r="D4445" s="86">
        <v>1933</v>
      </c>
      <c r="G4445" t="s">
        <v>3293</v>
      </c>
    </row>
    <row r="4446" spans="1:7">
      <c r="A4446" s="234" t="s">
        <v>840</v>
      </c>
      <c r="B4446" s="1652" t="s">
        <v>812</v>
      </c>
      <c r="C4446" s="22">
        <v>46286</v>
      </c>
      <c r="D4446" s="11">
        <v>647</v>
      </c>
      <c r="G4446" t="s">
        <v>3293</v>
      </c>
    </row>
    <row r="4447" spans="1:7">
      <c r="A4447" s="234" t="s">
        <v>811</v>
      </c>
      <c r="B4447" s="1652" t="s">
        <v>812</v>
      </c>
      <c r="C4447" s="22">
        <v>46286</v>
      </c>
      <c r="D4447" s="11">
        <v>647</v>
      </c>
      <c r="G4447" t="s">
        <v>3293</v>
      </c>
    </row>
    <row r="4448" spans="1:7">
      <c r="A4448" s="1713" t="s">
        <v>883</v>
      </c>
      <c r="B4448" s="1713" t="s">
        <v>3323</v>
      </c>
      <c r="C4448" s="22">
        <v>46286</v>
      </c>
      <c r="D4448" s="11">
        <v>654</v>
      </c>
      <c r="G4448" t="s">
        <v>3293</v>
      </c>
    </row>
    <row r="4449" spans="1:7">
      <c r="A4449" s="1713" t="s">
        <v>935</v>
      </c>
      <c r="B4449" s="1713" t="s">
        <v>3326</v>
      </c>
      <c r="C4449" s="22">
        <v>46287</v>
      </c>
      <c r="D4449" s="11">
        <v>147</v>
      </c>
      <c r="F4449" s="11" t="s">
        <v>2855</v>
      </c>
    </row>
    <row r="4450" spans="1:7">
      <c r="A4450" s="1775" t="s">
        <v>1093</v>
      </c>
      <c r="B4450" s="1713" t="s">
        <v>3320</v>
      </c>
      <c r="C4450" s="22">
        <v>46287</v>
      </c>
      <c r="D4450" s="86">
        <v>653</v>
      </c>
      <c r="G4450" t="s">
        <v>3293</v>
      </c>
    </row>
    <row r="4451" spans="1:7">
      <c r="A4451" s="1776" t="s">
        <v>590</v>
      </c>
      <c r="B4451" s="1780" t="s">
        <v>3320</v>
      </c>
      <c r="C4451" s="22">
        <v>46287</v>
      </c>
      <c r="D4451" s="86">
        <v>1208</v>
      </c>
      <c r="G4451" t="s">
        <v>3293</v>
      </c>
    </row>
    <row r="4452" spans="1:7">
      <c r="A4452" s="1776" t="s">
        <v>1094</v>
      </c>
      <c r="B4452" s="1780" t="s">
        <v>3326</v>
      </c>
      <c r="C4452" s="22">
        <v>46287</v>
      </c>
      <c r="D4452" s="11">
        <v>739</v>
      </c>
      <c r="F4452" s="11" t="s">
        <v>2768</v>
      </c>
      <c r="G4452" t="s">
        <v>3293</v>
      </c>
    </row>
    <row r="4453" spans="1:7">
      <c r="A4453" s="1776" t="s">
        <v>596</v>
      </c>
      <c r="B4453" s="1780" t="s">
        <v>64</v>
      </c>
      <c r="C4453" s="22">
        <v>46287</v>
      </c>
      <c r="D4453" s="86">
        <v>1300</v>
      </c>
      <c r="G4453" t="s">
        <v>3293</v>
      </c>
    </row>
    <row r="4454" spans="1:7">
      <c r="A4454" s="1776" t="s">
        <v>598</v>
      </c>
      <c r="B4454" s="1780" t="s">
        <v>495</v>
      </c>
      <c r="C4454" s="22">
        <v>46287</v>
      </c>
      <c r="D4454" s="11">
        <v>303</v>
      </c>
      <c r="G4454" t="s">
        <v>3293</v>
      </c>
    </row>
    <row r="4455" spans="1:7">
      <c r="A4455" s="1776" t="s">
        <v>600</v>
      </c>
      <c r="B4455" s="1780" t="s">
        <v>491</v>
      </c>
      <c r="C4455" s="22">
        <v>46287</v>
      </c>
      <c r="D4455" s="11">
        <v>380</v>
      </c>
      <c r="G4455" t="s">
        <v>3293</v>
      </c>
    </row>
    <row r="4456" spans="1:7">
      <c r="A4456" s="1776" t="s">
        <v>1101</v>
      </c>
      <c r="B4456" s="1780" t="s">
        <v>3320</v>
      </c>
      <c r="C4456" s="22">
        <v>46287</v>
      </c>
      <c r="D4456" s="86">
        <v>1729</v>
      </c>
      <c r="G4456" t="s">
        <v>3293</v>
      </c>
    </row>
    <row r="4457" spans="1:7">
      <c r="A4457" s="1776" t="s">
        <v>1103</v>
      </c>
      <c r="B4457" s="1780" t="s">
        <v>3320</v>
      </c>
      <c r="C4457" s="22">
        <v>46287</v>
      </c>
      <c r="F4457" s="11" t="s">
        <v>2220</v>
      </c>
      <c r="G4457" t="s">
        <v>3293</v>
      </c>
    </row>
    <row r="4458" spans="1:7">
      <c r="A4458" s="1776" t="s">
        <v>1084</v>
      </c>
      <c r="B4458" s="1780" t="s">
        <v>58</v>
      </c>
      <c r="C4458" s="22">
        <v>46287</v>
      </c>
      <c r="D4458" s="11">
        <v>432</v>
      </c>
      <c r="G4458" t="s">
        <v>3293</v>
      </c>
    </row>
    <row r="4459" spans="1:7">
      <c r="A4459" s="1776" t="s">
        <v>1085</v>
      </c>
      <c r="B4459" s="1780" t="s">
        <v>58</v>
      </c>
      <c r="C4459" s="22">
        <v>46287</v>
      </c>
      <c r="D4459" s="86">
        <v>1694</v>
      </c>
      <c r="G4459" t="s">
        <v>3293</v>
      </c>
    </row>
    <row r="4460" spans="1:7">
      <c r="A4460" s="1776" t="s">
        <v>2012</v>
      </c>
      <c r="B4460" s="1780" t="s">
        <v>68</v>
      </c>
      <c r="C4460" s="22">
        <v>46287</v>
      </c>
      <c r="D4460" s="86">
        <v>2088</v>
      </c>
      <c r="G4460" t="s">
        <v>3293</v>
      </c>
    </row>
    <row r="4461" spans="1:7">
      <c r="A4461" s="1777" t="s">
        <v>2008</v>
      </c>
      <c r="B4461" s="1777" t="s">
        <v>56</v>
      </c>
      <c r="C4461" s="22">
        <v>46287</v>
      </c>
      <c r="D4461" s="11">
        <v>690</v>
      </c>
      <c r="E4461" s="131"/>
      <c r="F4461" s="48"/>
      <c r="G4461" t="s">
        <v>3293</v>
      </c>
    </row>
    <row r="4462" spans="1:7">
      <c r="A4462" s="1778" t="s">
        <v>2009</v>
      </c>
      <c r="B4462" s="1778" t="s">
        <v>64</v>
      </c>
      <c r="C4462" s="22">
        <v>46287</v>
      </c>
      <c r="D4462" s="71">
        <v>223</v>
      </c>
      <c r="E4462" s="11"/>
      <c r="G4462" t="s">
        <v>3293</v>
      </c>
    </row>
    <row r="4463" spans="1:7">
      <c r="A4463" s="1778" t="s">
        <v>705</v>
      </c>
      <c r="B4463" s="1778" t="s">
        <v>490</v>
      </c>
      <c r="C4463" s="22">
        <v>46287</v>
      </c>
      <c r="D4463" s="71">
        <v>224</v>
      </c>
      <c r="E4463" s="11"/>
      <c r="G4463" t="s">
        <v>3293</v>
      </c>
    </row>
    <row r="4464" spans="1:7">
      <c r="A4464" s="1778" t="s">
        <v>691</v>
      </c>
      <c r="B4464" s="1778" t="s">
        <v>3025</v>
      </c>
      <c r="C4464" s="22">
        <v>46287</v>
      </c>
      <c r="D4464" s="71"/>
      <c r="E4464" s="11"/>
      <c r="F4464" s="1450" t="s">
        <v>2220</v>
      </c>
      <c r="G4464" t="s">
        <v>3293</v>
      </c>
    </row>
    <row r="4465" spans="1:7">
      <c r="A4465" s="1778" t="s">
        <v>985</v>
      </c>
      <c r="B4465" s="1778" t="s">
        <v>79</v>
      </c>
      <c r="C4465" s="22">
        <v>46287</v>
      </c>
      <c r="D4465" s="71">
        <v>165</v>
      </c>
      <c r="E4465" s="11"/>
      <c r="G4465" t="s">
        <v>3293</v>
      </c>
    </row>
    <row r="4466" spans="1:7">
      <c r="A4466" s="1778" t="s">
        <v>2011</v>
      </c>
      <c r="B4466" s="1778" t="s">
        <v>2586</v>
      </c>
      <c r="C4466" s="22">
        <v>46287</v>
      </c>
      <c r="D4466" s="71"/>
      <c r="E4466" s="11"/>
      <c r="F4466" s="1450" t="s">
        <v>2220</v>
      </c>
      <c r="G4466" t="s">
        <v>3293</v>
      </c>
    </row>
    <row r="4467" spans="1:7">
      <c r="A4467" s="1778" t="s">
        <v>1126</v>
      </c>
      <c r="B4467" s="1778" t="s">
        <v>2586</v>
      </c>
      <c r="C4467" s="22">
        <v>46287</v>
      </c>
      <c r="D4467" s="244">
        <v>2929</v>
      </c>
      <c r="E4467" s="11"/>
      <c r="G4467" t="s">
        <v>3293</v>
      </c>
    </row>
    <row r="4468" spans="1:7">
      <c r="A4468" s="1778" t="s">
        <v>666</v>
      </c>
      <c r="B4468" s="1778" t="s">
        <v>3025</v>
      </c>
      <c r="C4468" s="22">
        <v>46287</v>
      </c>
      <c r="D4468" s="11">
        <v>183</v>
      </c>
      <c r="E4468" s="178"/>
      <c r="F4468" s="99"/>
      <c r="G4468" t="s">
        <v>3293</v>
      </c>
    </row>
    <row r="4469" spans="1:7">
      <c r="A4469" s="1716" t="s">
        <v>819</v>
      </c>
      <c r="B4469" s="1713" t="s">
        <v>812</v>
      </c>
      <c r="C4469" s="22">
        <v>46287</v>
      </c>
      <c r="D4469" s="11">
        <v>716</v>
      </c>
      <c r="G4469" t="s">
        <v>3293</v>
      </c>
    </row>
    <row r="4470" spans="1:7">
      <c r="A4470" s="1779" t="s">
        <v>821</v>
      </c>
      <c r="B4470" s="1780" t="s">
        <v>812</v>
      </c>
      <c r="C4470" s="22">
        <v>46287</v>
      </c>
      <c r="D4470" s="11">
        <v>48</v>
      </c>
      <c r="G4470" t="s">
        <v>3293</v>
      </c>
    </row>
    <row r="4471" spans="1:7">
      <c r="A4471" s="1779" t="s">
        <v>1054</v>
      </c>
      <c r="B4471" s="1780" t="s">
        <v>812</v>
      </c>
      <c r="C4471" s="22">
        <v>46287</v>
      </c>
      <c r="D4471" s="11">
        <v>800</v>
      </c>
      <c r="G4471" t="s">
        <v>3293</v>
      </c>
    </row>
    <row r="4472" spans="1:7">
      <c r="A4472" s="1779" t="s">
        <v>811</v>
      </c>
      <c r="B4472" s="1780" t="s">
        <v>812</v>
      </c>
      <c r="C4472" s="22">
        <v>46287</v>
      </c>
      <c r="F4472" s="1773" t="s">
        <v>2220</v>
      </c>
      <c r="G4472" t="s">
        <v>3293</v>
      </c>
    </row>
    <row r="4473" spans="1:7">
      <c r="A4473" s="1779" t="s">
        <v>1064</v>
      </c>
      <c r="B4473" s="1780" t="s">
        <v>3014</v>
      </c>
      <c r="C4473" s="22">
        <v>46287</v>
      </c>
      <c r="F4473" s="1450" t="s">
        <v>3327</v>
      </c>
      <c r="G4473" t="s">
        <v>3293</v>
      </c>
    </row>
    <row r="4474" spans="1:7">
      <c r="A4474" s="1716" t="s">
        <v>1066</v>
      </c>
      <c r="B4474" s="1716" t="s">
        <v>3014</v>
      </c>
      <c r="C4474" s="22">
        <v>46287</v>
      </c>
      <c r="D4474" s="11">
        <v>27</v>
      </c>
      <c r="F4474" s="11" t="s">
        <v>3328</v>
      </c>
      <c r="G4474" t="s">
        <v>3293</v>
      </c>
    </row>
    <row r="4475" spans="1:7">
      <c r="A4475" s="1779" t="s">
        <v>883</v>
      </c>
      <c r="B4475" s="1779" t="s">
        <v>3014</v>
      </c>
      <c r="C4475" s="22">
        <v>46287</v>
      </c>
      <c r="D4475" s="11">
        <v>760</v>
      </c>
      <c r="F4475" s="99"/>
      <c r="G4475" t="s">
        <v>3293</v>
      </c>
    </row>
    <row r="4476" spans="1:7">
      <c r="A4476" s="1713" t="s">
        <v>1093</v>
      </c>
      <c r="B4476" s="1713" t="s">
        <v>3320</v>
      </c>
      <c r="C4476" s="22">
        <v>46288</v>
      </c>
      <c r="D4476" s="11">
        <v>486</v>
      </c>
      <c r="G4476" t="s">
        <v>3293</v>
      </c>
    </row>
    <row r="4477" spans="1:7">
      <c r="A4477" s="1781" t="s">
        <v>590</v>
      </c>
      <c r="B4477" s="1781" t="s">
        <v>3320</v>
      </c>
      <c r="C4477" s="22">
        <v>46288</v>
      </c>
      <c r="D4477" s="86">
        <v>1392</v>
      </c>
      <c r="G4477" t="s">
        <v>3293</v>
      </c>
    </row>
    <row r="4478" spans="1:7">
      <c r="A4478" s="1713" t="s">
        <v>1094</v>
      </c>
      <c r="B4478" s="1713" t="s">
        <v>3326</v>
      </c>
      <c r="C4478" s="22">
        <v>46288</v>
      </c>
      <c r="D4478" s="11">
        <v>968</v>
      </c>
      <c r="G4478" t="s">
        <v>3293</v>
      </c>
    </row>
    <row r="4479" spans="1:7">
      <c r="A4479" s="1713" t="s">
        <v>596</v>
      </c>
      <c r="B4479" s="1713" t="s">
        <v>64</v>
      </c>
      <c r="C4479" s="22">
        <v>46288</v>
      </c>
      <c r="D4479" s="86">
        <v>1847</v>
      </c>
      <c r="G4479" t="s">
        <v>3293</v>
      </c>
    </row>
    <row r="4480" spans="1:7">
      <c r="A4480" s="1713" t="s">
        <v>598</v>
      </c>
      <c r="B4480" s="1713" t="s">
        <v>495</v>
      </c>
      <c r="C4480" s="22">
        <v>46288</v>
      </c>
      <c r="D4480" s="11">
        <v>661</v>
      </c>
      <c r="G4480" t="s">
        <v>3293</v>
      </c>
    </row>
    <row r="4481" spans="1:7">
      <c r="A4481" s="1713" t="s">
        <v>600</v>
      </c>
      <c r="B4481" s="1713" t="s">
        <v>491</v>
      </c>
      <c r="C4481" s="22">
        <v>46288</v>
      </c>
      <c r="D4481" s="11">
        <v>441</v>
      </c>
      <c r="G4481" t="s">
        <v>3293</v>
      </c>
    </row>
    <row r="4482" spans="1:7">
      <c r="A4482" s="1713" t="s">
        <v>1101</v>
      </c>
      <c r="B4482" s="1713" t="s">
        <v>3320</v>
      </c>
      <c r="C4482" s="22">
        <v>46288</v>
      </c>
      <c r="D4482" s="11">
        <v>369</v>
      </c>
      <c r="G4482" t="s">
        <v>3293</v>
      </c>
    </row>
    <row r="4483" spans="1:7">
      <c r="A4483" s="1713" t="s">
        <v>1103</v>
      </c>
      <c r="B4483" s="1713" t="s">
        <v>3320</v>
      </c>
      <c r="C4483" s="22">
        <v>46288</v>
      </c>
      <c r="F4483" s="11" t="s">
        <v>2220</v>
      </c>
      <c r="G4483" t="s">
        <v>3293</v>
      </c>
    </row>
    <row r="4484" spans="1:7">
      <c r="A4484" s="1713" t="s">
        <v>1084</v>
      </c>
      <c r="B4484" s="1713" t="s">
        <v>58</v>
      </c>
      <c r="C4484" s="22">
        <v>46288</v>
      </c>
      <c r="D4484" s="11">
        <v>529</v>
      </c>
      <c r="G4484" t="s">
        <v>3293</v>
      </c>
    </row>
    <row r="4485" spans="1:7">
      <c r="A4485" s="1782" t="s">
        <v>1085</v>
      </c>
      <c r="B4485" s="1782" t="s">
        <v>58</v>
      </c>
      <c r="C4485" s="22">
        <v>46288</v>
      </c>
      <c r="D4485" s="86">
        <v>1580</v>
      </c>
      <c r="G4485" t="s">
        <v>3293</v>
      </c>
    </row>
    <row r="4486" spans="1:7">
      <c r="A4486" s="1713" t="s">
        <v>2008</v>
      </c>
      <c r="B4486" s="1713" t="s">
        <v>56</v>
      </c>
      <c r="C4486" s="22">
        <v>46288</v>
      </c>
      <c r="D4486" s="86">
        <v>1248</v>
      </c>
      <c r="G4486" t="s">
        <v>3293</v>
      </c>
    </row>
    <row r="4487" spans="1:7">
      <c r="A4487" s="1713" t="s">
        <v>2009</v>
      </c>
      <c r="B4487" s="1713" t="s">
        <v>56</v>
      </c>
      <c r="C4487" s="22">
        <v>46288</v>
      </c>
      <c r="D4487" s="11">
        <v>303</v>
      </c>
      <c r="G4487" t="s">
        <v>3293</v>
      </c>
    </row>
    <row r="4488" spans="1:7">
      <c r="A4488" s="1782" t="s">
        <v>691</v>
      </c>
      <c r="B4488" s="1782" t="s">
        <v>66</v>
      </c>
      <c r="C4488" s="22">
        <v>46288</v>
      </c>
      <c r="D4488" s="11">
        <v>521</v>
      </c>
      <c r="G4488" t="s">
        <v>3293</v>
      </c>
    </row>
    <row r="4489" spans="1:7">
      <c r="A4489" s="1713" t="s">
        <v>983</v>
      </c>
      <c r="B4489" s="1713" t="s">
        <v>3312</v>
      </c>
      <c r="C4489" s="22">
        <v>46288</v>
      </c>
      <c r="D4489" s="86">
        <v>3368</v>
      </c>
      <c r="G4489" t="s">
        <v>3293</v>
      </c>
    </row>
    <row r="4490" spans="1:7">
      <c r="A4490" s="1713" t="s">
        <v>705</v>
      </c>
      <c r="B4490" s="1713" t="s">
        <v>490</v>
      </c>
      <c r="C4490" s="22">
        <v>46288</v>
      </c>
      <c r="D4490" s="11">
        <v>369</v>
      </c>
      <c r="G4490" t="s">
        <v>3293</v>
      </c>
    </row>
    <row r="4491" spans="1:7">
      <c r="A4491" s="1713" t="s">
        <v>2013</v>
      </c>
      <c r="B4491" s="1713" t="s">
        <v>54</v>
      </c>
      <c r="C4491" s="22">
        <v>46288</v>
      </c>
      <c r="D4491" s="86">
        <v>2275</v>
      </c>
      <c r="G4491" t="s">
        <v>3293</v>
      </c>
    </row>
    <row r="4492" spans="1:7">
      <c r="A4492" s="1716" t="s">
        <v>1054</v>
      </c>
      <c r="B4492" s="1713" t="s">
        <v>812</v>
      </c>
      <c r="C4492" s="22">
        <v>46288</v>
      </c>
      <c r="D4492" s="86">
        <v>1134</v>
      </c>
      <c r="G4492" t="s">
        <v>3293</v>
      </c>
    </row>
    <row r="4493" spans="1:7">
      <c r="A4493" s="1716" t="s">
        <v>819</v>
      </c>
      <c r="B4493" s="1713" t="s">
        <v>812</v>
      </c>
      <c r="C4493" s="22">
        <v>46288</v>
      </c>
      <c r="D4493" s="86">
        <v>1134</v>
      </c>
      <c r="G4493" t="s">
        <v>3293</v>
      </c>
    </row>
    <row r="4494" spans="1:7">
      <c r="A4494" s="1777" t="s">
        <v>935</v>
      </c>
      <c r="B4494" s="1777" t="s">
        <v>3326</v>
      </c>
      <c r="C4494" s="22">
        <v>46289</v>
      </c>
      <c r="D4494" s="11">
        <v>165</v>
      </c>
      <c r="G4494" t="s">
        <v>3293</v>
      </c>
    </row>
    <row r="4495" spans="1:7">
      <c r="A4495" s="1778" t="s">
        <v>577</v>
      </c>
      <c r="B4495" s="1778" t="s">
        <v>3326</v>
      </c>
      <c r="C4495" s="22">
        <v>46289</v>
      </c>
      <c r="F4495" s="11" t="s">
        <v>2220</v>
      </c>
      <c r="G4495" t="s">
        <v>3293</v>
      </c>
    </row>
    <row r="4496" spans="1:7">
      <c r="A4496" s="1778" t="s">
        <v>1084</v>
      </c>
      <c r="B4496" s="1778" t="s">
        <v>58</v>
      </c>
      <c r="C4496" s="22">
        <v>46289</v>
      </c>
      <c r="D4496" s="11">
        <v>340</v>
      </c>
      <c r="G4496" t="s">
        <v>3293</v>
      </c>
    </row>
    <row r="4497" spans="1:7">
      <c r="A4497" s="1778" t="s">
        <v>1087</v>
      </c>
      <c r="B4497" s="1778" t="s">
        <v>68</v>
      </c>
      <c r="C4497" s="22">
        <v>46289</v>
      </c>
      <c r="D4497" s="11">
        <v>387</v>
      </c>
      <c r="G4497" t="s">
        <v>3293</v>
      </c>
    </row>
    <row r="4498" spans="1:7">
      <c r="A4498" s="1778" t="s">
        <v>1093</v>
      </c>
      <c r="B4498" s="1778" t="s">
        <v>3320</v>
      </c>
      <c r="C4498" s="22">
        <v>46289</v>
      </c>
      <c r="F4498" s="11" t="s">
        <v>2220</v>
      </c>
      <c r="G4498" t="s">
        <v>3293</v>
      </c>
    </row>
    <row r="4499" spans="1:7">
      <c r="A4499" s="1778" t="s">
        <v>590</v>
      </c>
      <c r="B4499" s="1778" t="s">
        <v>3320</v>
      </c>
      <c r="C4499" s="22">
        <v>46289</v>
      </c>
      <c r="F4499" s="11" t="s">
        <v>2220</v>
      </c>
      <c r="G4499" t="s">
        <v>3293</v>
      </c>
    </row>
    <row r="4500" spans="1:7">
      <c r="A4500" s="1778" t="s">
        <v>1094</v>
      </c>
      <c r="B4500" s="1778" t="s">
        <v>3326</v>
      </c>
      <c r="C4500" s="22">
        <v>46289</v>
      </c>
      <c r="D4500" s="11">
        <v>860</v>
      </c>
      <c r="G4500" t="s">
        <v>3293</v>
      </c>
    </row>
    <row r="4501" spans="1:7">
      <c r="A4501" s="1778" t="s">
        <v>596</v>
      </c>
      <c r="B4501" s="1778" t="s">
        <v>64</v>
      </c>
      <c r="C4501" s="22">
        <v>46289</v>
      </c>
      <c r="D4501" s="86">
        <v>1371</v>
      </c>
      <c r="G4501" t="s">
        <v>3293</v>
      </c>
    </row>
    <row r="4502" spans="1:7">
      <c r="A4502" s="1778" t="s">
        <v>598</v>
      </c>
      <c r="B4502" s="1778" t="s">
        <v>495</v>
      </c>
      <c r="C4502" s="22">
        <v>46289</v>
      </c>
      <c r="D4502" s="11">
        <v>204</v>
      </c>
      <c r="G4502" t="s">
        <v>3293</v>
      </c>
    </row>
    <row r="4503" spans="1:7">
      <c r="A4503" s="1778" t="s">
        <v>600</v>
      </c>
      <c r="B4503" s="1778" t="s">
        <v>491</v>
      </c>
      <c r="C4503" s="22">
        <v>46289</v>
      </c>
      <c r="D4503" s="11">
        <v>445</v>
      </c>
      <c r="G4503" t="s">
        <v>3293</v>
      </c>
    </row>
    <row r="4504" spans="1:7">
      <c r="A4504" s="1785" t="s">
        <v>1101</v>
      </c>
      <c r="B4504" s="1785" t="s">
        <v>3320</v>
      </c>
      <c r="C4504" s="22">
        <v>46289</v>
      </c>
      <c r="D4504" s="86">
        <v>1679</v>
      </c>
      <c r="G4504" t="s">
        <v>3293</v>
      </c>
    </row>
    <row r="4505" spans="1:7">
      <c r="A4505" s="1777" t="s">
        <v>1103</v>
      </c>
      <c r="B4505" s="1777" t="s">
        <v>3320</v>
      </c>
      <c r="C4505" s="22">
        <v>46289</v>
      </c>
      <c r="D4505" s="11">
        <v>293</v>
      </c>
      <c r="G4505" t="s">
        <v>3293</v>
      </c>
    </row>
    <row r="4506" spans="1:7">
      <c r="A4506" s="1706" t="s">
        <v>2009</v>
      </c>
      <c r="B4506" s="1706" t="s">
        <v>56</v>
      </c>
      <c r="C4506" s="22">
        <v>46289</v>
      </c>
      <c r="D4506" s="86">
        <v>1808</v>
      </c>
      <c r="G4506" t="s">
        <v>3293</v>
      </c>
    </row>
    <row r="4507" spans="1:7">
      <c r="A4507" s="1707" t="s">
        <v>2009</v>
      </c>
      <c r="B4507" s="1707" t="s">
        <v>64</v>
      </c>
      <c r="C4507" s="22">
        <v>46289</v>
      </c>
      <c r="D4507" s="11">
        <v>383</v>
      </c>
      <c r="G4507" t="s">
        <v>3293</v>
      </c>
    </row>
    <row r="4508" spans="1:7">
      <c r="A4508" s="1622" t="s">
        <v>2008</v>
      </c>
      <c r="B4508" s="1707" t="s">
        <v>56</v>
      </c>
      <c r="C4508" s="22">
        <v>46289</v>
      </c>
      <c r="F4508" s="11" t="s">
        <v>2220</v>
      </c>
      <c r="G4508" t="s">
        <v>3293</v>
      </c>
    </row>
    <row r="4509" spans="1:7">
      <c r="A4509" s="1707" t="s">
        <v>2008</v>
      </c>
      <c r="B4509" s="1707" t="s">
        <v>2857</v>
      </c>
      <c r="C4509" s="22">
        <v>46289</v>
      </c>
      <c r="E4509" s="71">
        <v>340</v>
      </c>
      <c r="F4509" s="11" t="s">
        <v>3329</v>
      </c>
      <c r="G4509" t="s">
        <v>3293</v>
      </c>
    </row>
    <row r="4510" spans="1:7">
      <c r="A4510" s="1786" t="s">
        <v>898</v>
      </c>
      <c r="B4510" s="1786" t="s">
        <v>56</v>
      </c>
      <c r="C4510" s="22">
        <v>46289</v>
      </c>
      <c r="D4510" s="11">
        <v>495</v>
      </c>
      <c r="G4510" t="s">
        <v>3293</v>
      </c>
    </row>
    <row r="4511" spans="1:7">
      <c r="A4511" s="1706" t="s">
        <v>902</v>
      </c>
      <c r="B4511" s="1706" t="s">
        <v>2857</v>
      </c>
      <c r="C4511" s="22">
        <v>46289</v>
      </c>
      <c r="E4511" s="71">
        <v>536</v>
      </c>
      <c r="G4511" t="s">
        <v>3293</v>
      </c>
    </row>
    <row r="4512" spans="1:7">
      <c r="A4512" s="1707" t="s">
        <v>1757</v>
      </c>
      <c r="B4512" s="1707" t="s">
        <v>2857</v>
      </c>
      <c r="C4512" s="22">
        <v>46289</v>
      </c>
      <c r="E4512" s="71">
        <v>534</v>
      </c>
      <c r="G4512" t="s">
        <v>3293</v>
      </c>
    </row>
    <row r="4513" spans="1:7">
      <c r="A4513" s="1622" t="s">
        <v>983</v>
      </c>
      <c r="B4513" s="1707" t="s">
        <v>3312</v>
      </c>
      <c r="C4513" s="22">
        <v>46289</v>
      </c>
      <c r="D4513" s="11">
        <v>843</v>
      </c>
      <c r="G4513" t="s">
        <v>3293</v>
      </c>
    </row>
    <row r="4514" spans="1:7">
      <c r="A4514" s="1622" t="s">
        <v>723</v>
      </c>
      <c r="B4514" s="1707" t="s">
        <v>490</v>
      </c>
      <c r="C4514" s="22">
        <v>46289</v>
      </c>
      <c r="F4514" s="11" t="s">
        <v>2220</v>
      </c>
      <c r="G4514" t="s">
        <v>3293</v>
      </c>
    </row>
    <row r="4515" spans="1:7">
      <c r="A4515" s="1707" t="s">
        <v>1124</v>
      </c>
      <c r="B4515" s="1707" t="s">
        <v>3330</v>
      </c>
      <c r="C4515" s="22">
        <v>46289</v>
      </c>
      <c r="D4515" s="86">
        <v>1971</v>
      </c>
      <c r="G4515" t="s">
        <v>3293</v>
      </c>
    </row>
    <row r="4516" spans="1:7">
      <c r="A4516" s="234" t="s">
        <v>817</v>
      </c>
      <c r="B4516" s="1706" t="s">
        <v>812</v>
      </c>
      <c r="C4516" s="22">
        <v>46289</v>
      </c>
      <c r="F4516" s="11" t="s">
        <v>2220</v>
      </c>
      <c r="G4516" t="s">
        <v>3293</v>
      </c>
    </row>
    <row r="4517" spans="1:7">
      <c r="A4517" s="238" t="s">
        <v>1054</v>
      </c>
      <c r="B4517" s="1707" t="s">
        <v>812</v>
      </c>
      <c r="C4517" s="22">
        <v>46289</v>
      </c>
      <c r="D4517" s="11">
        <v>349</v>
      </c>
      <c r="G4517" t="s">
        <v>3293</v>
      </c>
    </row>
    <row r="4518" spans="1:7">
      <c r="A4518" s="1752" t="s">
        <v>1066</v>
      </c>
      <c r="B4518" s="234" t="s">
        <v>3014</v>
      </c>
      <c r="C4518" s="22">
        <v>46289</v>
      </c>
      <c r="D4518" s="11">
        <v>19</v>
      </c>
      <c r="F4518" s="11" t="s">
        <v>3331</v>
      </c>
      <c r="G4518" t="s">
        <v>3293</v>
      </c>
    </row>
    <row r="4519" spans="1:7">
      <c r="A4519" s="1787" t="s">
        <v>883</v>
      </c>
      <c r="B4519" s="238" t="s">
        <v>3014</v>
      </c>
      <c r="C4519" s="22">
        <v>46289</v>
      </c>
      <c r="D4519" s="11">
        <v>809</v>
      </c>
      <c r="G4519" t="s">
        <v>3293</v>
      </c>
    </row>
    <row r="4520" spans="1:7">
      <c r="A4520" s="1621" t="s">
        <v>935</v>
      </c>
      <c r="B4520" s="1706" t="s">
        <v>3326</v>
      </c>
      <c r="C4520" s="22">
        <v>46290</v>
      </c>
      <c r="D4520" s="11">
        <v>100</v>
      </c>
      <c r="F4520" s="11" t="s">
        <v>2501</v>
      </c>
      <c r="G4520" t="s">
        <v>3293</v>
      </c>
    </row>
    <row r="4521" spans="1:7">
      <c r="A4521" s="1622" t="s">
        <v>946</v>
      </c>
      <c r="B4521" s="1707" t="s">
        <v>58</v>
      </c>
      <c r="C4521" s="22">
        <v>46290</v>
      </c>
      <c r="D4521" s="86">
        <v>2339</v>
      </c>
      <c r="F4521" s="11" t="s">
        <v>3332</v>
      </c>
      <c r="G4521" t="s">
        <v>3293</v>
      </c>
    </row>
    <row r="4522" spans="1:7">
      <c r="A4522" s="1622" t="s">
        <v>577</v>
      </c>
      <c r="B4522" s="1707" t="s">
        <v>3326</v>
      </c>
      <c r="C4522" s="22">
        <v>46290</v>
      </c>
      <c r="D4522" s="11">
        <v>124</v>
      </c>
      <c r="G4522" t="s">
        <v>3293</v>
      </c>
    </row>
    <row r="4523" spans="1:7">
      <c r="A4523" s="1707" t="s">
        <v>1084</v>
      </c>
      <c r="B4523" s="1707" t="s">
        <v>58</v>
      </c>
      <c r="C4523" s="22">
        <v>46290</v>
      </c>
      <c r="F4523" s="11" t="s">
        <v>2220</v>
      </c>
      <c r="G4523" t="s">
        <v>3293</v>
      </c>
    </row>
    <row r="4524" spans="1:7">
      <c r="A4524" s="1707" t="s">
        <v>1085</v>
      </c>
      <c r="B4524" s="1707" t="s">
        <v>58</v>
      </c>
      <c r="C4524" s="22">
        <v>46290</v>
      </c>
      <c r="D4524" s="11">
        <v>948</v>
      </c>
      <c r="G4524" t="s">
        <v>3293</v>
      </c>
    </row>
    <row r="4525" spans="1:7">
      <c r="A4525" s="1622" t="s">
        <v>1087</v>
      </c>
      <c r="B4525" s="1707" t="s">
        <v>68</v>
      </c>
      <c r="C4525" s="22">
        <v>46290</v>
      </c>
      <c r="F4525" s="11" t="s">
        <v>2220</v>
      </c>
      <c r="G4525" t="s">
        <v>3293</v>
      </c>
    </row>
    <row r="4526" spans="1:7">
      <c r="A4526" s="1707" t="s">
        <v>965</v>
      </c>
      <c r="B4526" s="1707" t="s">
        <v>58</v>
      </c>
      <c r="C4526" s="22">
        <v>46290</v>
      </c>
      <c r="F4526" s="11" t="s">
        <v>3200</v>
      </c>
      <c r="G4526" t="s">
        <v>3293</v>
      </c>
    </row>
    <row r="4527" spans="1:7">
      <c r="A4527" s="1707" t="s">
        <v>1093</v>
      </c>
      <c r="B4527" s="1707" t="s">
        <v>3320</v>
      </c>
      <c r="C4527" s="22">
        <v>46290</v>
      </c>
      <c r="F4527" s="11" t="s">
        <v>2220</v>
      </c>
      <c r="G4527" t="s">
        <v>3293</v>
      </c>
    </row>
    <row r="4528" spans="1:7">
      <c r="A4528" s="1707" t="s">
        <v>590</v>
      </c>
      <c r="B4528" s="1707" t="s">
        <v>3320</v>
      </c>
      <c r="C4528" s="22">
        <v>46290</v>
      </c>
      <c r="D4528" s="11">
        <v>625</v>
      </c>
      <c r="G4528" t="s">
        <v>3293</v>
      </c>
    </row>
    <row r="4529" spans="1:7">
      <c r="A4529" s="1622" t="s">
        <v>1094</v>
      </c>
      <c r="B4529" s="1707" t="s">
        <v>3326</v>
      </c>
      <c r="C4529" s="22">
        <v>46290</v>
      </c>
      <c r="D4529" s="11">
        <v>300</v>
      </c>
      <c r="F4529" s="11" t="s">
        <v>2501</v>
      </c>
      <c r="G4529" t="s">
        <v>3293</v>
      </c>
    </row>
    <row r="4530" spans="1:7">
      <c r="A4530" s="1707" t="s">
        <v>1095</v>
      </c>
      <c r="B4530" s="1707" t="s">
        <v>58</v>
      </c>
      <c r="C4530" s="22">
        <v>46290</v>
      </c>
      <c r="D4530" s="11">
        <v>660</v>
      </c>
      <c r="G4530" t="s">
        <v>3293</v>
      </c>
    </row>
    <row r="4531" spans="1:7">
      <c r="A4531" s="1622" t="s">
        <v>596</v>
      </c>
      <c r="B4531" s="1707" t="s">
        <v>64</v>
      </c>
      <c r="C4531" s="22">
        <v>46290</v>
      </c>
      <c r="D4531" s="86">
        <v>1776</v>
      </c>
      <c r="G4531" t="s">
        <v>3293</v>
      </c>
    </row>
    <row r="4532" spans="1:7">
      <c r="A4532" s="1622" t="s">
        <v>600</v>
      </c>
      <c r="B4532" s="1707" t="s">
        <v>491</v>
      </c>
      <c r="C4532" s="22">
        <v>46290</v>
      </c>
      <c r="D4532" s="11">
        <v>487</v>
      </c>
      <c r="G4532" t="s">
        <v>3293</v>
      </c>
    </row>
    <row r="4533" spans="1:7">
      <c r="A4533" s="1622" t="s">
        <v>1101</v>
      </c>
      <c r="B4533" s="1707" t="s">
        <v>3320</v>
      </c>
      <c r="C4533" s="22">
        <v>46290</v>
      </c>
      <c r="D4533" s="11">
        <v>77</v>
      </c>
      <c r="G4533" t="s">
        <v>3293</v>
      </c>
    </row>
    <row r="4534" spans="1:7">
      <c r="A4534" s="1622" t="s">
        <v>1103</v>
      </c>
      <c r="B4534" s="1707" t="s">
        <v>3320</v>
      </c>
      <c r="C4534" s="22">
        <v>46290</v>
      </c>
      <c r="D4534" s="86">
        <v>1208</v>
      </c>
      <c r="G4534" t="s">
        <v>3293</v>
      </c>
    </row>
    <row r="4535" spans="1:7">
      <c r="A4535" s="1621" t="s">
        <v>2008</v>
      </c>
      <c r="B4535" s="1706" t="s">
        <v>56</v>
      </c>
      <c r="C4535" s="22">
        <v>46290</v>
      </c>
      <c r="D4535" s="11">
        <v>141</v>
      </c>
      <c r="F4535" s="1474" t="s">
        <v>3333</v>
      </c>
      <c r="G4535" t="s">
        <v>3293</v>
      </c>
    </row>
    <row r="4536" spans="1:7">
      <c r="A4536" s="1622" t="s">
        <v>983</v>
      </c>
      <c r="B4536" s="1707" t="s">
        <v>3312</v>
      </c>
      <c r="C4536" s="22">
        <v>46290</v>
      </c>
      <c r="D4536" s="11">
        <v>232</v>
      </c>
      <c r="G4536" t="s">
        <v>3293</v>
      </c>
    </row>
    <row r="4537" spans="1:7">
      <c r="A4537" s="1622" t="s">
        <v>723</v>
      </c>
      <c r="B4537" s="1707" t="s">
        <v>490</v>
      </c>
      <c r="C4537" s="22">
        <v>46290</v>
      </c>
      <c r="D4537" s="11">
        <v>149</v>
      </c>
      <c r="G4537" t="s">
        <v>3293</v>
      </c>
    </row>
    <row r="4538" spans="1:7">
      <c r="A4538" s="234" t="s">
        <v>817</v>
      </c>
      <c r="B4538" s="1706" t="s">
        <v>812</v>
      </c>
      <c r="C4538" s="22">
        <v>46290</v>
      </c>
      <c r="D4538" s="86">
        <v>1212</v>
      </c>
      <c r="G4538" t="s">
        <v>3293</v>
      </c>
    </row>
    <row r="4539" spans="1:7">
      <c r="A4539" s="238" t="s">
        <v>1054</v>
      </c>
      <c r="B4539" s="1707" t="s">
        <v>812</v>
      </c>
      <c r="C4539" s="22">
        <v>46290</v>
      </c>
      <c r="D4539" s="86">
        <v>1212</v>
      </c>
      <c r="G4539" t="s">
        <v>3293</v>
      </c>
    </row>
    <row r="4540" spans="1:7">
      <c r="A4540" s="1752" t="s">
        <v>1066</v>
      </c>
      <c r="B4540" s="234" t="s">
        <v>3014</v>
      </c>
      <c r="C4540" s="22">
        <v>46290</v>
      </c>
      <c r="D4540" s="11">
        <v>14</v>
      </c>
      <c r="F4540" s="11" t="s">
        <v>3334</v>
      </c>
      <c r="G4540" t="s">
        <v>3293</v>
      </c>
    </row>
    <row r="4541" spans="1:7">
      <c r="A4541" s="1787" t="s">
        <v>883</v>
      </c>
      <c r="B4541" s="238" t="s">
        <v>3014</v>
      </c>
      <c r="C4541" s="22">
        <v>46290</v>
      </c>
      <c r="D4541" s="11">
        <v>712</v>
      </c>
      <c r="G4541" t="s">
        <v>3293</v>
      </c>
    </row>
    <row r="4542" spans="1:7">
      <c r="A4542" s="1651" t="s">
        <v>935</v>
      </c>
      <c r="B4542" s="1651" t="s">
        <v>3326</v>
      </c>
      <c r="C4542" s="22">
        <v>46293</v>
      </c>
      <c r="D4542" s="11">
        <v>288</v>
      </c>
      <c r="G4542" t="s">
        <v>3293</v>
      </c>
    </row>
    <row r="4543" spans="1:7">
      <c r="A4543" s="1725" t="s">
        <v>577</v>
      </c>
      <c r="B4543" s="1725" t="s">
        <v>3326</v>
      </c>
      <c r="C4543" s="22">
        <v>46293</v>
      </c>
      <c r="F4543" s="1795" t="s">
        <v>2220</v>
      </c>
      <c r="G4543" t="s">
        <v>3293</v>
      </c>
    </row>
    <row r="4544" spans="1:7">
      <c r="A4544" s="1725" t="s">
        <v>1093</v>
      </c>
      <c r="B4544" s="1725" t="s">
        <v>3320</v>
      </c>
      <c r="C4544" s="22">
        <v>46293</v>
      </c>
      <c r="D4544" s="11">
        <v>203</v>
      </c>
      <c r="G4544" t="s">
        <v>3293</v>
      </c>
    </row>
    <row r="4545" spans="1:7">
      <c r="A4545" s="1725" t="s">
        <v>590</v>
      </c>
      <c r="B4545" s="1725" t="s">
        <v>3320</v>
      </c>
      <c r="C4545" s="22">
        <v>46293</v>
      </c>
      <c r="F4545" s="1795" t="s">
        <v>2220</v>
      </c>
      <c r="G4545" t="s">
        <v>3293</v>
      </c>
    </row>
    <row r="4546" spans="1:7">
      <c r="A4546" s="1725" t="s">
        <v>1094</v>
      </c>
      <c r="B4546" s="1725" t="s">
        <v>3326</v>
      </c>
      <c r="C4546" s="22">
        <v>46293</v>
      </c>
      <c r="D4546" s="11">
        <v>542</v>
      </c>
      <c r="F4546" s="11" t="s">
        <v>3335</v>
      </c>
      <c r="G4546" t="s">
        <v>3293</v>
      </c>
    </row>
    <row r="4547" spans="1:7">
      <c r="A4547" s="1725" t="s">
        <v>598</v>
      </c>
      <c r="B4547" s="1725" t="s">
        <v>3336</v>
      </c>
      <c r="C4547" s="22">
        <v>46293</v>
      </c>
      <c r="F4547" s="1795" t="s">
        <v>2220</v>
      </c>
      <c r="G4547" t="s">
        <v>3293</v>
      </c>
    </row>
    <row r="4548" spans="1:7">
      <c r="A4548" s="1725" t="s">
        <v>600</v>
      </c>
      <c r="B4548" s="1725" t="s">
        <v>491</v>
      </c>
      <c r="C4548" s="22">
        <v>46293</v>
      </c>
      <c r="F4548" s="1795" t="s">
        <v>2433</v>
      </c>
      <c r="G4548" t="s">
        <v>3293</v>
      </c>
    </row>
    <row r="4549" spans="1:7">
      <c r="A4549" s="1725" t="s">
        <v>1103</v>
      </c>
      <c r="B4549" s="1725" t="s">
        <v>3320</v>
      </c>
      <c r="C4549" s="22">
        <v>46293</v>
      </c>
      <c r="D4549" s="86">
        <v>1251</v>
      </c>
      <c r="G4549" t="s">
        <v>3293</v>
      </c>
    </row>
    <row r="4550" spans="1:7">
      <c r="A4550" s="1725" t="s">
        <v>620</v>
      </c>
      <c r="B4550" s="1725" t="s">
        <v>3337</v>
      </c>
      <c r="C4550" s="22">
        <v>46293</v>
      </c>
      <c r="F4550" s="1795" t="s">
        <v>2220</v>
      </c>
      <c r="G4550" t="s">
        <v>3293</v>
      </c>
    </row>
    <row r="4551" spans="1:7">
      <c r="A4551" s="1725" t="s">
        <v>1084</v>
      </c>
      <c r="B4551" s="1725" t="s">
        <v>58</v>
      </c>
      <c r="C4551" s="22">
        <v>46293</v>
      </c>
      <c r="D4551" s="86">
        <v>1327</v>
      </c>
      <c r="G4551" t="s">
        <v>3293</v>
      </c>
    </row>
    <row r="4552" spans="1:7">
      <c r="A4552" s="1725" t="s">
        <v>1085</v>
      </c>
      <c r="B4552" s="1725" t="s">
        <v>58</v>
      </c>
      <c r="C4552" s="22">
        <v>46293</v>
      </c>
      <c r="D4552" s="11">
        <v>55</v>
      </c>
      <c r="G4552" t="s">
        <v>3293</v>
      </c>
    </row>
    <row r="4553" spans="1:7">
      <c r="A4553" s="1725" t="s">
        <v>1087</v>
      </c>
      <c r="B4553" s="1725" t="s">
        <v>68</v>
      </c>
      <c r="C4553" s="22">
        <v>46293</v>
      </c>
      <c r="D4553" s="86">
        <v>1570</v>
      </c>
      <c r="G4553" t="s">
        <v>3293</v>
      </c>
    </row>
    <row r="4554" spans="1:7">
      <c r="A4554" s="1725" t="s">
        <v>965</v>
      </c>
      <c r="B4554" s="1725" t="s">
        <v>58</v>
      </c>
      <c r="C4554" s="22">
        <v>46293</v>
      </c>
      <c r="F4554" s="1795" t="s">
        <v>2220</v>
      </c>
      <c r="G4554" t="s">
        <v>3293</v>
      </c>
    </row>
    <row r="4555" spans="1:7">
      <c r="A4555" s="1725" t="s">
        <v>1089</v>
      </c>
      <c r="B4555" s="1725" t="s">
        <v>58</v>
      </c>
      <c r="C4555" s="22">
        <v>46293</v>
      </c>
      <c r="D4555" s="86">
        <v>1527</v>
      </c>
      <c r="G4555" t="s">
        <v>3293</v>
      </c>
    </row>
    <row r="4556" spans="1:7">
      <c r="A4556" s="1651" t="s">
        <v>2009</v>
      </c>
      <c r="B4556" s="1651" t="s">
        <v>64</v>
      </c>
      <c r="C4556" s="22">
        <v>46293</v>
      </c>
      <c r="D4556" s="86">
        <v>381</v>
      </c>
      <c r="G4556" t="s">
        <v>3293</v>
      </c>
    </row>
    <row r="4557" spans="1:7">
      <c r="A4557" s="1725" t="s">
        <v>2009</v>
      </c>
      <c r="B4557" s="1725" t="s">
        <v>3338</v>
      </c>
      <c r="C4557" s="22">
        <v>46293</v>
      </c>
      <c r="D4557" s="86">
        <v>1538</v>
      </c>
      <c r="G4557" t="s">
        <v>3293</v>
      </c>
    </row>
    <row r="4558" spans="1:7">
      <c r="A4558" s="1725" t="s">
        <v>898</v>
      </c>
      <c r="B4558" s="1725" t="s">
        <v>3338</v>
      </c>
      <c r="C4558" s="22">
        <v>46293</v>
      </c>
      <c r="D4558" s="11">
        <v>126</v>
      </c>
      <c r="F4558" s="11" t="s">
        <v>3339</v>
      </c>
      <c r="G4558" t="s">
        <v>3293</v>
      </c>
    </row>
    <row r="4559" spans="1:7">
      <c r="A4559" s="1725" t="s">
        <v>922</v>
      </c>
      <c r="B4559" s="1651" t="s">
        <v>3326</v>
      </c>
      <c r="C4559" s="22">
        <v>46293</v>
      </c>
      <c r="F4559" s="11" t="s">
        <v>2105</v>
      </c>
      <c r="G4559" t="s">
        <v>3293</v>
      </c>
    </row>
    <row r="4560" spans="1:7">
      <c r="A4560" s="1725" t="s">
        <v>927</v>
      </c>
      <c r="B4560" s="1651" t="s">
        <v>3326</v>
      </c>
      <c r="C4560" s="22">
        <v>46293</v>
      </c>
      <c r="F4560" s="11" t="s">
        <v>2072</v>
      </c>
      <c r="G4560" t="s">
        <v>3293</v>
      </c>
    </row>
    <row r="4561" spans="1:7">
      <c r="A4561" s="1725" t="s">
        <v>691</v>
      </c>
      <c r="B4561" s="1725" t="s">
        <v>3025</v>
      </c>
      <c r="C4561" s="22">
        <v>46293</v>
      </c>
      <c r="F4561" s="11" t="s">
        <v>2220</v>
      </c>
      <c r="G4561" t="s">
        <v>3293</v>
      </c>
    </row>
    <row r="4562" spans="1:7">
      <c r="A4562" s="1725" t="s">
        <v>2011</v>
      </c>
      <c r="B4562" s="1725" t="s">
        <v>2586</v>
      </c>
      <c r="C4562" s="22">
        <v>46293</v>
      </c>
      <c r="D4562" s="11">
        <v>314</v>
      </c>
      <c r="G4562" t="s">
        <v>3293</v>
      </c>
    </row>
    <row r="4563" spans="1:7">
      <c r="A4563" s="1125" t="s">
        <v>817</v>
      </c>
      <c r="B4563" s="1735" t="s">
        <v>812</v>
      </c>
      <c r="C4563" s="22">
        <v>46293</v>
      </c>
      <c r="D4563" s="11">
        <v>125</v>
      </c>
      <c r="G4563" t="s">
        <v>3293</v>
      </c>
    </row>
    <row r="4564" spans="1:7">
      <c r="A4564" s="1126" t="s">
        <v>1054</v>
      </c>
      <c r="B4564" s="1653" t="s">
        <v>812</v>
      </c>
      <c r="C4564" s="22">
        <v>46293</v>
      </c>
      <c r="D4564" s="11">
        <v>554</v>
      </c>
      <c r="G4564" t="s">
        <v>3293</v>
      </c>
    </row>
    <row r="4565" spans="1:7">
      <c r="A4565" s="1652" t="s">
        <v>1066</v>
      </c>
      <c r="B4565" s="1125" t="s">
        <v>3014</v>
      </c>
      <c r="C4565" s="22">
        <v>46293</v>
      </c>
      <c r="D4565" s="11">
        <v>9</v>
      </c>
      <c r="F4565" s="11" t="s">
        <v>3340</v>
      </c>
      <c r="G4565" t="s">
        <v>3293</v>
      </c>
    </row>
    <row r="4566" spans="1:7">
      <c r="A4566" s="1661" t="s">
        <v>883</v>
      </c>
      <c r="B4566" s="1126" t="s">
        <v>3014</v>
      </c>
      <c r="C4566" s="22">
        <v>46293</v>
      </c>
      <c r="D4566" s="11">
        <v>351</v>
      </c>
      <c r="G4566" t="s">
        <v>3293</v>
      </c>
    </row>
    <row r="4567" spans="1:7">
      <c r="A4567" s="1651" t="s">
        <v>577</v>
      </c>
      <c r="B4567" s="1651" t="s">
        <v>3326</v>
      </c>
      <c r="C4567" s="22">
        <v>46294</v>
      </c>
      <c r="F4567" s="11" t="s">
        <v>2220</v>
      </c>
      <c r="G4567" t="s">
        <v>3293</v>
      </c>
    </row>
    <row r="4568" spans="1:7">
      <c r="A4568" s="1725" t="s">
        <v>1093</v>
      </c>
      <c r="B4568" s="1725" t="s">
        <v>3320</v>
      </c>
      <c r="C4568" s="22">
        <v>46294</v>
      </c>
      <c r="F4568" s="11" t="s">
        <v>2220</v>
      </c>
      <c r="G4568" t="s">
        <v>3293</v>
      </c>
    </row>
    <row r="4569" spans="1:7">
      <c r="A4569" s="1725" t="s">
        <v>590</v>
      </c>
      <c r="B4569" s="1725" t="s">
        <v>3320</v>
      </c>
      <c r="C4569" s="22">
        <v>46294</v>
      </c>
      <c r="F4569" s="11" t="s">
        <v>2220</v>
      </c>
      <c r="G4569" t="s">
        <v>3293</v>
      </c>
    </row>
    <row r="4570" spans="1:7">
      <c r="A4570" s="1725" t="s">
        <v>595</v>
      </c>
      <c r="B4570" s="1725" t="s">
        <v>3326</v>
      </c>
      <c r="C4570" s="22">
        <v>46294</v>
      </c>
      <c r="D4570" s="11">
        <v>534</v>
      </c>
      <c r="F4570" s="11" t="s">
        <v>2593</v>
      </c>
      <c r="G4570" t="s">
        <v>3293</v>
      </c>
    </row>
    <row r="4571" spans="1:7">
      <c r="A4571" s="1798" t="s">
        <v>1094</v>
      </c>
      <c r="B4571" s="1725" t="s">
        <v>3326</v>
      </c>
      <c r="C4571" s="22">
        <v>46294</v>
      </c>
      <c r="F4571" s="11" t="s">
        <v>2220</v>
      </c>
      <c r="G4571" t="s">
        <v>3293</v>
      </c>
    </row>
    <row r="4572" spans="1:7">
      <c r="A4572" s="1725" t="s">
        <v>596</v>
      </c>
      <c r="B4572" s="1725" t="s">
        <v>64</v>
      </c>
      <c r="C4572" s="22">
        <v>46294</v>
      </c>
      <c r="F4572" s="11" t="s">
        <v>2220</v>
      </c>
      <c r="G4572" t="s">
        <v>3293</v>
      </c>
    </row>
    <row r="4573" spans="1:7">
      <c r="A4573" s="1725" t="s">
        <v>598</v>
      </c>
      <c r="B4573" s="1725" t="s">
        <v>495</v>
      </c>
      <c r="C4573" s="22">
        <v>46294</v>
      </c>
      <c r="D4573" s="11">
        <v>512</v>
      </c>
      <c r="G4573" t="s">
        <v>3293</v>
      </c>
    </row>
    <row r="4574" spans="1:7">
      <c r="A4574" s="1725" t="s">
        <v>600</v>
      </c>
      <c r="B4574" s="1725" t="s">
        <v>491</v>
      </c>
      <c r="C4574" s="22">
        <v>46294</v>
      </c>
      <c r="F4574" s="11" t="s">
        <v>2220</v>
      </c>
      <c r="G4574" t="s">
        <v>3293</v>
      </c>
    </row>
    <row r="4575" spans="1:7">
      <c r="A4575" s="1725" t="s">
        <v>1103</v>
      </c>
      <c r="B4575" s="1725" t="s">
        <v>3320</v>
      </c>
      <c r="C4575" s="22">
        <v>46294</v>
      </c>
      <c r="F4575" s="11" t="s">
        <v>2220</v>
      </c>
      <c r="G4575" t="s">
        <v>3293</v>
      </c>
    </row>
    <row r="4576" spans="1:7">
      <c r="A4576" s="1725" t="s">
        <v>1108</v>
      </c>
      <c r="B4576" s="1725" t="s">
        <v>500</v>
      </c>
      <c r="C4576" s="22">
        <v>46294</v>
      </c>
      <c r="D4576" s="86">
        <v>1996</v>
      </c>
      <c r="G4576" t="s">
        <v>3293</v>
      </c>
    </row>
    <row r="4577" spans="1:7">
      <c r="A4577" s="1725" t="s">
        <v>620</v>
      </c>
      <c r="B4577" s="1725" t="s">
        <v>3341</v>
      </c>
      <c r="C4577" s="22">
        <v>46294</v>
      </c>
      <c r="D4577" s="86">
        <v>1757</v>
      </c>
      <c r="G4577" t="s">
        <v>3293</v>
      </c>
    </row>
    <row r="4578" spans="1:7">
      <c r="A4578" s="1725" t="s">
        <v>1084</v>
      </c>
      <c r="B4578" s="1725" t="s">
        <v>58</v>
      </c>
      <c r="C4578" s="22">
        <v>46294</v>
      </c>
      <c r="D4578" s="11">
        <v>839</v>
      </c>
      <c r="G4578" t="s">
        <v>3293</v>
      </c>
    </row>
    <row r="4579" spans="1:7">
      <c r="A4579" s="1725" t="s">
        <v>1109</v>
      </c>
      <c r="B4579" s="1725" t="s">
        <v>58</v>
      </c>
      <c r="C4579" s="22">
        <v>46294</v>
      </c>
      <c r="E4579" s="244">
        <v>6588</v>
      </c>
      <c r="F4579" s="11" t="s">
        <v>3342</v>
      </c>
      <c r="G4579" t="s">
        <v>3293</v>
      </c>
    </row>
    <row r="4580" spans="1:7">
      <c r="A4580" s="1725" t="s">
        <v>633</v>
      </c>
      <c r="B4580" s="1725" t="s">
        <v>58</v>
      </c>
      <c r="C4580" s="22">
        <v>46294</v>
      </c>
      <c r="F4580" s="11" t="s">
        <v>2220</v>
      </c>
      <c r="G4580" t="s">
        <v>3293</v>
      </c>
    </row>
    <row r="4581" spans="1:7">
      <c r="A4581" s="1725" t="s">
        <v>1089</v>
      </c>
      <c r="B4581" s="1725" t="s">
        <v>58</v>
      </c>
      <c r="C4581" s="22">
        <v>46294</v>
      </c>
      <c r="D4581" s="86">
        <v>1631</v>
      </c>
      <c r="G4581" t="s">
        <v>3293</v>
      </c>
    </row>
    <row r="4582" spans="1:7">
      <c r="A4582" s="1651" t="s">
        <v>2009</v>
      </c>
      <c r="B4582" s="1651" t="s">
        <v>64</v>
      </c>
      <c r="C4582" s="22">
        <v>46294</v>
      </c>
      <c r="D4582" s="11">
        <v>552</v>
      </c>
      <c r="G4582" t="s">
        <v>3293</v>
      </c>
    </row>
    <row r="4583" spans="1:7">
      <c r="A4583" s="1725" t="s">
        <v>2009</v>
      </c>
      <c r="B4583" s="1725" t="s">
        <v>3338</v>
      </c>
      <c r="C4583" s="22">
        <v>46294</v>
      </c>
      <c r="D4583" s="11">
        <v>712</v>
      </c>
      <c r="G4583" t="s">
        <v>3293</v>
      </c>
    </row>
    <row r="4584" spans="1:7">
      <c r="A4584" s="1725" t="s">
        <v>691</v>
      </c>
      <c r="B4584" s="1725" t="s">
        <v>3025</v>
      </c>
      <c r="C4584" s="22">
        <v>46294</v>
      </c>
      <c r="F4584" s="11" t="s">
        <v>2220</v>
      </c>
      <c r="G4584" t="s">
        <v>3293</v>
      </c>
    </row>
    <row r="4585" spans="1:7">
      <c r="A4585" s="1725" t="s">
        <v>666</v>
      </c>
      <c r="B4585" s="1725" t="s">
        <v>3343</v>
      </c>
      <c r="C4585" s="22">
        <v>46294</v>
      </c>
      <c r="F4585" s="11" t="s">
        <v>2220</v>
      </c>
      <c r="G4585" t="s">
        <v>3293</v>
      </c>
    </row>
    <row r="4586" spans="1:7">
      <c r="A4586" s="1725" t="s">
        <v>723</v>
      </c>
      <c r="B4586" s="1725" t="s">
        <v>490</v>
      </c>
      <c r="C4586" s="22">
        <v>46294</v>
      </c>
      <c r="D4586" s="86">
        <v>1013</v>
      </c>
      <c r="G4586" t="s">
        <v>3293</v>
      </c>
    </row>
    <row r="4587" spans="1:7">
      <c r="A4587" s="1125" t="s">
        <v>2014</v>
      </c>
      <c r="B4587" s="1735" t="s">
        <v>812</v>
      </c>
      <c r="C4587" s="22">
        <v>46294</v>
      </c>
      <c r="D4587" s="11">
        <v>199</v>
      </c>
      <c r="G4587" t="s">
        <v>3293</v>
      </c>
    </row>
    <row r="4588" spans="1:7">
      <c r="A4588" s="1799" t="s">
        <v>1054</v>
      </c>
      <c r="B4588" s="1800" t="s">
        <v>812</v>
      </c>
      <c r="C4588" s="22">
        <v>46294</v>
      </c>
      <c r="D4588" s="11">
        <v>892</v>
      </c>
      <c r="G4588" t="s">
        <v>3293</v>
      </c>
    </row>
    <row r="4589" spans="1:7">
      <c r="A4589" s="1125" t="s">
        <v>821</v>
      </c>
      <c r="B4589" s="1735" t="s">
        <v>812</v>
      </c>
      <c r="C4589" s="22">
        <v>46294</v>
      </c>
      <c r="D4589" s="11">
        <v>387</v>
      </c>
      <c r="G4589" t="s">
        <v>3293</v>
      </c>
    </row>
    <row r="4590" spans="1:7">
      <c r="A4590" s="1126" t="s">
        <v>822</v>
      </c>
      <c r="B4590" s="1653" t="s">
        <v>812</v>
      </c>
      <c r="C4590" s="22">
        <v>46294</v>
      </c>
      <c r="D4590" s="11">
        <v>549</v>
      </c>
      <c r="G4590" t="s">
        <v>3293</v>
      </c>
    </row>
    <row r="4591" spans="1:7">
      <c r="A4591" s="1652" t="s">
        <v>1066</v>
      </c>
      <c r="B4591" s="1125" t="s">
        <v>3014</v>
      </c>
      <c r="C4591" s="22">
        <v>46294</v>
      </c>
      <c r="D4591" s="11">
        <v>6</v>
      </c>
      <c r="F4591" s="11" t="s">
        <v>3344</v>
      </c>
      <c r="G4591" t="s">
        <v>3293</v>
      </c>
    </row>
    <row r="4592" spans="1:7">
      <c r="A4592" s="1661" t="s">
        <v>883</v>
      </c>
      <c r="B4592" s="1126" t="s">
        <v>3014</v>
      </c>
      <c r="C4592" s="22">
        <v>46294</v>
      </c>
      <c r="D4592" s="11">
        <v>871</v>
      </c>
      <c r="G4592" t="s">
        <v>3293</v>
      </c>
    </row>
    <row r="4593" spans="1:7">
      <c r="A4593" s="1804" t="s">
        <v>1093</v>
      </c>
      <c r="B4593" s="1804" t="s">
        <v>3345</v>
      </c>
      <c r="C4593" s="22">
        <v>46295</v>
      </c>
      <c r="D4593" s="11">
        <v>643</v>
      </c>
      <c r="G4593" t="s">
        <v>3293</v>
      </c>
    </row>
    <row r="4594" spans="1:7">
      <c r="A4594" s="1804" t="s">
        <v>590</v>
      </c>
      <c r="B4594" s="1804" t="s">
        <v>3345</v>
      </c>
      <c r="C4594" s="22">
        <v>46295</v>
      </c>
      <c r="F4594" s="1814" t="s">
        <v>2220</v>
      </c>
      <c r="G4594" t="s">
        <v>3293</v>
      </c>
    </row>
    <row r="4595" spans="1:7">
      <c r="A4595" s="1805" t="s">
        <v>595</v>
      </c>
      <c r="B4595" s="1804" t="s">
        <v>3326</v>
      </c>
      <c r="C4595" s="22">
        <v>46295</v>
      </c>
      <c r="D4595" s="11">
        <v>310</v>
      </c>
      <c r="F4595" s="11" t="s">
        <v>2768</v>
      </c>
      <c r="G4595" t="s">
        <v>3293</v>
      </c>
    </row>
    <row r="4596" spans="1:7">
      <c r="A4596" s="1805" t="s">
        <v>596</v>
      </c>
      <c r="B4596" s="1804" t="s">
        <v>64</v>
      </c>
      <c r="C4596" s="22">
        <v>46295</v>
      </c>
      <c r="D4596" s="11">
        <v>583</v>
      </c>
      <c r="G4596" t="s">
        <v>3293</v>
      </c>
    </row>
    <row r="4597" spans="1:7">
      <c r="A4597" s="1805" t="s">
        <v>598</v>
      </c>
      <c r="B4597" s="1804" t="s">
        <v>495</v>
      </c>
      <c r="C4597" s="22">
        <v>46295</v>
      </c>
      <c r="D4597" s="11">
        <v>605</v>
      </c>
      <c r="G4597" t="s">
        <v>3293</v>
      </c>
    </row>
    <row r="4598" spans="1:7">
      <c r="A4598" s="1805" t="s">
        <v>600</v>
      </c>
      <c r="B4598" s="1804" t="s">
        <v>491</v>
      </c>
      <c r="C4598" s="22">
        <v>46295</v>
      </c>
      <c r="D4598" s="11">
        <v>680</v>
      </c>
      <c r="G4598" t="s">
        <v>3293</v>
      </c>
    </row>
    <row r="4599" spans="1:7">
      <c r="A4599" s="1805" t="s">
        <v>1103</v>
      </c>
      <c r="B4599" s="1804" t="s">
        <v>3320</v>
      </c>
      <c r="C4599" s="22">
        <v>46295</v>
      </c>
      <c r="F4599" s="1814" t="s">
        <v>2220</v>
      </c>
      <c r="G4599" t="s">
        <v>3293</v>
      </c>
    </row>
    <row r="4600" spans="1:7">
      <c r="A4600" s="1805" t="s">
        <v>1108</v>
      </c>
      <c r="B4600" s="1804" t="s">
        <v>500</v>
      </c>
      <c r="C4600" s="22">
        <v>46295</v>
      </c>
      <c r="D4600" s="86">
        <v>1734</v>
      </c>
      <c r="G4600" t="s">
        <v>3293</v>
      </c>
    </row>
    <row r="4601" spans="1:7">
      <c r="A4601" s="1805" t="s">
        <v>620</v>
      </c>
      <c r="B4601" s="1804" t="s">
        <v>3341</v>
      </c>
      <c r="C4601" s="22">
        <v>46295</v>
      </c>
      <c r="D4601" s="86">
        <v>1336</v>
      </c>
      <c r="G4601" t="s">
        <v>3293</v>
      </c>
    </row>
    <row r="4602" spans="1:7">
      <c r="A4602" s="1805" t="s">
        <v>1089</v>
      </c>
      <c r="B4602" s="1804" t="s">
        <v>58</v>
      </c>
      <c r="C4602" s="22">
        <v>46295</v>
      </c>
      <c r="D4602" s="86">
        <v>1421</v>
      </c>
      <c r="G4602" t="s">
        <v>3293</v>
      </c>
    </row>
    <row r="4603" spans="1:7">
      <c r="A4603" s="1804" t="s">
        <v>2009</v>
      </c>
      <c r="B4603" s="1804" t="s">
        <v>64</v>
      </c>
      <c r="C4603" s="22">
        <v>46295</v>
      </c>
      <c r="D4603" s="11">
        <v>532</v>
      </c>
      <c r="G4603" t="s">
        <v>3293</v>
      </c>
    </row>
    <row r="4604" spans="1:7">
      <c r="A4604" s="1804" t="s">
        <v>2009</v>
      </c>
      <c r="B4604" s="1804" t="s">
        <v>56</v>
      </c>
      <c r="C4604" s="22">
        <v>46295</v>
      </c>
      <c r="D4604" s="11">
        <v>190</v>
      </c>
      <c r="G4604" t="s">
        <v>3293</v>
      </c>
    </row>
    <row r="4605" spans="1:7">
      <c r="A4605" s="1804" t="s">
        <v>666</v>
      </c>
      <c r="B4605" s="1116" t="s">
        <v>3326</v>
      </c>
      <c r="C4605" s="22">
        <v>46295</v>
      </c>
      <c r="F4605" s="1814" t="s">
        <v>2220</v>
      </c>
      <c r="G4605" t="s">
        <v>3293</v>
      </c>
    </row>
    <row r="4606" spans="1:7">
      <c r="A4606" s="1804" t="s">
        <v>666</v>
      </c>
      <c r="B4606" s="1804" t="s">
        <v>3343</v>
      </c>
      <c r="C4606" s="22">
        <v>46295</v>
      </c>
      <c r="F4606" s="1814" t="s">
        <v>2220</v>
      </c>
      <c r="G4606" t="s">
        <v>3293</v>
      </c>
    </row>
    <row r="4607" spans="1:7">
      <c r="A4607" s="1805" t="s">
        <v>723</v>
      </c>
      <c r="B4607" s="1804" t="s">
        <v>490</v>
      </c>
      <c r="C4607" s="22">
        <v>46295</v>
      </c>
      <c r="F4607" s="1814" t="s">
        <v>2220</v>
      </c>
      <c r="G4607" t="s">
        <v>3293</v>
      </c>
    </row>
    <row r="4608" spans="1:7">
      <c r="A4608" s="1804" t="s">
        <v>1124</v>
      </c>
      <c r="B4608" s="1804" t="s">
        <v>54</v>
      </c>
      <c r="C4608" s="22">
        <v>46295</v>
      </c>
      <c r="F4608" s="1814" t="s">
        <v>2220</v>
      </c>
      <c r="G4608" t="s">
        <v>3293</v>
      </c>
    </row>
    <row r="4609" spans="1:7">
      <c r="A4609" s="257" t="s">
        <v>1054</v>
      </c>
      <c r="B4609" s="1806" t="s">
        <v>812</v>
      </c>
      <c r="C4609" s="22">
        <v>46295</v>
      </c>
      <c r="D4609" s="11">
        <v>320</v>
      </c>
      <c r="G4609" t="s">
        <v>3293</v>
      </c>
    </row>
    <row r="4610" spans="1:7">
      <c r="A4610" s="234" t="s">
        <v>821</v>
      </c>
      <c r="B4610" s="1706" t="s">
        <v>812</v>
      </c>
      <c r="C4610" s="22">
        <v>46295</v>
      </c>
      <c r="D4610" s="11">
        <v>70</v>
      </c>
      <c r="G4610" t="s">
        <v>3293</v>
      </c>
    </row>
    <row r="4611" spans="1:7">
      <c r="A4611" s="234" t="s">
        <v>822</v>
      </c>
      <c r="B4611" s="1706" t="s">
        <v>812</v>
      </c>
      <c r="C4611" s="22">
        <v>46295</v>
      </c>
      <c r="D4611" s="11">
        <v>250</v>
      </c>
      <c r="G4611" t="s">
        <v>3293</v>
      </c>
    </row>
    <row r="4612" spans="1:7">
      <c r="A4612" s="1752" t="s">
        <v>1066</v>
      </c>
      <c r="B4612" s="167" t="s">
        <v>3014</v>
      </c>
      <c r="C4612" s="22">
        <v>46295</v>
      </c>
      <c r="D4612" s="11">
        <v>21</v>
      </c>
      <c r="F4612" s="11" t="s">
        <v>3346</v>
      </c>
      <c r="G4612" t="s">
        <v>3293</v>
      </c>
    </row>
    <row r="4613" spans="1:7">
      <c r="A4613" s="1752" t="s">
        <v>883</v>
      </c>
      <c r="B4613" s="167" t="s">
        <v>3014</v>
      </c>
      <c r="C4613" s="22">
        <v>46295</v>
      </c>
      <c r="D4613" s="11">
        <v>366</v>
      </c>
      <c r="G4613" t="s">
        <v>3293</v>
      </c>
    </row>
    <row r="4614" spans="1:7">
      <c r="A4614" s="1621" t="s">
        <v>590</v>
      </c>
      <c r="B4614" s="1706" t="s">
        <v>3345</v>
      </c>
      <c r="C4614" s="22">
        <v>46296</v>
      </c>
      <c r="D4614" s="11">
        <v>76</v>
      </c>
      <c r="G4614" t="s">
        <v>2554</v>
      </c>
    </row>
    <row r="4615" spans="1:7">
      <c r="A4615" s="1622" t="s">
        <v>595</v>
      </c>
      <c r="B4615" s="1707" t="s">
        <v>3326</v>
      </c>
      <c r="C4615" s="22">
        <v>46296</v>
      </c>
      <c r="D4615" s="11">
        <v>275</v>
      </c>
      <c r="F4615" s="11" t="s">
        <v>2501</v>
      </c>
      <c r="G4615" t="s">
        <v>2554</v>
      </c>
    </row>
    <row r="4616" spans="1:7">
      <c r="A4616" s="1622" t="s">
        <v>596</v>
      </c>
      <c r="B4616" s="1707" t="s">
        <v>64</v>
      </c>
      <c r="C4616" s="22">
        <v>46296</v>
      </c>
      <c r="F4616" s="11" t="s">
        <v>3347</v>
      </c>
      <c r="G4616" t="s">
        <v>2554</v>
      </c>
    </row>
    <row r="4617" spans="1:7">
      <c r="A4617" s="1622" t="s">
        <v>598</v>
      </c>
      <c r="B4617" s="1707" t="s">
        <v>495</v>
      </c>
      <c r="C4617" s="22">
        <v>46296</v>
      </c>
      <c r="D4617" s="11">
        <v>388</v>
      </c>
      <c r="G4617" t="s">
        <v>2554</v>
      </c>
    </row>
    <row r="4618" spans="1:7">
      <c r="A4618" s="1622" t="s">
        <v>600</v>
      </c>
      <c r="B4618" s="1707" t="s">
        <v>491</v>
      </c>
      <c r="C4618" s="22">
        <v>46296</v>
      </c>
      <c r="D4618" s="11">
        <v>218</v>
      </c>
      <c r="G4618" t="s">
        <v>2554</v>
      </c>
    </row>
    <row r="4619" spans="1:7">
      <c r="A4619" s="1649" t="s">
        <v>1103</v>
      </c>
      <c r="B4619" s="1815" t="s">
        <v>3320</v>
      </c>
      <c r="C4619" s="22">
        <v>46296</v>
      </c>
      <c r="D4619" s="11">
        <v>248</v>
      </c>
      <c r="G4619" t="s">
        <v>2554</v>
      </c>
    </row>
    <row r="4620" spans="1:7">
      <c r="A4620" s="1621" t="s">
        <v>1108</v>
      </c>
      <c r="B4620" s="1706" t="s">
        <v>500</v>
      </c>
      <c r="C4620" s="22">
        <v>46296</v>
      </c>
      <c r="D4620" s="86">
        <v>1741</v>
      </c>
      <c r="G4620" t="s">
        <v>2554</v>
      </c>
    </row>
    <row r="4621" spans="1:7">
      <c r="A4621" s="1622" t="s">
        <v>620</v>
      </c>
      <c r="B4621" s="1707" t="s">
        <v>3341</v>
      </c>
      <c r="C4621" s="22">
        <v>46296</v>
      </c>
      <c r="F4621" s="11" t="s">
        <v>2220</v>
      </c>
      <c r="G4621" t="s">
        <v>2554</v>
      </c>
    </row>
    <row r="4622" spans="1:7">
      <c r="A4622" s="1622" t="s">
        <v>1089</v>
      </c>
      <c r="B4622" s="1707" t="s">
        <v>58</v>
      </c>
      <c r="C4622" s="22">
        <v>46296</v>
      </c>
      <c r="D4622" s="86">
        <v>1324</v>
      </c>
      <c r="G4622" t="s">
        <v>2554</v>
      </c>
    </row>
    <row r="4623" spans="1:7">
      <c r="A4623" s="1622" t="s">
        <v>577</v>
      </c>
      <c r="B4623" s="1707" t="s">
        <v>3326</v>
      </c>
      <c r="C4623" s="22">
        <v>46296</v>
      </c>
      <c r="D4623" s="11">
        <v>165</v>
      </c>
      <c r="G4623" t="s">
        <v>2554</v>
      </c>
    </row>
    <row r="4624" spans="1:7">
      <c r="A4624" s="1706" t="s">
        <v>2009</v>
      </c>
      <c r="B4624" s="1706" t="s">
        <v>64</v>
      </c>
      <c r="C4624" s="22">
        <v>46296</v>
      </c>
      <c r="D4624" s="11">
        <v>596</v>
      </c>
      <c r="G4624" t="s">
        <v>2554</v>
      </c>
    </row>
    <row r="4625" spans="1:7">
      <c r="A4625" s="1707" t="s">
        <v>983</v>
      </c>
      <c r="B4625" s="1707" t="s">
        <v>496</v>
      </c>
      <c r="C4625" s="22">
        <v>46296</v>
      </c>
      <c r="D4625" s="11">
        <v>234</v>
      </c>
      <c r="G4625" t="s">
        <v>2554</v>
      </c>
    </row>
    <row r="4626" spans="1:7">
      <c r="A4626" s="1707" t="s">
        <v>2015</v>
      </c>
      <c r="B4626" s="1707" t="s">
        <v>3145</v>
      </c>
      <c r="C4626" s="22">
        <v>46296</v>
      </c>
      <c r="F4626" s="11" t="s">
        <v>2220</v>
      </c>
      <c r="G4626" t="s">
        <v>2554</v>
      </c>
    </row>
    <row r="4627" spans="1:7">
      <c r="A4627" s="1707" t="s">
        <v>723</v>
      </c>
      <c r="B4627" s="1707" t="s">
        <v>490</v>
      </c>
      <c r="C4627" s="22">
        <v>46296</v>
      </c>
      <c r="D4627" s="11">
        <v>441</v>
      </c>
      <c r="G4627" t="s">
        <v>2554</v>
      </c>
    </row>
    <row r="4628" spans="1:7">
      <c r="A4628" s="1707" t="s">
        <v>1124</v>
      </c>
      <c r="B4628" s="1707" t="s">
        <v>54</v>
      </c>
      <c r="C4628" s="22">
        <v>46296</v>
      </c>
      <c r="D4628" s="86">
        <v>1100</v>
      </c>
      <c r="G4628" t="s">
        <v>2554</v>
      </c>
    </row>
    <row r="4629" spans="1:7">
      <c r="A4629" s="1815" t="s">
        <v>666</v>
      </c>
      <c r="B4629" s="1815" t="s">
        <v>66</v>
      </c>
      <c r="C4629" s="22">
        <v>46296</v>
      </c>
      <c r="D4629" s="86">
        <v>925</v>
      </c>
      <c r="G4629" t="s">
        <v>2554</v>
      </c>
    </row>
    <row r="4630" spans="1:7">
      <c r="A4630" s="257" t="s">
        <v>1054</v>
      </c>
      <c r="B4630" s="1806" t="s">
        <v>812</v>
      </c>
      <c r="C4630" s="22">
        <v>46296</v>
      </c>
      <c r="D4630" s="11">
        <v>126</v>
      </c>
      <c r="G4630" t="s">
        <v>2554</v>
      </c>
    </row>
    <row r="4631" spans="1:7">
      <c r="A4631" s="234" t="s">
        <v>817</v>
      </c>
      <c r="B4631" s="1706" t="s">
        <v>812</v>
      </c>
      <c r="C4631" s="22">
        <v>46296</v>
      </c>
      <c r="D4631" s="11">
        <v>126</v>
      </c>
      <c r="G4631" t="s">
        <v>2554</v>
      </c>
    </row>
    <row r="4632" spans="1:7">
      <c r="A4632" s="1752" t="s">
        <v>1066</v>
      </c>
      <c r="B4632" s="234" t="s">
        <v>3014</v>
      </c>
      <c r="C4632" s="22">
        <v>46296</v>
      </c>
      <c r="F4632" s="11" t="s">
        <v>2220</v>
      </c>
      <c r="G4632" t="s">
        <v>2554</v>
      </c>
    </row>
    <row r="4633" spans="1:7">
      <c r="A4633" s="1787" t="s">
        <v>883</v>
      </c>
      <c r="B4633" s="238" t="s">
        <v>3014</v>
      </c>
      <c r="C4633" s="22">
        <v>46296</v>
      </c>
      <c r="D4633" s="11">
        <v>10</v>
      </c>
      <c r="F4633" s="11" t="s">
        <v>3348</v>
      </c>
      <c r="G4633" t="s">
        <v>2554</v>
      </c>
    </row>
    <row r="4634" spans="1:7">
      <c r="A4634" s="1787" t="s">
        <v>886</v>
      </c>
      <c r="B4634" s="238" t="s">
        <v>3014</v>
      </c>
      <c r="C4634" s="22">
        <v>46296</v>
      </c>
      <c r="D4634" s="11">
        <v>742</v>
      </c>
      <c r="G4634" t="s">
        <v>2554</v>
      </c>
    </row>
    <row r="4635" spans="1:7">
      <c r="A4635" s="1651" t="s">
        <v>1093</v>
      </c>
      <c r="B4635" s="1651" t="s">
        <v>3300</v>
      </c>
      <c r="C4635" s="22">
        <v>46297</v>
      </c>
      <c r="F4635" s="11" t="s">
        <v>2220</v>
      </c>
      <c r="G4635" t="s">
        <v>2554</v>
      </c>
    </row>
    <row r="4636" spans="1:7">
      <c r="A4636" s="1725" t="s">
        <v>590</v>
      </c>
      <c r="B4636" s="1725" t="s">
        <v>3300</v>
      </c>
      <c r="C4636" s="22">
        <v>46297</v>
      </c>
      <c r="F4636" s="11" t="s">
        <v>2220</v>
      </c>
      <c r="G4636" t="s">
        <v>2554</v>
      </c>
    </row>
    <row r="4637" spans="1:7">
      <c r="A4637" s="1725" t="s">
        <v>596</v>
      </c>
      <c r="B4637" s="1725" t="s">
        <v>64</v>
      </c>
      <c r="C4637" s="22">
        <v>46297</v>
      </c>
      <c r="F4637" s="11" t="s">
        <v>2220</v>
      </c>
      <c r="G4637" t="s">
        <v>2554</v>
      </c>
    </row>
    <row r="4638" spans="1:7">
      <c r="A4638" s="1725" t="s">
        <v>598</v>
      </c>
      <c r="B4638" s="1725" t="s">
        <v>495</v>
      </c>
      <c r="C4638" s="22">
        <v>46297</v>
      </c>
      <c r="D4638" s="11">
        <v>280</v>
      </c>
      <c r="G4638" t="s">
        <v>2554</v>
      </c>
    </row>
    <row r="4639" spans="1:7">
      <c r="A4639" s="1725" t="s">
        <v>600</v>
      </c>
      <c r="B4639" s="1725" t="s">
        <v>491</v>
      </c>
      <c r="C4639" s="22">
        <v>46297</v>
      </c>
      <c r="D4639" s="11">
        <v>108</v>
      </c>
      <c r="G4639" t="s">
        <v>2554</v>
      </c>
    </row>
    <row r="4640" spans="1:7">
      <c r="A4640" s="1725" t="s">
        <v>1101</v>
      </c>
      <c r="B4640" s="1725" t="s">
        <v>3300</v>
      </c>
      <c r="C4640" s="22">
        <v>46297</v>
      </c>
      <c r="F4640" s="11" t="s">
        <v>2995</v>
      </c>
      <c r="G4640" t="s">
        <v>2554</v>
      </c>
    </row>
    <row r="4641" spans="1:7">
      <c r="A4641" s="1725" t="s">
        <v>1103</v>
      </c>
      <c r="B4641" s="1725" t="s">
        <v>3300</v>
      </c>
      <c r="C4641" s="22">
        <v>46297</v>
      </c>
      <c r="F4641" s="11" t="s">
        <v>2995</v>
      </c>
      <c r="G4641" t="s">
        <v>2554</v>
      </c>
    </row>
    <row r="4642" spans="1:7">
      <c r="A4642" s="1725" t="s">
        <v>1108</v>
      </c>
      <c r="B4642" s="1725" t="s">
        <v>500</v>
      </c>
      <c r="C4642" s="22">
        <v>46297</v>
      </c>
      <c r="F4642" s="11" t="s">
        <v>2220</v>
      </c>
      <c r="G4642" t="s">
        <v>2554</v>
      </c>
    </row>
    <row r="4643" spans="1:7">
      <c r="A4643" s="1725" t="s">
        <v>620</v>
      </c>
      <c r="B4643" s="1725" t="s">
        <v>3341</v>
      </c>
      <c r="C4643" s="22">
        <v>46297</v>
      </c>
      <c r="F4643" s="11" t="s">
        <v>2220</v>
      </c>
      <c r="G4643" t="s">
        <v>2554</v>
      </c>
    </row>
    <row r="4644" spans="1:7">
      <c r="A4644" s="1725" t="s">
        <v>1089</v>
      </c>
      <c r="B4644" s="1725" t="s">
        <v>58</v>
      </c>
      <c r="C4644" s="22">
        <v>46297</v>
      </c>
      <c r="F4644" s="11" t="s">
        <v>2220</v>
      </c>
      <c r="G4644" t="s">
        <v>2554</v>
      </c>
    </row>
    <row r="4645" spans="1:7">
      <c r="A4645" s="1651" t="s">
        <v>983</v>
      </c>
      <c r="B4645" s="1735" t="s">
        <v>496</v>
      </c>
      <c r="C4645" s="22">
        <v>46297</v>
      </c>
      <c r="D4645" s="11">
        <v>269</v>
      </c>
      <c r="G4645" t="s">
        <v>2554</v>
      </c>
    </row>
    <row r="4646" spans="1:7">
      <c r="A4646" s="1725" t="s">
        <v>2015</v>
      </c>
      <c r="B4646" s="1653" t="s">
        <v>3145</v>
      </c>
      <c r="C4646" s="22">
        <v>46297</v>
      </c>
      <c r="D4646" s="11">
        <v>185</v>
      </c>
      <c r="G4646" t="s">
        <v>2554</v>
      </c>
    </row>
    <row r="4647" spans="1:7">
      <c r="A4647" s="1741" t="s">
        <v>709</v>
      </c>
      <c r="B4647" s="1800" t="s">
        <v>2857</v>
      </c>
      <c r="C4647" s="22">
        <v>46297</v>
      </c>
      <c r="D4647" s="11">
        <v>95</v>
      </c>
      <c r="E4647" s="244">
        <v>2300</v>
      </c>
      <c r="F4647" s="1824" t="s">
        <v>3349</v>
      </c>
      <c r="G4647" t="s">
        <v>2554</v>
      </c>
    </row>
    <row r="4648" spans="1:7">
      <c r="A4648" s="1651" t="s">
        <v>790</v>
      </c>
      <c r="B4648" s="1735" t="s">
        <v>490</v>
      </c>
      <c r="C4648" s="22">
        <v>46297</v>
      </c>
      <c r="F4648" s="11" t="s">
        <v>2220</v>
      </c>
      <c r="G4648" t="s">
        <v>2554</v>
      </c>
    </row>
    <row r="4649" spans="1:7">
      <c r="A4649" s="1725" t="s">
        <v>1124</v>
      </c>
      <c r="B4649" s="1653" t="s">
        <v>54</v>
      </c>
      <c r="C4649" s="22">
        <v>46297</v>
      </c>
      <c r="D4649" s="11">
        <v>748</v>
      </c>
      <c r="G4649" t="s">
        <v>2554</v>
      </c>
    </row>
    <row r="4650" spans="1:7">
      <c r="A4650" s="1125" t="s">
        <v>1052</v>
      </c>
      <c r="B4650" s="1735" t="s">
        <v>812</v>
      </c>
      <c r="C4650" s="22">
        <v>46297</v>
      </c>
      <c r="D4650" s="11">
        <v>100</v>
      </c>
      <c r="G4650" t="s">
        <v>2554</v>
      </c>
    </row>
    <row r="4651" spans="1:7">
      <c r="A4651" s="1652" t="s">
        <v>883</v>
      </c>
      <c r="B4651" s="1125" t="s">
        <v>3014</v>
      </c>
      <c r="C4651" s="22">
        <v>46297</v>
      </c>
      <c r="D4651" s="11">
        <v>20</v>
      </c>
      <c r="F4651" s="11" t="s">
        <v>3350</v>
      </c>
      <c r="G4651" t="s">
        <v>2554</v>
      </c>
    </row>
    <row r="4652" spans="1:7">
      <c r="A4652" s="1661" t="s">
        <v>886</v>
      </c>
      <c r="B4652" s="1126" t="s">
        <v>3014</v>
      </c>
      <c r="C4652" s="22">
        <v>46297</v>
      </c>
      <c r="D4652" s="11">
        <v>652</v>
      </c>
      <c r="G4652" t="s">
        <v>2554</v>
      </c>
    </row>
    <row r="4653" spans="1:7">
      <c r="A4653" s="1621" t="s">
        <v>595</v>
      </c>
      <c r="B4653" s="1621" t="s">
        <v>3300</v>
      </c>
      <c r="C4653" s="22">
        <v>46300</v>
      </c>
      <c r="D4653" s="11">
        <v>525</v>
      </c>
      <c r="G4653" t="s">
        <v>2554</v>
      </c>
    </row>
    <row r="4654" spans="1:7">
      <c r="A4654" s="1622" t="s">
        <v>596</v>
      </c>
      <c r="B4654" s="1622" t="s">
        <v>64</v>
      </c>
      <c r="C4654" s="22">
        <v>46300</v>
      </c>
      <c r="D4654" s="11">
        <v>71</v>
      </c>
      <c r="G4654" t="s">
        <v>2554</v>
      </c>
    </row>
    <row r="4655" spans="1:7">
      <c r="A4655" s="1622" t="s">
        <v>600</v>
      </c>
      <c r="B4655" s="1622" t="s">
        <v>491</v>
      </c>
      <c r="C4655" s="22">
        <v>46300</v>
      </c>
      <c r="D4655" s="11">
        <v>39</v>
      </c>
      <c r="G4655" t="s">
        <v>2554</v>
      </c>
    </row>
    <row r="4656" spans="1:7">
      <c r="A4656" s="1622" t="s">
        <v>1101</v>
      </c>
      <c r="B4656" s="1622" t="s">
        <v>3300</v>
      </c>
      <c r="C4656" s="22">
        <v>46300</v>
      </c>
      <c r="F4656" s="1621" t="s">
        <v>2995</v>
      </c>
      <c r="G4656" t="s">
        <v>2554</v>
      </c>
    </row>
    <row r="4657" spans="1:7">
      <c r="A4657" s="1622" t="s">
        <v>1103</v>
      </c>
      <c r="B4657" s="1622" t="s">
        <v>3300</v>
      </c>
      <c r="C4657" s="22">
        <v>46300</v>
      </c>
      <c r="F4657" s="1622" t="s">
        <v>2995</v>
      </c>
      <c r="G4657" t="s">
        <v>2554</v>
      </c>
    </row>
    <row r="4658" spans="1:7">
      <c r="A4658" s="1622" t="s">
        <v>611</v>
      </c>
      <c r="B4658" s="1622" t="s">
        <v>64</v>
      </c>
      <c r="C4658" s="22">
        <v>46300</v>
      </c>
      <c r="F4658" s="11" t="s">
        <v>2531</v>
      </c>
      <c r="G4658" t="s">
        <v>2554</v>
      </c>
    </row>
    <row r="4659" spans="1:7">
      <c r="A4659" s="1622" t="s">
        <v>1108</v>
      </c>
      <c r="B4659" s="1622" t="s">
        <v>500</v>
      </c>
      <c r="C4659" s="22">
        <v>46300</v>
      </c>
      <c r="D4659" s="86">
        <v>1508</v>
      </c>
      <c r="G4659" t="s">
        <v>2554</v>
      </c>
    </row>
    <row r="4660" spans="1:7">
      <c r="A4660" s="1622" t="s">
        <v>1109</v>
      </c>
      <c r="B4660" s="1622" t="s">
        <v>3300</v>
      </c>
      <c r="C4660" s="22">
        <v>46300</v>
      </c>
      <c r="E4660" s="244">
        <v>14717</v>
      </c>
      <c r="F4660" s="11" t="s">
        <v>3351</v>
      </c>
      <c r="G4660" t="s">
        <v>2554</v>
      </c>
    </row>
    <row r="4661" spans="1:7">
      <c r="A4661" s="1622" t="s">
        <v>1113</v>
      </c>
      <c r="B4661" s="1622" t="s">
        <v>3300</v>
      </c>
      <c r="C4661" s="22">
        <v>46300</v>
      </c>
      <c r="E4661" s="244">
        <v>2895</v>
      </c>
      <c r="F4661" s="11" t="s">
        <v>3351</v>
      </c>
      <c r="G4661" t="s">
        <v>2554</v>
      </c>
    </row>
    <row r="4662" spans="1:7">
      <c r="A4662" s="1622" t="s">
        <v>632</v>
      </c>
      <c r="B4662" s="1622" t="s">
        <v>500</v>
      </c>
      <c r="C4662" s="22">
        <v>46300</v>
      </c>
      <c r="F4662" s="11" t="s">
        <v>2220</v>
      </c>
      <c r="G4662" t="s">
        <v>2554</v>
      </c>
    </row>
    <row r="4663" spans="1:7">
      <c r="A4663" s="1622" t="s">
        <v>577</v>
      </c>
      <c r="B4663" s="1622" t="s">
        <v>3300</v>
      </c>
      <c r="C4663" s="22">
        <v>46300</v>
      </c>
      <c r="D4663" s="11">
        <v>400</v>
      </c>
      <c r="F4663" s="11" t="s">
        <v>2811</v>
      </c>
      <c r="G4663" t="s">
        <v>2554</v>
      </c>
    </row>
    <row r="4664" spans="1:7">
      <c r="A4664" s="1622" t="s">
        <v>965</v>
      </c>
      <c r="B4664" s="1622" t="s">
        <v>58</v>
      </c>
      <c r="C4664" s="22">
        <v>46300</v>
      </c>
      <c r="E4664" s="244">
        <v>6602</v>
      </c>
      <c r="F4664" s="11" t="s">
        <v>3352</v>
      </c>
      <c r="G4664" t="s">
        <v>2554</v>
      </c>
    </row>
    <row r="4665" spans="1:7">
      <c r="A4665" s="1622" t="s">
        <v>620</v>
      </c>
      <c r="B4665" s="1622" t="s">
        <v>3341</v>
      </c>
      <c r="C4665" s="22">
        <v>46300</v>
      </c>
      <c r="D4665" s="86">
        <v>1779</v>
      </c>
      <c r="G4665" t="s">
        <v>2554</v>
      </c>
    </row>
    <row r="4666" spans="1:7">
      <c r="A4666" s="1706" t="s">
        <v>2009</v>
      </c>
      <c r="B4666" s="1706" t="s">
        <v>64</v>
      </c>
      <c r="C4666" s="22">
        <v>46300</v>
      </c>
      <c r="D4666" s="11">
        <v>608</v>
      </c>
      <c r="G4666" t="s">
        <v>2554</v>
      </c>
    </row>
    <row r="4667" spans="1:7">
      <c r="A4667" s="1707" t="s">
        <v>645</v>
      </c>
      <c r="B4667" s="1707" t="s">
        <v>56</v>
      </c>
      <c r="C4667" s="22">
        <v>46300</v>
      </c>
      <c r="D4667" s="11">
        <v>428</v>
      </c>
      <c r="G4667" t="s">
        <v>2554</v>
      </c>
    </row>
    <row r="4668" spans="1:7">
      <c r="A4668" s="1622" t="s">
        <v>695</v>
      </c>
      <c r="B4668" s="1707" t="s">
        <v>496</v>
      </c>
      <c r="C4668" s="22">
        <v>46300</v>
      </c>
      <c r="D4668" s="11">
        <v>486</v>
      </c>
      <c r="G4668" t="s">
        <v>2554</v>
      </c>
    </row>
    <row r="4669" spans="1:7">
      <c r="A4669" s="1707" t="s">
        <v>2015</v>
      </c>
      <c r="B4669" s="1707" t="s">
        <v>3145</v>
      </c>
      <c r="C4669" s="22">
        <v>46300</v>
      </c>
      <c r="D4669" s="11">
        <v>182</v>
      </c>
      <c r="G4669" t="s">
        <v>2554</v>
      </c>
    </row>
    <row r="4670" spans="1:7">
      <c r="A4670" s="234" t="s">
        <v>1052</v>
      </c>
      <c r="B4670" s="1706" t="s">
        <v>812</v>
      </c>
      <c r="C4670" s="22">
        <v>46300</v>
      </c>
      <c r="D4670" s="11">
        <v>100</v>
      </c>
      <c r="G4670" t="s">
        <v>2554</v>
      </c>
    </row>
    <row r="4671" spans="1:7">
      <c r="A4671" s="238" t="s">
        <v>1054</v>
      </c>
      <c r="B4671" s="1707" t="s">
        <v>812</v>
      </c>
      <c r="C4671" s="22">
        <v>46300</v>
      </c>
      <c r="D4671" s="11">
        <v>282</v>
      </c>
      <c r="G4671" t="s">
        <v>2554</v>
      </c>
    </row>
    <row r="4672" spans="1:7">
      <c r="A4672" s="238" t="s">
        <v>817</v>
      </c>
      <c r="B4672" s="1707" t="s">
        <v>812</v>
      </c>
      <c r="C4672" s="22">
        <v>46300</v>
      </c>
      <c r="D4672" s="11">
        <v>282</v>
      </c>
      <c r="G4672" t="s">
        <v>2554</v>
      </c>
    </row>
    <row r="4673" spans="1:7">
      <c r="A4673" s="1752" t="s">
        <v>1066</v>
      </c>
      <c r="B4673" s="234" t="s">
        <v>3014</v>
      </c>
      <c r="C4673" s="22">
        <v>46300</v>
      </c>
      <c r="F4673" s="11" t="s">
        <v>3353</v>
      </c>
      <c r="G4673" t="s">
        <v>2554</v>
      </c>
    </row>
    <row r="4674" spans="1:7">
      <c r="A4674" s="1787" t="s">
        <v>883</v>
      </c>
      <c r="B4674" s="238" t="s">
        <v>3014</v>
      </c>
      <c r="C4674" s="22">
        <v>46300</v>
      </c>
      <c r="D4674" s="11">
        <v>70</v>
      </c>
      <c r="F4674" s="11" t="s">
        <v>3354</v>
      </c>
      <c r="G4674" t="s">
        <v>2554</v>
      </c>
    </row>
    <row r="4675" spans="1:7">
      <c r="A4675" s="1787" t="s">
        <v>886</v>
      </c>
      <c r="B4675" s="238" t="s">
        <v>3014</v>
      </c>
      <c r="C4675" s="22">
        <v>46300</v>
      </c>
      <c r="D4675" s="11">
        <v>571</v>
      </c>
      <c r="G4675" t="s">
        <v>2554</v>
      </c>
    </row>
    <row r="4676" spans="1:7">
      <c r="A4676" s="1651" t="s">
        <v>577</v>
      </c>
      <c r="B4676" s="1651" t="s">
        <v>3300</v>
      </c>
      <c r="C4676" s="22">
        <v>46301</v>
      </c>
      <c r="F4676" s="11" t="s">
        <v>2220</v>
      </c>
      <c r="G4676" t="s">
        <v>2554</v>
      </c>
    </row>
    <row r="4677" spans="1:7">
      <c r="A4677" s="1725" t="s">
        <v>595</v>
      </c>
      <c r="B4677" s="1725" t="s">
        <v>3300</v>
      </c>
      <c r="C4677" s="22">
        <v>46301</v>
      </c>
      <c r="D4677" s="11">
        <v>488</v>
      </c>
      <c r="F4677" s="11" t="s">
        <v>2593</v>
      </c>
      <c r="G4677" t="s">
        <v>2554</v>
      </c>
    </row>
    <row r="4678" spans="1:7">
      <c r="A4678" s="1725" t="s">
        <v>1101</v>
      </c>
      <c r="B4678" s="1725" t="s">
        <v>3300</v>
      </c>
      <c r="C4678" s="22">
        <v>46301</v>
      </c>
      <c r="F4678" s="11" t="s">
        <v>2995</v>
      </c>
      <c r="G4678" t="s">
        <v>2554</v>
      </c>
    </row>
    <row r="4679" spans="1:7">
      <c r="A4679" s="1725" t="s">
        <v>1103</v>
      </c>
      <c r="B4679" s="1725" t="s">
        <v>3300</v>
      </c>
      <c r="C4679" s="22">
        <v>46301</v>
      </c>
      <c r="F4679" s="11" t="s">
        <v>2995</v>
      </c>
      <c r="G4679" t="s">
        <v>2554</v>
      </c>
    </row>
    <row r="4680" spans="1:7">
      <c r="A4680" s="1725" t="s">
        <v>620</v>
      </c>
      <c r="B4680" s="1725" t="s">
        <v>3341</v>
      </c>
      <c r="C4680" s="22">
        <v>46301</v>
      </c>
      <c r="D4680" s="11">
        <v>324</v>
      </c>
      <c r="G4680" t="s">
        <v>2554</v>
      </c>
    </row>
    <row r="4681" spans="1:7">
      <c r="A4681" s="1725" t="s">
        <v>632</v>
      </c>
      <c r="B4681" s="1725" t="s">
        <v>500</v>
      </c>
      <c r="C4681" s="22">
        <v>46301</v>
      </c>
      <c r="D4681" s="86">
        <v>1739</v>
      </c>
      <c r="G4681" t="s">
        <v>2554</v>
      </c>
    </row>
    <row r="4682" spans="1:7">
      <c r="A4682" s="1651" t="s">
        <v>898</v>
      </c>
      <c r="B4682" s="1651" t="s">
        <v>56</v>
      </c>
      <c r="C4682" s="22">
        <v>46301</v>
      </c>
      <c r="F4682" s="11" t="s">
        <v>3355</v>
      </c>
      <c r="G4682" t="s">
        <v>2554</v>
      </c>
    </row>
    <row r="4683" spans="1:7">
      <c r="A4683" s="1725" t="s">
        <v>645</v>
      </c>
      <c r="B4683" s="1725" t="s">
        <v>56</v>
      </c>
      <c r="C4683" s="22">
        <v>46301</v>
      </c>
      <c r="D4683" s="86">
        <v>1278</v>
      </c>
      <c r="G4683" t="s">
        <v>2554</v>
      </c>
    </row>
    <row r="4684" spans="1:7">
      <c r="A4684" s="1725" t="s">
        <v>695</v>
      </c>
      <c r="B4684" s="1725" t="s">
        <v>496</v>
      </c>
      <c r="C4684" s="22">
        <v>46301</v>
      </c>
      <c r="D4684" s="11">
        <v>670</v>
      </c>
      <c r="G4684" t="s">
        <v>2554</v>
      </c>
    </row>
    <row r="4685" spans="1:7">
      <c r="A4685" s="1725" t="s">
        <v>2015</v>
      </c>
      <c r="B4685" s="1725" t="s">
        <v>3145</v>
      </c>
      <c r="C4685" s="22">
        <v>46301</v>
      </c>
      <c r="D4685" s="11">
        <v>483</v>
      </c>
      <c r="G4685" t="s">
        <v>2554</v>
      </c>
    </row>
    <row r="4686" spans="1:7">
      <c r="A4686" s="1725" t="s">
        <v>1124</v>
      </c>
      <c r="B4686" s="1725" t="s">
        <v>54</v>
      </c>
      <c r="C4686" s="22">
        <v>46301</v>
      </c>
      <c r="D4686" s="86">
        <v>1602</v>
      </c>
      <c r="G4686" t="s">
        <v>2554</v>
      </c>
    </row>
    <row r="4687" spans="1:7">
      <c r="A4687" s="1725" t="s">
        <v>1126</v>
      </c>
      <c r="B4687" s="1725" t="s">
        <v>54</v>
      </c>
      <c r="C4687" s="22">
        <v>46301</v>
      </c>
      <c r="D4687" s="11">
        <v>78</v>
      </c>
      <c r="F4687" s="11" t="s">
        <v>3356</v>
      </c>
      <c r="G4687" t="s">
        <v>2554</v>
      </c>
    </row>
    <row r="4688" spans="1:7">
      <c r="A4688" s="1125" t="s">
        <v>1052</v>
      </c>
      <c r="B4688" s="1735" t="s">
        <v>812</v>
      </c>
      <c r="C4688" s="22">
        <v>46301</v>
      </c>
      <c r="D4688" s="11">
        <v>204</v>
      </c>
      <c r="G4688" t="s">
        <v>2554</v>
      </c>
    </row>
    <row r="4689" spans="1:7">
      <c r="A4689" s="1126" t="s">
        <v>1054</v>
      </c>
      <c r="B4689" s="1653" t="s">
        <v>812</v>
      </c>
      <c r="C4689" s="22">
        <v>46301</v>
      </c>
      <c r="D4689" s="11">
        <v>365</v>
      </c>
      <c r="G4689" t="s">
        <v>2554</v>
      </c>
    </row>
    <row r="4690" spans="1:7">
      <c r="A4690" s="1126" t="s">
        <v>817</v>
      </c>
      <c r="B4690" s="1653" t="s">
        <v>812</v>
      </c>
      <c r="C4690" s="22">
        <v>46301</v>
      </c>
      <c r="D4690" s="11">
        <v>365</v>
      </c>
      <c r="G4690" t="s">
        <v>2554</v>
      </c>
    </row>
    <row r="4691" spans="1:7">
      <c r="A4691" s="1652" t="s">
        <v>1066</v>
      </c>
      <c r="B4691" s="1125" t="s">
        <v>3014</v>
      </c>
      <c r="C4691" s="22">
        <v>46301</v>
      </c>
      <c r="F4691" s="11" t="s">
        <v>2220</v>
      </c>
      <c r="G4691" t="s">
        <v>2554</v>
      </c>
    </row>
    <row r="4692" spans="1:7">
      <c r="A4692" s="1661" t="s">
        <v>883</v>
      </c>
      <c r="B4692" s="1126" t="s">
        <v>3014</v>
      </c>
      <c r="C4692" s="22">
        <v>46301</v>
      </c>
      <c r="D4692" s="11">
        <v>30</v>
      </c>
      <c r="F4692" s="11" t="s">
        <v>3357</v>
      </c>
      <c r="G4692" t="s">
        <v>2554</v>
      </c>
    </row>
    <row r="4693" spans="1:7">
      <c r="A4693" s="1661" t="s">
        <v>886</v>
      </c>
      <c r="B4693" s="1126" t="s">
        <v>3014</v>
      </c>
      <c r="C4693" s="22">
        <v>46301</v>
      </c>
      <c r="D4693" s="11">
        <v>514</v>
      </c>
      <c r="G4693" t="s">
        <v>2554</v>
      </c>
    </row>
    <row r="4694" spans="1:7">
      <c r="A4694" s="1638" t="s">
        <v>695</v>
      </c>
      <c r="B4694" s="1638" t="s">
        <v>496</v>
      </c>
      <c r="C4694" s="22">
        <v>46302</v>
      </c>
      <c r="D4694" s="11">
        <v>731</v>
      </c>
      <c r="G4694" t="s">
        <v>2554</v>
      </c>
    </row>
    <row r="4695" spans="1:7">
      <c r="A4695" s="1638" t="s">
        <v>2015</v>
      </c>
      <c r="B4695" s="1638" t="s">
        <v>3145</v>
      </c>
      <c r="C4695" s="22">
        <v>46302</v>
      </c>
      <c r="D4695" s="11">
        <v>271</v>
      </c>
      <c r="G4695" t="s">
        <v>2554</v>
      </c>
    </row>
    <row r="4696" spans="1:7">
      <c r="A4696" s="1638" t="s">
        <v>1124</v>
      </c>
      <c r="B4696" s="1638" t="s">
        <v>54</v>
      </c>
      <c r="C4696" s="22">
        <v>46302</v>
      </c>
      <c r="D4696" s="11">
        <v>190</v>
      </c>
      <c r="G4696" t="s">
        <v>2554</v>
      </c>
    </row>
    <row r="4697" spans="1:7">
      <c r="A4697" s="1638" t="s">
        <v>1126</v>
      </c>
      <c r="B4697" s="1638" t="s">
        <v>54</v>
      </c>
      <c r="C4697" s="22">
        <v>46302</v>
      </c>
      <c r="F4697" s="11" t="s">
        <v>3358</v>
      </c>
      <c r="G4697" t="s">
        <v>2554</v>
      </c>
    </row>
    <row r="4698" spans="1:7">
      <c r="A4698" s="1638" t="s">
        <v>726</v>
      </c>
      <c r="B4698" s="1638" t="s">
        <v>54</v>
      </c>
      <c r="C4698" s="22">
        <v>46302</v>
      </c>
      <c r="D4698" s="11">
        <v>904</v>
      </c>
      <c r="G4698" t="s">
        <v>2554</v>
      </c>
    </row>
    <row r="4699" spans="1:7">
      <c r="A4699" s="1116" t="s">
        <v>1052</v>
      </c>
      <c r="B4699" s="1804" t="s">
        <v>812</v>
      </c>
      <c r="C4699" s="22">
        <v>46302</v>
      </c>
      <c r="F4699" s="11" t="s">
        <v>3289</v>
      </c>
      <c r="G4699" t="s">
        <v>2554</v>
      </c>
    </row>
    <row r="4700" spans="1:7">
      <c r="A4700" s="1116" t="s">
        <v>1054</v>
      </c>
      <c r="B4700" s="1804" t="s">
        <v>812</v>
      </c>
      <c r="C4700" s="22">
        <v>46302</v>
      </c>
      <c r="F4700" s="11" t="s">
        <v>2220</v>
      </c>
      <c r="G4700" t="s">
        <v>2554</v>
      </c>
    </row>
    <row r="4701" spans="1:7">
      <c r="A4701" s="1804" t="s">
        <v>1066</v>
      </c>
      <c r="B4701" s="167" t="s">
        <v>3014</v>
      </c>
      <c r="C4701" s="22">
        <v>46302</v>
      </c>
      <c r="E4701" s="244">
        <v>1324</v>
      </c>
      <c r="G4701" t="s">
        <v>2554</v>
      </c>
    </row>
    <row r="4702" spans="1:7">
      <c r="A4702" s="1804" t="s">
        <v>883</v>
      </c>
      <c r="B4702" s="167" t="s">
        <v>3014</v>
      </c>
      <c r="C4702" s="22">
        <v>46302</v>
      </c>
      <c r="E4702" s="244">
        <v>1310</v>
      </c>
      <c r="F4702" s="11" t="s">
        <v>3359</v>
      </c>
      <c r="G4702" t="s">
        <v>2554</v>
      </c>
    </row>
    <row r="4703" spans="1:7">
      <c r="A4703" s="1651" t="s">
        <v>1093</v>
      </c>
      <c r="B4703" s="1651" t="s">
        <v>489</v>
      </c>
      <c r="C4703" s="22">
        <v>46303</v>
      </c>
      <c r="D4703" s="11">
        <v>749</v>
      </c>
      <c r="G4703" t="s">
        <v>2554</v>
      </c>
    </row>
    <row r="4704" spans="1:7">
      <c r="A4704" s="1725" t="s">
        <v>590</v>
      </c>
      <c r="B4704" s="1725" t="s">
        <v>489</v>
      </c>
      <c r="C4704" s="22">
        <v>46303</v>
      </c>
      <c r="F4704" s="11" t="s">
        <v>2220</v>
      </c>
      <c r="G4704" t="s">
        <v>2554</v>
      </c>
    </row>
    <row r="4705" spans="1:7">
      <c r="A4705" s="1725" t="s">
        <v>595</v>
      </c>
      <c r="B4705" s="1725" t="s">
        <v>3360</v>
      </c>
      <c r="C4705" s="22">
        <v>46303</v>
      </c>
      <c r="D4705" s="11">
        <v>493</v>
      </c>
      <c r="F4705" s="11" t="s">
        <v>3361</v>
      </c>
      <c r="G4705" t="s">
        <v>2554</v>
      </c>
    </row>
    <row r="4706" spans="1:7">
      <c r="A4706" s="1725" t="s">
        <v>1101</v>
      </c>
      <c r="B4706" s="1725" t="s">
        <v>489</v>
      </c>
      <c r="C4706" s="22">
        <v>46303</v>
      </c>
      <c r="F4706" s="11" t="s">
        <v>3362</v>
      </c>
      <c r="G4706" t="s">
        <v>2554</v>
      </c>
    </row>
    <row r="4707" spans="1:7">
      <c r="A4707" s="1725" t="s">
        <v>1101</v>
      </c>
      <c r="B4707" s="1725" t="s">
        <v>3360</v>
      </c>
      <c r="C4707" s="22">
        <v>46303</v>
      </c>
      <c r="D4707" s="11">
        <v>36</v>
      </c>
      <c r="F4707" s="11" t="s">
        <v>3363</v>
      </c>
      <c r="G4707" t="s">
        <v>2554</v>
      </c>
    </row>
    <row r="4708" spans="1:7">
      <c r="A4708" s="1725" t="s">
        <v>605</v>
      </c>
      <c r="B4708" s="1725" t="s">
        <v>491</v>
      </c>
      <c r="C4708" s="22">
        <v>46303</v>
      </c>
      <c r="F4708" s="11" t="s">
        <v>3364</v>
      </c>
      <c r="G4708" t="s">
        <v>2554</v>
      </c>
    </row>
    <row r="4709" spans="1:7">
      <c r="A4709" s="1125" t="s">
        <v>695</v>
      </c>
      <c r="B4709" s="1125" t="s">
        <v>496</v>
      </c>
      <c r="C4709" s="22">
        <v>46303</v>
      </c>
      <c r="D4709" s="11">
        <v>843</v>
      </c>
      <c r="G4709" t="s">
        <v>2554</v>
      </c>
    </row>
    <row r="4710" spans="1:7">
      <c r="A4710" s="1126" t="s">
        <v>2015</v>
      </c>
      <c r="B4710" s="1126" t="s">
        <v>3145</v>
      </c>
      <c r="C4710" s="22">
        <v>46303</v>
      </c>
      <c r="D4710" s="11">
        <v>360</v>
      </c>
      <c r="G4710" t="s">
        <v>2554</v>
      </c>
    </row>
    <row r="4711" spans="1:7">
      <c r="A4711" s="1653" t="s">
        <v>726</v>
      </c>
      <c r="B4711" s="1653" t="s">
        <v>54</v>
      </c>
      <c r="C4711" s="22">
        <v>46303</v>
      </c>
      <c r="D4711" s="11">
        <v>868</v>
      </c>
      <c r="G4711" t="s">
        <v>2554</v>
      </c>
    </row>
    <row r="4712" spans="1:7">
      <c r="A4712" s="1125" t="s">
        <v>817</v>
      </c>
      <c r="B4712" s="1735" t="s">
        <v>812</v>
      </c>
      <c r="C4712" s="22">
        <v>46303</v>
      </c>
      <c r="D4712" s="11">
        <v>456</v>
      </c>
      <c r="G4712" t="s">
        <v>2554</v>
      </c>
    </row>
    <row r="4713" spans="1:7">
      <c r="A4713" s="1126" t="s">
        <v>1054</v>
      </c>
      <c r="B4713" s="1653" t="s">
        <v>812</v>
      </c>
      <c r="C4713" s="22">
        <v>46303</v>
      </c>
      <c r="F4713" s="11" t="s">
        <v>3365</v>
      </c>
      <c r="G4713" t="s">
        <v>2554</v>
      </c>
    </row>
    <row r="4714" spans="1:7">
      <c r="A4714" s="1735" t="s">
        <v>883</v>
      </c>
      <c r="B4714" s="1125" t="s">
        <v>3014</v>
      </c>
      <c r="C4714" s="22">
        <v>46303</v>
      </c>
      <c r="D4714" s="11">
        <v>74</v>
      </c>
      <c r="F4714" s="11" t="s">
        <v>3366</v>
      </c>
      <c r="G4714" t="s">
        <v>2554</v>
      </c>
    </row>
    <row r="4715" spans="1:7">
      <c r="A4715" s="1653" t="s">
        <v>886</v>
      </c>
      <c r="B4715" s="1126" t="s">
        <v>3014</v>
      </c>
      <c r="C4715" s="22">
        <v>46303</v>
      </c>
      <c r="D4715" s="86">
        <v>1291</v>
      </c>
      <c r="G4715" t="s">
        <v>2554</v>
      </c>
    </row>
    <row r="4716" spans="1:7">
      <c r="A4716" s="1752" t="s">
        <v>590</v>
      </c>
      <c r="B4716" s="1752" t="s">
        <v>489</v>
      </c>
      <c r="C4716" s="22">
        <v>46304</v>
      </c>
      <c r="F4716" s="11" t="s">
        <v>2220</v>
      </c>
      <c r="G4716" t="s">
        <v>2554</v>
      </c>
    </row>
    <row r="4717" spans="1:7">
      <c r="A4717" s="1832" t="s">
        <v>595</v>
      </c>
      <c r="B4717" s="1752" t="s">
        <v>3360</v>
      </c>
      <c r="C4717" s="22">
        <v>46304</v>
      </c>
      <c r="D4717" s="11">
        <v>725</v>
      </c>
      <c r="F4717" s="11" t="s">
        <v>3367</v>
      </c>
      <c r="G4717" t="s">
        <v>2554</v>
      </c>
    </row>
    <row r="4718" spans="1:7">
      <c r="A4718" s="1832" t="s">
        <v>633</v>
      </c>
      <c r="B4718" s="1752" t="s">
        <v>58</v>
      </c>
      <c r="C4718" s="22">
        <v>46304</v>
      </c>
      <c r="D4718" s="11">
        <v>840</v>
      </c>
      <c r="G4718" t="s">
        <v>2554</v>
      </c>
    </row>
    <row r="4719" spans="1:7">
      <c r="A4719" s="1832" t="s">
        <v>1084</v>
      </c>
      <c r="B4719" s="1752" t="s">
        <v>58</v>
      </c>
      <c r="C4719" s="22">
        <v>46304</v>
      </c>
      <c r="D4719" s="11">
        <v>278</v>
      </c>
      <c r="G4719" t="s">
        <v>2554</v>
      </c>
    </row>
    <row r="4720" spans="1:7">
      <c r="A4720" s="1752" t="s">
        <v>577</v>
      </c>
      <c r="B4720" s="1752" t="s">
        <v>3326</v>
      </c>
      <c r="C4720" s="22">
        <v>46304</v>
      </c>
      <c r="D4720" s="11">
        <v>285</v>
      </c>
      <c r="F4720" s="11" t="s">
        <v>3368</v>
      </c>
      <c r="G4720" t="s">
        <v>2554</v>
      </c>
    </row>
    <row r="4721" spans="1:7">
      <c r="A4721" s="1752" t="s">
        <v>2009</v>
      </c>
      <c r="B4721" s="1752" t="s">
        <v>56</v>
      </c>
      <c r="C4721" s="22">
        <v>46304</v>
      </c>
      <c r="D4721" s="11">
        <v>63</v>
      </c>
      <c r="F4721" s="11" t="s">
        <v>3369</v>
      </c>
      <c r="G4721" t="s">
        <v>2554</v>
      </c>
    </row>
    <row r="4722" spans="1:7">
      <c r="A4722" s="1752" t="s">
        <v>666</v>
      </c>
      <c r="B4722" s="1752" t="s">
        <v>66</v>
      </c>
      <c r="C4722" s="22">
        <v>46304</v>
      </c>
      <c r="D4722" s="11">
        <v>844</v>
      </c>
      <c r="G4722" t="s">
        <v>2554</v>
      </c>
    </row>
    <row r="4723" spans="1:7">
      <c r="A4723" s="1833" t="s">
        <v>2015</v>
      </c>
      <c r="B4723" s="1834" t="s">
        <v>3145</v>
      </c>
      <c r="C4723" s="22">
        <v>46304</v>
      </c>
      <c r="D4723" s="11">
        <v>282</v>
      </c>
      <c r="F4723" s="11" t="s">
        <v>2768</v>
      </c>
      <c r="G4723" t="s">
        <v>2554</v>
      </c>
    </row>
    <row r="4724" spans="1:7">
      <c r="A4724" s="1832" t="s">
        <v>726</v>
      </c>
      <c r="B4724" s="1752" t="s">
        <v>54</v>
      </c>
      <c r="C4724" s="22">
        <v>46304</v>
      </c>
      <c r="D4724" s="11">
        <v>315</v>
      </c>
      <c r="G4724" t="s">
        <v>2554</v>
      </c>
    </row>
    <row r="4725" spans="1:7">
      <c r="A4725" s="1832" t="s">
        <v>1001</v>
      </c>
      <c r="B4725" s="1752" t="s">
        <v>66</v>
      </c>
      <c r="C4725" s="22">
        <v>46304</v>
      </c>
      <c r="D4725" s="11">
        <v>504</v>
      </c>
      <c r="G4725" t="s">
        <v>2554</v>
      </c>
    </row>
    <row r="4726" spans="1:7">
      <c r="A4726" s="1832" t="s">
        <v>1006</v>
      </c>
      <c r="B4726" s="1752" t="s">
        <v>493</v>
      </c>
      <c r="C4726" s="22">
        <v>46304</v>
      </c>
      <c r="D4726" s="11">
        <v>62</v>
      </c>
      <c r="G4726" t="s">
        <v>2554</v>
      </c>
    </row>
    <row r="4727" spans="1:7">
      <c r="A4727" s="1835" t="s">
        <v>817</v>
      </c>
      <c r="B4727" s="1834" t="s">
        <v>812</v>
      </c>
      <c r="C4727" s="22">
        <v>46304</v>
      </c>
      <c r="D4727" s="11">
        <v>374</v>
      </c>
      <c r="G4727" t="s">
        <v>2554</v>
      </c>
    </row>
    <row r="4728" spans="1:7">
      <c r="A4728" s="1752" t="s">
        <v>1052</v>
      </c>
      <c r="B4728" s="1752" t="s">
        <v>812</v>
      </c>
      <c r="C4728" s="22">
        <v>46304</v>
      </c>
      <c r="F4728" s="11" t="s">
        <v>2220</v>
      </c>
      <c r="G4728" t="s">
        <v>2554</v>
      </c>
    </row>
    <row r="4729" spans="1:7">
      <c r="A4729" s="1752" t="s">
        <v>1054</v>
      </c>
      <c r="B4729" s="1752" t="s">
        <v>812</v>
      </c>
      <c r="C4729" s="22">
        <v>46304</v>
      </c>
      <c r="F4729" s="11" t="s">
        <v>3365</v>
      </c>
      <c r="G4729" t="s">
        <v>2554</v>
      </c>
    </row>
    <row r="4730" spans="1:7">
      <c r="A4730" s="1752" t="s">
        <v>883</v>
      </c>
      <c r="B4730" s="1752" t="s">
        <v>3302</v>
      </c>
      <c r="C4730" s="22">
        <v>46304</v>
      </c>
      <c r="F4730" s="11" t="s">
        <v>2220</v>
      </c>
      <c r="G4730" t="s">
        <v>2554</v>
      </c>
    </row>
    <row r="4731" spans="1:7">
      <c r="A4731" s="1752" t="s">
        <v>886</v>
      </c>
      <c r="B4731" s="1752" t="s">
        <v>3302</v>
      </c>
      <c r="C4731" s="22">
        <v>46304</v>
      </c>
      <c r="D4731" s="11">
        <v>969</v>
      </c>
      <c r="G4731" t="s">
        <v>2554</v>
      </c>
    </row>
    <row r="4732" spans="1:7">
      <c r="C4732" s="22">
        <v>46307</v>
      </c>
    </row>
  </sheetData>
  <autoFilter ref="A1:F3615" xr:uid="{893CD954-0D6D-4581-9427-135EA654A05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7D08-49A6-406B-8DFC-BEE4BA3853DB}">
  <dimension ref="A1:J203"/>
  <sheetViews>
    <sheetView workbookViewId="0">
      <selection activeCell="B18" sqref="B18"/>
    </sheetView>
  </sheetViews>
  <sheetFormatPr defaultRowHeight="15"/>
  <cols>
    <col min="1" max="1" width="31.42578125" bestFit="1" customWidth="1"/>
    <col min="2" max="2" width="20.7109375" customWidth="1"/>
    <col min="3" max="3" width="20.7109375" style="46" customWidth="1"/>
    <col min="4" max="8" width="20.7109375" customWidth="1"/>
    <col min="9" max="9" width="28.5703125" customWidth="1"/>
    <col min="10" max="10" width="255.7109375" bestFit="1" customWidth="1"/>
  </cols>
  <sheetData>
    <row r="1" spans="1:10" s="52" customFormat="1" ht="24.75" customHeight="1">
      <c r="A1" s="903" t="str" cm="1">
        <f t="array" ref="A1:J203">_xlfn.LET(_xlpm.src,_xlfn.CHOOSECOLS('Tillman UG Footage'!A2:AD1048576,1,2,3,8,10,13,14,15,22,29),_xlpm.colA,'Tillman UG Footage'!A2:A1048576,_xlpm.filt,_xlfn._xlws.FILTER(_xlpm.src,_xlpm.colA&lt;&gt;""),_xlpm.filtA,_xlfn._xlws.FILTER(_xlpm.colA,_xlpm.colA&lt;&gt;""),_xlpm.n,ROWS(_xlpm.filt),_xlpm.isM,ISNUMBER(SEARCH("Market",_xlpm.filtA)),_xlpm.idx,_xlfn.SEQUENCE(_xlpm.n),_xlpm.cumBlanks,_xlfn.SCAN(0,_xlpm.idx,_xlfn.LAMBDA(_xlpm.a,_xlpm.i,_xlpm.a+IF(INDEX(_xlpm.isM,_xlpm.i),1,0))),_xlpm.newIdx,_xlpm.idx+_xlpm.cumBlanks,_xlpm.totalR,MAX(_xlpm.newIdx),_xlpm.outIdx,_xlfn.SEQUENCE(_xlpm.totalR),_xlpm.dataMap,IFERROR(MATCH(_xlpm.outIdx,_xlpm.newIdx,0),0),_xlpm.hdr,{"Market 1 NTP Number","AREA","SOW TSD Date","HHP","Permit Status","SOW Received","SOW Estimated Cost","NTP Received","Footage UG","Fiber Placement Footage"},_xlpm.body,_xlfn.MAKEARRAY(_xlpm.totalR,10,_xlfn.LAMBDA(_xlpm.r,_xlpm.c,IF(INDEX(_xlpm.dataMap,_xlpm.r)=0,"",INDEX(_xlpm.filt,INDEX(_xlpm.dataMap,_xlpm.r),_xlpm.c)))),_xlfn.VSTACK(_xlpm.hdr,_xlpm.body))</f>
        <v>Market 1 NTP Number</v>
      </c>
      <c r="B1" s="903" t="str">
        <v>AREA</v>
      </c>
      <c r="C1" s="904" t="str">
        <v>SOW TSD Date</v>
      </c>
      <c r="D1" s="903" t="str">
        <v>HHP</v>
      </c>
      <c r="E1" s="903" t="str">
        <v>Permit Status</v>
      </c>
      <c r="F1" s="903" t="str">
        <v>SOW Received</v>
      </c>
      <c r="G1" s="903" t="str">
        <v>SOW Estimated Cost</v>
      </c>
      <c r="H1" s="903" t="str">
        <v>NTP Received</v>
      </c>
      <c r="I1" s="903" t="str">
        <v>Footage UG</v>
      </c>
      <c r="J1" s="903" t="str">
        <v>Fiber Placement Footage</v>
      </c>
    </row>
    <row r="2" spans="1:10" s="52" customFormat="1" ht="24.75" customHeight="1">
      <c r="A2" s="265" t="str">
        <v>D-HPP630</v>
      </c>
      <c r="B2" s="265" t="str">
        <v>Clearwater</v>
      </c>
      <c r="C2" s="905">
        <v>46325</v>
      </c>
      <c r="D2" s="265">
        <v>67</v>
      </c>
      <c r="E2" s="265" t="str">
        <v>Received</v>
      </c>
      <c r="F2" s="265" t="str">
        <v>Yes</v>
      </c>
      <c r="G2" s="265">
        <v>100866</v>
      </c>
      <c r="H2" s="265" t="str">
        <v>Yes</v>
      </c>
      <c r="I2" s="265">
        <v>9021</v>
      </c>
      <c r="J2" s="265">
        <v>0</v>
      </c>
    </row>
    <row r="3" spans="1:10" s="52" customFormat="1" ht="24.75" customHeight="1">
      <c r="A3" s="265" t="str">
        <v>D-HPP631</v>
      </c>
      <c r="B3" s="265" t="str">
        <v>Clearwater</v>
      </c>
      <c r="C3" s="905">
        <v>46325</v>
      </c>
      <c r="D3" s="265">
        <v>93</v>
      </c>
      <c r="E3" s="265" t="str">
        <v>Received</v>
      </c>
      <c r="F3" s="265" t="str">
        <v>Yes</v>
      </c>
      <c r="G3" s="265">
        <v>104934</v>
      </c>
      <c r="H3" s="265" t="str">
        <v>Yes</v>
      </c>
      <c r="I3" s="265">
        <v>8701</v>
      </c>
      <c r="J3" s="265">
        <v>0</v>
      </c>
    </row>
    <row r="4" spans="1:10" s="52" customFormat="1" ht="24.75" customHeight="1">
      <c r="A4" s="265" t="str">
        <v>D-HPP637</v>
      </c>
      <c r="B4" s="265" t="str">
        <v>Clearwater</v>
      </c>
      <c r="C4" s="905">
        <v>46325</v>
      </c>
      <c r="D4" s="265">
        <v>40</v>
      </c>
      <c r="E4" s="265" t="str">
        <v>Received</v>
      </c>
      <c r="F4" s="265" t="str">
        <v>Yes</v>
      </c>
      <c r="G4" s="265">
        <v>91774</v>
      </c>
      <c r="H4" s="265" t="str">
        <v>Yes</v>
      </c>
      <c r="I4" s="265">
        <v>7530</v>
      </c>
      <c r="J4" s="265">
        <v>0</v>
      </c>
    </row>
    <row r="5" spans="1:10" s="52" customFormat="1" ht="24.75" customHeight="1">
      <c r="A5" s="265" t="str">
        <v>FB-HPP612-2</v>
      </c>
      <c r="B5" s="265" t="str">
        <v>Clearwater</v>
      </c>
      <c r="C5" s="905">
        <v>46305</v>
      </c>
      <c r="D5" s="265">
        <v>0</v>
      </c>
      <c r="E5" s="265" t="str">
        <v>Received</v>
      </c>
      <c r="F5" s="265" t="str">
        <v>No</v>
      </c>
      <c r="G5" s="265">
        <v>649</v>
      </c>
      <c r="H5" s="265" t="str">
        <v>Yes</v>
      </c>
      <c r="I5" s="265">
        <v>0</v>
      </c>
      <c r="J5" s="265">
        <v>0</v>
      </c>
    </row>
    <row r="6" spans="1:10" s="52" customFormat="1" ht="24.75" customHeight="1">
      <c r="A6" s="265" t="str">
        <v>D-HNP108/D-H0102E</v>
      </c>
      <c r="B6" s="265" t="str">
        <v>St Petersburg</v>
      </c>
      <c r="C6" s="905">
        <v>46080</v>
      </c>
      <c r="D6" s="265">
        <v>89</v>
      </c>
      <c r="E6" s="265" t="str">
        <v>Received</v>
      </c>
      <c r="F6" s="265" t="str">
        <v>Yes</v>
      </c>
      <c r="G6" s="265">
        <v>72131.5</v>
      </c>
      <c r="H6" s="265" t="str">
        <v>Yes</v>
      </c>
      <c r="I6" s="265">
        <v>6182</v>
      </c>
      <c r="J6" s="265">
        <v>0</v>
      </c>
    </row>
    <row r="7" spans="1:10" s="52" customFormat="1" ht="24.75" customHeight="1">
      <c r="A7" s="265" t="str">
        <v/>
      </c>
      <c r="B7" s="265" t="str">
        <v/>
      </c>
      <c r="C7" s="905" t="str">
        <v/>
      </c>
      <c r="D7" s="265" t="str">
        <v/>
      </c>
      <c r="E7" s="265" t="str">
        <v/>
      </c>
      <c r="F7" s="265" t="str">
        <v/>
      </c>
      <c r="G7" s="265" t="str">
        <v/>
      </c>
      <c r="H7" s="265" t="str">
        <v/>
      </c>
      <c r="I7" s="265" t="str">
        <v/>
      </c>
      <c r="J7" s="265" t="str">
        <v/>
      </c>
    </row>
    <row r="8" spans="1:10" s="52" customFormat="1" ht="24.75" customHeight="1">
      <c r="A8" s="903" t="str">
        <v>Market 1 NTP Number Pinellas</v>
      </c>
      <c r="B8" s="903" t="str">
        <v>AREA</v>
      </c>
      <c r="C8" s="904" t="str">
        <v>SOW TSD Date</v>
      </c>
      <c r="D8" s="903" t="str">
        <v>HHP</v>
      </c>
      <c r="E8" s="903" t="str">
        <v>Permit Status</v>
      </c>
      <c r="F8" s="903" t="str">
        <v>SOW Received</v>
      </c>
      <c r="G8" s="903" t="str">
        <v>SOW Estimated Cost</v>
      </c>
      <c r="H8" s="903" t="str">
        <v>NTP Received</v>
      </c>
      <c r="I8" s="903" t="str">
        <v>Footage UG</v>
      </c>
      <c r="J8" s="903" t="str">
        <v>Splicing Percentage Complete</v>
      </c>
    </row>
    <row r="9" spans="1:10" s="52" customFormat="1" ht="24.75" customHeight="1">
      <c r="A9" s="265" t="str">
        <v>D-HLC505</v>
      </c>
      <c r="B9" s="265" t="str">
        <v>Pinellas</v>
      </c>
      <c r="C9" s="905">
        <v>46325</v>
      </c>
      <c r="D9" s="265">
        <v>41</v>
      </c>
      <c r="E9" s="265" t="str">
        <v>Received</v>
      </c>
      <c r="F9" s="265" t="str">
        <v>Yes</v>
      </c>
      <c r="G9" s="265">
        <v>78963.5</v>
      </c>
      <c r="H9" s="265" t="str">
        <v>Yes</v>
      </c>
      <c r="I9" s="265">
        <v>5973</v>
      </c>
      <c r="J9" s="265">
        <v>0</v>
      </c>
    </row>
    <row r="10" spans="1:10" s="52" customFormat="1" ht="24.75" customHeight="1">
      <c r="A10" s="265" t="str">
        <v>D-HLC508</v>
      </c>
      <c r="B10" s="265" t="str">
        <v>Pinellas</v>
      </c>
      <c r="C10" s="905">
        <v>46295</v>
      </c>
      <c r="D10" s="265">
        <v>69</v>
      </c>
      <c r="E10" s="265" t="str">
        <v>Received</v>
      </c>
      <c r="F10" s="265" t="str">
        <v>Yes</v>
      </c>
      <c r="G10" s="265">
        <v>84458.5</v>
      </c>
      <c r="H10" s="265" t="str">
        <v>Yes</v>
      </c>
      <c r="I10" s="265">
        <v>6831</v>
      </c>
      <c r="J10" s="265">
        <v>1</v>
      </c>
    </row>
    <row r="11" spans="1:10" s="52" customFormat="1" ht="24.75" customHeight="1">
      <c r="A11" s="265" t="str">
        <v>D-HLC509</v>
      </c>
      <c r="B11" s="265" t="str">
        <v>Pinellas</v>
      </c>
      <c r="C11" s="905">
        <v>46325</v>
      </c>
      <c r="D11" s="265">
        <v>72</v>
      </c>
      <c r="E11" s="265" t="str">
        <v>Received</v>
      </c>
      <c r="F11" s="265" t="str">
        <v>No</v>
      </c>
      <c r="G11" s="265">
        <v>69525.5</v>
      </c>
      <c r="H11" s="265" t="str">
        <v>Yes</v>
      </c>
      <c r="I11" s="265">
        <v>5407</v>
      </c>
      <c r="J11" s="265">
        <v>0</v>
      </c>
    </row>
    <row r="12" spans="1:10" s="52" customFormat="1" ht="24.75" customHeight="1">
      <c r="A12" s="265" t="str">
        <v>D-HLC510</v>
      </c>
      <c r="B12" s="265" t="str">
        <v>Pinellas</v>
      </c>
      <c r="C12" s="905">
        <v>46325</v>
      </c>
      <c r="D12" s="265">
        <v>102</v>
      </c>
      <c r="E12" s="265" t="str">
        <v>Received</v>
      </c>
      <c r="F12" s="265" t="str">
        <v>Yes</v>
      </c>
      <c r="G12" s="265">
        <v>59181</v>
      </c>
      <c r="H12" s="265" t="str">
        <v>Yes</v>
      </c>
      <c r="I12" s="265">
        <v>4718</v>
      </c>
      <c r="J12" s="265">
        <v>0</v>
      </c>
    </row>
    <row r="13" spans="1:10" s="52" customFormat="1" ht="24.75" customHeight="1">
      <c r="A13" s="265" t="str">
        <v>D-HLC514</v>
      </c>
      <c r="B13" s="265" t="str">
        <v>Pinellas</v>
      </c>
      <c r="C13" s="905">
        <v>46295</v>
      </c>
      <c r="D13" s="265">
        <v>83</v>
      </c>
      <c r="E13" s="265" t="str">
        <v>Received</v>
      </c>
      <c r="F13" s="265" t="str">
        <v>Yes</v>
      </c>
      <c r="G13" s="265">
        <v>87651</v>
      </c>
      <c r="H13" s="265" t="str">
        <v>Yes</v>
      </c>
      <c r="I13" s="265">
        <v>7199</v>
      </c>
      <c r="J13" s="265">
        <v>1</v>
      </c>
    </row>
    <row r="14" spans="1:10" s="52" customFormat="1" ht="24.75" customHeight="1">
      <c r="A14" s="265" t="str">
        <v>D-HLC515</v>
      </c>
      <c r="B14" s="265" t="str">
        <v>Pinellas</v>
      </c>
      <c r="C14" s="905">
        <v>46295</v>
      </c>
      <c r="D14" s="265">
        <v>18</v>
      </c>
      <c r="E14" s="265" t="str">
        <v>Received</v>
      </c>
      <c r="F14" s="265" t="str">
        <v>Yes</v>
      </c>
      <c r="G14" s="265">
        <v>80560</v>
      </c>
      <c r="H14" s="265" t="str">
        <v>Yes</v>
      </c>
      <c r="I14" s="265">
        <v>6416</v>
      </c>
      <c r="J14" s="265">
        <v>1</v>
      </c>
    </row>
    <row r="15" spans="1:10" s="52" customFormat="1" ht="24.75" customHeight="1">
      <c r="A15" s="265" t="str">
        <v>D-HLC516</v>
      </c>
      <c r="B15" s="265" t="str">
        <v>Pinellas</v>
      </c>
      <c r="C15" s="905">
        <v>46295</v>
      </c>
      <c r="D15" s="265">
        <v>90</v>
      </c>
      <c r="E15" s="265" t="str">
        <v>Received</v>
      </c>
      <c r="F15" s="265" t="str">
        <v>Yes</v>
      </c>
      <c r="G15" s="265">
        <v>113855.5</v>
      </c>
      <c r="H15" s="265" t="str">
        <v>Yes</v>
      </c>
      <c r="I15" s="265">
        <v>8970</v>
      </c>
      <c r="J15" s="265">
        <v>1</v>
      </c>
    </row>
    <row r="16" spans="1:10" s="52" customFormat="1" ht="24.75" customHeight="1">
      <c r="A16" s="265" t="str">
        <v>D-HLC520</v>
      </c>
      <c r="B16" s="265" t="str">
        <v>Pinellas</v>
      </c>
      <c r="C16" s="905">
        <v>46356</v>
      </c>
      <c r="D16" s="265">
        <v>101</v>
      </c>
      <c r="E16" s="265" t="str">
        <v>Received</v>
      </c>
      <c r="F16" s="265" t="str">
        <v>Yes</v>
      </c>
      <c r="G16" s="265">
        <v>72023</v>
      </c>
      <c r="H16" s="265" t="str">
        <v>Yes</v>
      </c>
      <c r="I16" s="265">
        <v>5644</v>
      </c>
      <c r="J16" s="265">
        <v>0</v>
      </c>
    </row>
    <row r="17" spans="1:10" s="52" customFormat="1" ht="24.75" customHeight="1">
      <c r="A17" s="265" t="str">
        <v>D-HLC521</v>
      </c>
      <c r="B17" s="265" t="str">
        <v>Pinellas</v>
      </c>
      <c r="C17" s="905">
        <v>46325</v>
      </c>
      <c r="D17" s="265">
        <v>108</v>
      </c>
      <c r="E17" s="265" t="str">
        <v>Received</v>
      </c>
      <c r="F17" s="265" t="str">
        <v>Yes</v>
      </c>
      <c r="G17" s="265">
        <v>105904.5</v>
      </c>
      <c r="H17" s="265" t="str">
        <v>Yes</v>
      </c>
      <c r="I17" s="265">
        <v>8808</v>
      </c>
      <c r="J17" s="265">
        <v>0</v>
      </c>
    </row>
    <row r="18" spans="1:10" s="52" customFormat="1" ht="24.75" customHeight="1">
      <c r="A18" s="265" t="str">
        <v>D-HLC522</v>
      </c>
      <c r="B18" s="265" t="str">
        <v>Pinellas</v>
      </c>
      <c r="C18" s="905">
        <v>46325</v>
      </c>
      <c r="D18" s="265">
        <v>71</v>
      </c>
      <c r="E18" s="265" t="str">
        <v>Received</v>
      </c>
      <c r="F18" s="265" t="str">
        <v>Yes</v>
      </c>
      <c r="G18" s="265">
        <v>79435.5</v>
      </c>
      <c r="H18" s="265" t="str">
        <v>Yes</v>
      </c>
      <c r="I18" s="265">
        <v>6374</v>
      </c>
      <c r="J18" s="265">
        <v>0</v>
      </c>
    </row>
    <row r="19" spans="1:10" s="52" customFormat="1" ht="24.75" customHeight="1">
      <c r="A19" s="265" t="str">
        <v>D-HLC523</v>
      </c>
      <c r="B19" s="265" t="str">
        <v>Pinellas</v>
      </c>
      <c r="C19" s="905">
        <v>46356</v>
      </c>
      <c r="D19" s="265">
        <v>92</v>
      </c>
      <c r="E19" s="265" t="str">
        <v>Received</v>
      </c>
      <c r="F19" s="265" t="str">
        <v>Yes</v>
      </c>
      <c r="G19" s="265">
        <v>66908</v>
      </c>
      <c r="H19" s="265" t="str">
        <v>Yes</v>
      </c>
      <c r="I19" s="265">
        <v>5350</v>
      </c>
      <c r="J19" s="265">
        <v>0</v>
      </c>
    </row>
    <row r="20" spans="1:10" s="52" customFormat="1" ht="24.75" customHeight="1">
      <c r="A20" s="265" t="str">
        <v>D-HLC524</v>
      </c>
      <c r="B20" s="265" t="str">
        <v>Pinellas</v>
      </c>
      <c r="C20" s="905">
        <v>46325</v>
      </c>
      <c r="D20" s="265">
        <v>89</v>
      </c>
      <c r="E20" s="265" t="str">
        <v>Received</v>
      </c>
      <c r="F20" s="265" t="str">
        <v>Yes</v>
      </c>
      <c r="G20" s="265">
        <v>86487</v>
      </c>
      <c r="H20" s="265" t="str">
        <v>Yes</v>
      </c>
      <c r="I20" s="265">
        <v>7078</v>
      </c>
      <c r="J20" s="265">
        <v>0</v>
      </c>
    </row>
    <row r="21" spans="1:10" s="52" customFormat="1" ht="24.75" customHeight="1">
      <c r="A21" s="265" t="str">
        <v>D-HLC525</v>
      </c>
      <c r="B21" s="265" t="str">
        <v>Pinellas</v>
      </c>
      <c r="C21" s="905">
        <v>46356</v>
      </c>
      <c r="D21" s="265">
        <v>77</v>
      </c>
      <c r="E21" s="265" t="str">
        <v>Received</v>
      </c>
      <c r="F21" s="265" t="str">
        <v>Yes</v>
      </c>
      <c r="G21" s="265">
        <v>92514.5</v>
      </c>
      <c r="H21" s="265" t="str">
        <v>Yes</v>
      </c>
      <c r="I21" s="265">
        <v>7434</v>
      </c>
      <c r="J21" s="265">
        <v>0</v>
      </c>
    </row>
    <row r="22" spans="1:10" s="52" customFormat="1" ht="24.75" customHeight="1">
      <c r="A22" s="265" t="str">
        <v>D-HLC527</v>
      </c>
      <c r="B22" s="265" t="str">
        <v>Pinellas</v>
      </c>
      <c r="C22" s="905">
        <v>46356</v>
      </c>
      <c r="D22" s="265">
        <v>69</v>
      </c>
      <c r="E22" s="265" t="str">
        <v>Received</v>
      </c>
      <c r="F22" s="265" t="str">
        <v>Yes</v>
      </c>
      <c r="G22" s="265">
        <v>41647.5</v>
      </c>
      <c r="H22" s="265" t="str">
        <v>Yes</v>
      </c>
      <c r="I22" s="265">
        <v>3170</v>
      </c>
      <c r="J22" s="265">
        <v>0</v>
      </c>
    </row>
    <row r="23" spans="1:10" s="52" customFormat="1" ht="24.75" customHeight="1">
      <c r="A23" s="903" t="str">
        <v>D-HLC538</v>
      </c>
      <c r="B23" s="903" t="str">
        <v>Pinellas</v>
      </c>
      <c r="C23" s="904">
        <v>46356</v>
      </c>
      <c r="D23" s="903">
        <v>37</v>
      </c>
      <c r="E23" s="903" t="str">
        <v>Received</v>
      </c>
      <c r="F23" s="903" t="str">
        <v>Yes</v>
      </c>
      <c r="G23" s="903">
        <v>105048</v>
      </c>
      <c r="H23" s="903" t="str">
        <v>Yes</v>
      </c>
      <c r="I23" s="903">
        <v>8401</v>
      </c>
      <c r="J23" s="903">
        <v>0</v>
      </c>
    </row>
    <row r="24" spans="1:10" s="52" customFormat="1" ht="24.75" customHeight="1">
      <c r="A24" s="265" t="str">
        <v>D-HLC540</v>
      </c>
      <c r="B24" s="265" t="str">
        <v>Pinellas</v>
      </c>
      <c r="C24" s="905">
        <v>46356</v>
      </c>
      <c r="D24" s="265">
        <v>110</v>
      </c>
      <c r="E24" s="265" t="str">
        <v>Received</v>
      </c>
      <c r="F24" s="265" t="str">
        <v>Yes</v>
      </c>
      <c r="G24" s="265">
        <v>54275</v>
      </c>
      <c r="H24" s="265" t="str">
        <v>Yes</v>
      </c>
      <c r="I24" s="265">
        <v>4386</v>
      </c>
      <c r="J24" s="265">
        <v>0</v>
      </c>
    </row>
    <row r="25" spans="1:10" s="52" customFormat="1" ht="24.75" customHeight="1">
      <c r="A25" s="265" t="str">
        <v>D-HLC541</v>
      </c>
      <c r="B25" s="265" t="str">
        <v>Pinellas</v>
      </c>
      <c r="C25" s="905">
        <v>46356</v>
      </c>
      <c r="D25" s="265">
        <v>50</v>
      </c>
      <c r="E25" s="265" t="str">
        <v>Received</v>
      </c>
      <c r="F25" s="265" t="str">
        <v>Yes</v>
      </c>
      <c r="G25" s="265">
        <v>82194.5</v>
      </c>
      <c r="H25" s="265" t="str">
        <v>Yes</v>
      </c>
      <c r="I25" s="265">
        <v>6948</v>
      </c>
      <c r="J25" s="265">
        <v>0</v>
      </c>
    </row>
    <row r="26" spans="1:10" s="52" customFormat="1" ht="24.75" customHeight="1">
      <c r="A26" s="265" t="str">
        <v>D-HLC547</v>
      </c>
      <c r="B26" s="265" t="str">
        <v>Pinellas</v>
      </c>
      <c r="C26" s="905">
        <v>46356</v>
      </c>
      <c r="D26" s="265">
        <v>51</v>
      </c>
      <c r="E26" s="265" t="str">
        <v>Received</v>
      </c>
      <c r="F26" s="265" t="str">
        <v>Yes</v>
      </c>
      <c r="G26" s="265">
        <v>53744.5</v>
      </c>
      <c r="H26" s="265" t="str">
        <v>Yes</v>
      </c>
      <c r="I26" s="265">
        <v>4212</v>
      </c>
      <c r="J26" s="265">
        <v>0</v>
      </c>
    </row>
    <row r="27" spans="1:10" s="52" customFormat="1" ht="24.75" customHeight="1">
      <c r="A27" s="265" t="str">
        <v>D-HPP837</v>
      </c>
      <c r="B27" s="265" t="str">
        <v>Pinellas</v>
      </c>
      <c r="C27" s="905">
        <v>46325</v>
      </c>
      <c r="D27" s="265">
        <v>23</v>
      </c>
      <c r="E27" s="265" t="str">
        <v>Received</v>
      </c>
      <c r="F27" s="265" t="str">
        <v>Yes</v>
      </c>
      <c r="G27" s="265">
        <v>62033</v>
      </c>
      <c r="H27" s="265" t="str">
        <v>Yes</v>
      </c>
      <c r="I27" s="265">
        <v>4828</v>
      </c>
      <c r="J27" s="265">
        <v>0</v>
      </c>
    </row>
    <row r="28" spans="1:10" s="52" customFormat="1" ht="24.75" customHeight="1">
      <c r="A28" s="265" t="str">
        <v>D-HPP838</v>
      </c>
      <c r="B28" s="265" t="str">
        <v>Pinellas</v>
      </c>
      <c r="C28" s="905">
        <v>46325</v>
      </c>
      <c r="D28" s="265">
        <v>77</v>
      </c>
      <c r="E28" s="265" t="str">
        <v>Received</v>
      </c>
      <c r="F28" s="265" t="str">
        <v>Yes</v>
      </c>
      <c r="G28" s="265">
        <v>64431</v>
      </c>
      <c r="H28" s="265" t="str">
        <v>Yes</v>
      </c>
      <c r="I28" s="265">
        <v>4931</v>
      </c>
      <c r="J28" s="265">
        <v>0</v>
      </c>
    </row>
    <row r="29" spans="1:10" s="52" customFormat="1" ht="24.75" customHeight="1">
      <c r="A29" s="265" t="str">
        <v>D-HPP839</v>
      </c>
      <c r="B29" s="265" t="str">
        <v>Pinellas</v>
      </c>
      <c r="C29" s="905">
        <v>46325</v>
      </c>
      <c r="D29" s="265">
        <v>65</v>
      </c>
      <c r="E29" s="265" t="str">
        <v>Received</v>
      </c>
      <c r="F29" s="265" t="str">
        <v>Yes</v>
      </c>
      <c r="G29" s="265">
        <v>80031</v>
      </c>
      <c r="H29" s="265" t="str">
        <v>Yes</v>
      </c>
      <c r="I29" s="265">
        <v>6185</v>
      </c>
      <c r="J29" s="265">
        <v>0</v>
      </c>
    </row>
    <row r="30" spans="1:10" s="52" customFormat="1" ht="24.75" customHeight="1">
      <c r="A30" s="265" t="str">
        <v>D-HPP852</v>
      </c>
      <c r="B30" s="265" t="str">
        <v>Pinellas</v>
      </c>
      <c r="C30" s="905">
        <v>46325</v>
      </c>
      <c r="D30" s="265">
        <v>62</v>
      </c>
      <c r="E30" s="265" t="str">
        <v>Received</v>
      </c>
      <c r="F30" s="265" t="str">
        <v>Yes</v>
      </c>
      <c r="G30" s="265">
        <v>95912</v>
      </c>
      <c r="H30" s="265" t="str">
        <v>Yes</v>
      </c>
      <c r="I30" s="265">
        <v>7541</v>
      </c>
      <c r="J30" s="265">
        <v>0</v>
      </c>
    </row>
    <row r="31" spans="1:10" s="52" customFormat="1" ht="24.75" customHeight="1">
      <c r="A31" s="265" t="str">
        <v>D-HPP853</v>
      </c>
      <c r="B31" s="265" t="str">
        <v>Pinellas</v>
      </c>
      <c r="C31" s="905">
        <v>46325</v>
      </c>
      <c r="D31" s="265">
        <v>44</v>
      </c>
      <c r="E31" s="265" t="str">
        <v>Received</v>
      </c>
      <c r="F31" s="265" t="str">
        <v>Yes</v>
      </c>
      <c r="G31" s="265">
        <v>89669</v>
      </c>
      <c r="H31" s="265" t="str">
        <v>Yes</v>
      </c>
      <c r="I31" s="265">
        <v>7072</v>
      </c>
      <c r="J31" s="265">
        <v>0</v>
      </c>
    </row>
    <row r="32" spans="1:10" s="52" customFormat="1" ht="24.75" customHeight="1">
      <c r="A32" s="265" t="str">
        <v>D-HPP855</v>
      </c>
      <c r="B32" s="265" t="str">
        <v>Pinellas</v>
      </c>
      <c r="C32" s="905">
        <v>46325</v>
      </c>
      <c r="D32" s="265">
        <v>110</v>
      </c>
      <c r="E32" s="265" t="str">
        <v>Received</v>
      </c>
      <c r="F32" s="265" t="str">
        <v>Yes</v>
      </c>
      <c r="G32" s="265">
        <v>96644.5</v>
      </c>
      <c r="H32" s="265" t="str">
        <v>Yes</v>
      </c>
      <c r="I32" s="265">
        <v>8090</v>
      </c>
      <c r="J32" s="265">
        <v>0</v>
      </c>
    </row>
    <row r="33" spans="1:10" s="52" customFormat="1" ht="24.75" customHeight="1">
      <c r="A33" s="265" t="str">
        <v>D-HPP856</v>
      </c>
      <c r="B33" s="265" t="str">
        <v>Pinellas</v>
      </c>
      <c r="C33" s="905">
        <v>46325</v>
      </c>
      <c r="D33" s="265">
        <v>45</v>
      </c>
      <c r="E33" s="265" t="str">
        <v>Received</v>
      </c>
      <c r="F33" s="265" t="str">
        <v>Yes</v>
      </c>
      <c r="G33" s="265">
        <v>99698.5</v>
      </c>
      <c r="H33" s="265" t="str">
        <v>Yes</v>
      </c>
      <c r="I33" s="265">
        <v>8469</v>
      </c>
      <c r="J33" s="265">
        <v>0</v>
      </c>
    </row>
    <row r="34" spans="1:10" s="52" customFormat="1" ht="24.75" customHeight="1">
      <c r="A34" s="265" t="str">
        <v>D-HPP857</v>
      </c>
      <c r="B34" s="265" t="str">
        <v>Pinellas</v>
      </c>
      <c r="C34" s="905">
        <v>46325</v>
      </c>
      <c r="D34" s="265">
        <v>90</v>
      </c>
      <c r="E34" s="265" t="str">
        <v>Received</v>
      </c>
      <c r="F34" s="265" t="str">
        <v>Yes</v>
      </c>
      <c r="G34" s="265">
        <v>111605.5</v>
      </c>
      <c r="H34" s="265" t="str">
        <v>Yes</v>
      </c>
      <c r="I34" s="265">
        <v>9260</v>
      </c>
      <c r="J34" s="265">
        <v>0</v>
      </c>
    </row>
    <row r="35" spans="1:10" s="52" customFormat="1" ht="24.75" customHeight="1">
      <c r="A35" s="265" t="str">
        <v>D-HPP860</v>
      </c>
      <c r="B35" s="265" t="str">
        <v>Pinellas</v>
      </c>
      <c r="C35" s="905">
        <v>46325</v>
      </c>
      <c r="D35" s="265">
        <v>95</v>
      </c>
      <c r="E35" s="265" t="str">
        <v>Received</v>
      </c>
      <c r="F35" s="265" t="str">
        <v>Yes</v>
      </c>
      <c r="G35" s="265">
        <v>69986</v>
      </c>
      <c r="H35" s="265" t="str">
        <v>Yes</v>
      </c>
      <c r="I35" s="265">
        <v>5310</v>
      </c>
      <c r="J35" s="265">
        <v>0</v>
      </c>
    </row>
    <row r="36" spans="1:10" s="52" customFormat="1" ht="24.75" customHeight="1">
      <c r="A36" s="265" t="str">
        <v>D-HPP882</v>
      </c>
      <c r="B36" s="265" t="str">
        <v>Pinellas</v>
      </c>
      <c r="C36" s="905">
        <v>46325</v>
      </c>
      <c r="D36" s="265">
        <v>64</v>
      </c>
      <c r="E36" s="265" t="str">
        <v>Received</v>
      </c>
      <c r="F36" s="265" t="str">
        <v>Yes</v>
      </c>
      <c r="G36" s="265">
        <v>69701</v>
      </c>
      <c r="H36" s="265" t="str">
        <v>Yes</v>
      </c>
      <c r="I36" s="265">
        <v>5357</v>
      </c>
      <c r="J36" s="265">
        <v>0</v>
      </c>
    </row>
    <row r="37" spans="1:10" s="52" customFormat="1" ht="24.75" customHeight="1">
      <c r="A37" s="265" t="str">
        <v>D-HPP883</v>
      </c>
      <c r="B37" s="265" t="str">
        <v>Pinellas</v>
      </c>
      <c r="C37" s="905">
        <v>46325</v>
      </c>
      <c r="D37" s="265">
        <v>90</v>
      </c>
      <c r="E37" s="265" t="str">
        <v>Received</v>
      </c>
      <c r="F37" s="265" t="str">
        <v>Yes</v>
      </c>
      <c r="G37" s="265">
        <v>92174.5</v>
      </c>
      <c r="H37" s="265" t="str">
        <v>Yes</v>
      </c>
      <c r="I37" s="265">
        <v>7153</v>
      </c>
      <c r="J37" s="265">
        <v>0</v>
      </c>
    </row>
    <row r="38" spans="1:10" s="52" customFormat="1" ht="24.75" customHeight="1">
      <c r="A38" s="265" t="str">
        <v>D-HPP884</v>
      </c>
      <c r="B38" s="265" t="str">
        <v>Pinellas</v>
      </c>
      <c r="C38" s="905">
        <v>46325</v>
      </c>
      <c r="D38" s="265">
        <v>72</v>
      </c>
      <c r="E38" s="265" t="str">
        <v>Received</v>
      </c>
      <c r="F38" s="265" t="str">
        <v>Yes</v>
      </c>
      <c r="G38" s="265">
        <v>105926.5</v>
      </c>
      <c r="H38" s="265" t="str">
        <v>Yes</v>
      </c>
      <c r="I38" s="265">
        <v>8767</v>
      </c>
      <c r="J38" s="265">
        <v>0</v>
      </c>
    </row>
    <row r="39" spans="1:10" s="52" customFormat="1" ht="24.75" customHeight="1">
      <c r="A39" s="265" t="str">
        <v>FB-HLC521</v>
      </c>
      <c r="B39" s="265" t="str">
        <v>Pinellas</v>
      </c>
      <c r="C39" s="905">
        <v>46325</v>
      </c>
      <c r="D39" s="265">
        <v>0</v>
      </c>
      <c r="E39" s="265" t="str">
        <v>Received</v>
      </c>
      <c r="F39" s="265" t="str">
        <v>Yes</v>
      </c>
      <c r="G39" s="265">
        <v>2524</v>
      </c>
      <c r="H39" s="265" t="str">
        <v>Yes</v>
      </c>
      <c r="I39" s="265">
        <v>184</v>
      </c>
      <c r="J39" s="265">
        <v>0</v>
      </c>
    </row>
    <row r="40" spans="1:10" s="52" customFormat="1" ht="24.75" customHeight="1">
      <c r="A40" s="265" t="str">
        <v>FB-HLC524</v>
      </c>
      <c r="B40" s="265" t="str">
        <v>Pinellas</v>
      </c>
      <c r="C40" s="905">
        <v>46325</v>
      </c>
      <c r="D40" s="265">
        <v>0</v>
      </c>
      <c r="E40" s="265" t="str">
        <v>Received</v>
      </c>
      <c r="F40" s="265" t="str">
        <v>Yes</v>
      </c>
      <c r="G40" s="265">
        <v>16946.900000000001</v>
      </c>
      <c r="H40" s="265" t="str">
        <v>Yes</v>
      </c>
      <c r="I40" s="265">
        <v>1294</v>
      </c>
      <c r="J40" s="265">
        <v>0</v>
      </c>
    </row>
    <row r="41" spans="1:10" s="52" customFormat="1" ht="24.75" customHeight="1">
      <c r="A41" s="265" t="str">
        <v>FB-HLC538</v>
      </c>
      <c r="B41" s="265" t="str">
        <v>Pinellas</v>
      </c>
      <c r="C41" s="905">
        <v>46353</v>
      </c>
      <c r="D41" s="265">
        <v>0</v>
      </c>
      <c r="E41" s="265" t="str">
        <v>Received</v>
      </c>
      <c r="F41" s="265" t="str">
        <v>Yes</v>
      </c>
      <c r="G41" s="265">
        <v>41225.599999999999</v>
      </c>
      <c r="H41" s="265" t="str">
        <v>Yes</v>
      </c>
      <c r="I41" s="265">
        <v>3216</v>
      </c>
      <c r="J41" s="265">
        <v>0</v>
      </c>
    </row>
    <row r="42" spans="1:10" s="52" customFormat="1" ht="24.75" customHeight="1">
      <c r="A42" s="265" t="str">
        <v>FB-HPP854</v>
      </c>
      <c r="B42" s="265" t="str">
        <v>Pinellas</v>
      </c>
      <c r="C42" s="905">
        <v>46325</v>
      </c>
      <c r="D42" s="265">
        <v>0</v>
      </c>
      <c r="E42" s="265" t="str">
        <v>Received</v>
      </c>
      <c r="F42" s="265" t="str">
        <v>Yes</v>
      </c>
      <c r="G42" s="265">
        <v>77452.2</v>
      </c>
      <c r="H42" s="265" t="str">
        <v>Yes</v>
      </c>
      <c r="I42" s="265">
        <v>6142</v>
      </c>
      <c r="J42" s="265">
        <v>0</v>
      </c>
    </row>
    <row r="43" spans="1:10" s="52" customFormat="1" ht="24.75" customHeight="1">
      <c r="A43" s="265" t="str">
        <v/>
      </c>
      <c r="B43" s="265" t="str">
        <v/>
      </c>
      <c r="C43" s="905" t="str">
        <v/>
      </c>
      <c r="D43" s="265" t="str">
        <v/>
      </c>
      <c r="E43" s="265" t="str">
        <v/>
      </c>
      <c r="F43" s="265" t="str">
        <v/>
      </c>
      <c r="G43" s="265" t="str">
        <v/>
      </c>
      <c r="H43" s="265" t="str">
        <v/>
      </c>
      <c r="I43" s="265" t="str">
        <v/>
      </c>
      <c r="J43" s="265" t="str">
        <v/>
      </c>
    </row>
    <row r="44" spans="1:10" s="52" customFormat="1" ht="24.75" customHeight="1">
      <c r="A44" s="265" t="str">
        <v>Market 2 NTP Number</v>
      </c>
      <c r="B44" s="265" t="str">
        <v>AREA</v>
      </c>
      <c r="C44" s="905" t="str">
        <v>SOW TSD Date</v>
      </c>
      <c r="D44" s="265" t="str">
        <v>HHP</v>
      </c>
      <c r="E44" s="265" t="str">
        <v>Permit Status</v>
      </c>
      <c r="F44" s="265" t="str">
        <v>SOW Received</v>
      </c>
      <c r="G44" s="265" t="str">
        <v>SOW Estimated Cost</v>
      </c>
      <c r="H44" s="265" t="str">
        <v>NTP Received</v>
      </c>
      <c r="I44" s="265" t="str">
        <v>Footage UG</v>
      </c>
      <c r="J44" s="265" t="str">
        <v>Splicing Percentage Complete</v>
      </c>
    </row>
    <row r="45" spans="1:10" s="52" customFormat="1" ht="24.75" customHeight="1">
      <c r="A45" s="265" t="str">
        <v>FB-HWP376</v>
      </c>
      <c r="B45" s="265" t="str">
        <v>Lakeland</v>
      </c>
      <c r="C45" s="905">
        <v>46006</v>
      </c>
      <c r="D45" s="265">
        <v>0</v>
      </c>
      <c r="E45" s="265" t="str">
        <v>Received</v>
      </c>
      <c r="F45" s="265" t="str">
        <v>Yes</v>
      </c>
      <c r="G45" s="265">
        <v>54857.5</v>
      </c>
      <c r="H45" s="265" t="str">
        <v>Yes</v>
      </c>
      <c r="I45" s="265">
        <v>4104</v>
      </c>
      <c r="J45" s="265">
        <v>0</v>
      </c>
    </row>
    <row r="46" spans="1:10" s="52" customFormat="1" ht="24.75" customHeight="1">
      <c r="A46" s="265" t="str">
        <v>FB-HWP881</v>
      </c>
      <c r="B46" s="265" t="str">
        <v>Lakeland</v>
      </c>
      <c r="C46" s="905">
        <v>46142</v>
      </c>
      <c r="D46" s="265">
        <v>0</v>
      </c>
      <c r="E46" s="265" t="str">
        <v>Received</v>
      </c>
      <c r="F46" s="265" t="str">
        <v>Yes</v>
      </c>
      <c r="G46" s="265">
        <v>255.05</v>
      </c>
      <c r="H46" s="265" t="str">
        <v>Yes</v>
      </c>
      <c r="I46" s="265">
        <v>3</v>
      </c>
      <c r="J46" s="265">
        <v>0</v>
      </c>
    </row>
    <row r="47" spans="1:10" s="52" customFormat="1" ht="24.75" customHeight="1">
      <c r="A47" s="265" t="str">
        <v/>
      </c>
      <c r="B47" s="265" t="str">
        <v/>
      </c>
      <c r="C47" s="905" t="str">
        <v/>
      </c>
      <c r="D47" s="265" t="str">
        <v/>
      </c>
      <c r="E47" s="265" t="str">
        <v/>
      </c>
      <c r="F47" s="265" t="str">
        <v/>
      </c>
      <c r="G47" s="265" t="str">
        <v/>
      </c>
      <c r="H47" s="265" t="str">
        <v/>
      </c>
      <c r="I47" s="265" t="str">
        <v/>
      </c>
      <c r="J47" s="265" t="str">
        <v/>
      </c>
    </row>
    <row r="48" spans="1:10" s="52" customFormat="1" ht="24.75" customHeight="1">
      <c r="A48" s="265" t="str">
        <v>Market 3 NTP Number</v>
      </c>
      <c r="B48" s="265" t="str">
        <v>AREA</v>
      </c>
      <c r="C48" s="905" t="str">
        <v>SOW TSD Date</v>
      </c>
      <c r="D48" s="265" t="str">
        <v>HHP</v>
      </c>
      <c r="E48" s="265" t="str">
        <v>Permit Status</v>
      </c>
      <c r="F48" s="265" t="str">
        <v>SOW Received</v>
      </c>
      <c r="G48" s="265" t="str">
        <v>SOW Estimated Cost</v>
      </c>
      <c r="H48" s="265" t="str">
        <v>NTP Received</v>
      </c>
      <c r="I48" s="265" t="str">
        <v>Footage UG</v>
      </c>
      <c r="J48" s="265" t="str">
        <v>Splicing Percentage Complete</v>
      </c>
    </row>
    <row r="49" spans="1:10" s="52" customFormat="1" ht="24.75" customHeight="1">
      <c r="A49" s="265" t="str">
        <v>D-HLX101</v>
      </c>
      <c r="B49" s="265" t="str">
        <v>Bradenton</v>
      </c>
      <c r="C49" s="905">
        <v>46344</v>
      </c>
      <c r="D49" s="265">
        <v>75</v>
      </c>
      <c r="E49" s="265" t="str">
        <v>Received</v>
      </c>
      <c r="F49" s="265" t="str">
        <v>Yes</v>
      </c>
      <c r="G49" s="265">
        <v>73339.600000000006</v>
      </c>
      <c r="H49" s="265" t="str">
        <v>Yes</v>
      </c>
      <c r="I49" s="265">
        <v>5791</v>
      </c>
      <c r="J49" s="265">
        <v>0</v>
      </c>
    </row>
    <row r="50" spans="1:10" s="52" customFormat="1" ht="24.75" customHeight="1">
      <c r="A50" s="265" t="str">
        <v>D-HLX102</v>
      </c>
      <c r="B50" s="265" t="str">
        <v>Bradenton</v>
      </c>
      <c r="C50" s="905">
        <v>46344</v>
      </c>
      <c r="D50" s="265">
        <v>75</v>
      </c>
      <c r="E50" s="265" t="str">
        <v>Received</v>
      </c>
      <c r="F50" s="265" t="str">
        <v>No</v>
      </c>
      <c r="G50" s="265">
        <v>0</v>
      </c>
      <c r="H50" s="265" t="str">
        <v>Yes</v>
      </c>
      <c r="I50" s="265">
        <v>5465</v>
      </c>
      <c r="J50" s="265">
        <v>0</v>
      </c>
    </row>
    <row r="51" spans="1:10" s="52" customFormat="1" ht="24.75" customHeight="1">
      <c r="A51" s="265" t="str">
        <v>D-HLX103</v>
      </c>
      <c r="B51" s="265" t="str">
        <v>Bradenton</v>
      </c>
      <c r="C51" s="905">
        <v>46344</v>
      </c>
      <c r="D51" s="265">
        <v>86</v>
      </c>
      <c r="E51" s="265" t="str">
        <v>Received</v>
      </c>
      <c r="F51" s="265" t="str">
        <v>No</v>
      </c>
      <c r="G51" s="265">
        <v>0</v>
      </c>
      <c r="H51" s="265" t="str">
        <v>Yes</v>
      </c>
      <c r="I51" s="265">
        <v>5520</v>
      </c>
      <c r="J51" s="265">
        <v>0</v>
      </c>
    </row>
    <row r="52" spans="1:10" s="52" customFormat="1" ht="24.75" customHeight="1">
      <c r="A52" s="265" t="str">
        <v>D-HLX104</v>
      </c>
      <c r="B52" s="265" t="str">
        <v>Bradenton</v>
      </c>
      <c r="C52" s="905">
        <v>46344</v>
      </c>
      <c r="D52" s="265">
        <v>83</v>
      </c>
      <c r="E52" s="265" t="str">
        <v>Received</v>
      </c>
      <c r="F52" s="265" t="str">
        <v>No</v>
      </c>
      <c r="G52" s="265">
        <v>0</v>
      </c>
      <c r="H52" s="265" t="str">
        <v>Yes</v>
      </c>
      <c r="I52" s="265">
        <v>6204</v>
      </c>
      <c r="J52" s="265">
        <v>0</v>
      </c>
    </row>
    <row r="53" spans="1:10" s="52" customFormat="1" ht="24.75" customHeight="1">
      <c r="A53" s="265" t="str">
        <v>D-HLX105</v>
      </c>
      <c r="B53" s="265" t="str">
        <v>Bradenton</v>
      </c>
      <c r="C53" s="905">
        <v>46344</v>
      </c>
      <c r="D53" s="265">
        <v>36</v>
      </c>
      <c r="E53" s="265" t="str">
        <v>Received</v>
      </c>
      <c r="F53" s="265" t="str">
        <v>No</v>
      </c>
      <c r="G53" s="265">
        <v>0</v>
      </c>
      <c r="H53" s="265" t="str">
        <v>Yes</v>
      </c>
      <c r="I53" s="265">
        <v>3700</v>
      </c>
      <c r="J53" s="265">
        <v>0</v>
      </c>
    </row>
    <row r="54" spans="1:10" s="52" customFormat="1" ht="24.75" customHeight="1">
      <c r="A54" s="265" t="str">
        <v>D-HLX106</v>
      </c>
      <c r="B54" s="265" t="str">
        <v>Bradenton</v>
      </c>
      <c r="C54" s="905">
        <v>46344</v>
      </c>
      <c r="D54" s="265">
        <v>67</v>
      </c>
      <c r="E54" s="265" t="str">
        <v>Received</v>
      </c>
      <c r="F54" s="265" t="str">
        <v>No</v>
      </c>
      <c r="G54" s="265">
        <v>0</v>
      </c>
      <c r="H54" s="265" t="str">
        <v>Yes</v>
      </c>
      <c r="I54" s="265">
        <v>5013</v>
      </c>
      <c r="J54" s="265">
        <v>0</v>
      </c>
    </row>
    <row r="55" spans="1:10" s="52" customFormat="1" ht="24.75" customHeight="1">
      <c r="A55" s="265" t="str">
        <v>D-HLX107</v>
      </c>
      <c r="B55" s="265" t="str">
        <v>Bradenton</v>
      </c>
      <c r="C55" s="905">
        <v>46344</v>
      </c>
      <c r="D55" s="265">
        <v>47</v>
      </c>
      <c r="E55" s="265" t="str">
        <v>Received</v>
      </c>
      <c r="F55" s="265" t="str">
        <v>No</v>
      </c>
      <c r="G55" s="265">
        <v>0</v>
      </c>
      <c r="H55" s="265" t="str">
        <v>Yes</v>
      </c>
      <c r="I55" s="265">
        <v>4414</v>
      </c>
      <c r="J55" s="265">
        <v>0</v>
      </c>
    </row>
    <row r="56" spans="1:10" s="52" customFormat="1" ht="24.75" customHeight="1">
      <c r="A56" s="265" t="str">
        <v>D-HLX108</v>
      </c>
      <c r="B56" s="265" t="str">
        <v>Bradenton</v>
      </c>
      <c r="C56" s="905">
        <v>46344</v>
      </c>
      <c r="D56" s="265">
        <v>69</v>
      </c>
      <c r="E56" s="265" t="str">
        <v>Received</v>
      </c>
      <c r="F56" s="265" t="str">
        <v>Yes</v>
      </c>
      <c r="G56" s="265">
        <v>65485.9</v>
      </c>
      <c r="H56" s="265" t="str">
        <v>Yes</v>
      </c>
      <c r="I56" s="265">
        <v>4613</v>
      </c>
      <c r="J56" s="265">
        <v>0</v>
      </c>
    </row>
    <row r="57" spans="1:10" s="52" customFormat="1" ht="24.75" customHeight="1">
      <c r="A57" s="265" t="str">
        <v>FB-HOE179</v>
      </c>
      <c r="B57" s="265" t="str">
        <v>Bradenton</v>
      </c>
      <c r="C57" s="905">
        <v>46040</v>
      </c>
      <c r="D57" s="265">
        <v>0</v>
      </c>
      <c r="E57" s="265" t="str">
        <v>Received</v>
      </c>
      <c r="F57" s="265" t="str">
        <v>Yes</v>
      </c>
      <c r="G57" s="265">
        <v>18171.599999999999</v>
      </c>
      <c r="H57" s="265" t="str">
        <v>Yes</v>
      </c>
      <c r="I57" s="265">
        <v>1514</v>
      </c>
      <c r="J57" s="265">
        <v>0</v>
      </c>
    </row>
    <row r="58" spans="1:10" s="52" customFormat="1" ht="24.75" customHeight="1">
      <c r="A58" s="265" t="str">
        <v>FB-HLX101</v>
      </c>
      <c r="B58" s="265" t="str">
        <v>Bradenton</v>
      </c>
      <c r="C58" s="905">
        <v>46344</v>
      </c>
      <c r="D58" s="265">
        <v>0</v>
      </c>
      <c r="E58" s="265" t="str">
        <v>Received</v>
      </c>
      <c r="F58" s="265" t="str">
        <v>Yes</v>
      </c>
      <c r="G58" s="265">
        <v>21152.35</v>
      </c>
      <c r="H58" s="265" t="str">
        <v>Yes</v>
      </c>
      <c r="I58" s="265">
        <v>1469</v>
      </c>
      <c r="J58" s="265">
        <v>0</v>
      </c>
    </row>
    <row r="59" spans="1:10" s="52" customFormat="1" ht="24.75" customHeight="1">
      <c r="A59" s="265" t="str">
        <v>Plantation Bay - 4</v>
      </c>
      <c r="B59" s="265" t="str">
        <v>Bradenton</v>
      </c>
      <c r="C59" s="905">
        <v>46233</v>
      </c>
      <c r="D59" s="265">
        <v>88</v>
      </c>
      <c r="E59" s="265" t="str">
        <v>Not Required</v>
      </c>
      <c r="F59" s="265" t="str">
        <v>Yes</v>
      </c>
      <c r="G59" s="265">
        <v>101036.5</v>
      </c>
      <c r="H59" s="265" t="str">
        <v>Yes</v>
      </c>
      <c r="I59" s="265">
        <v>9133</v>
      </c>
      <c r="J59" s="265">
        <v>1</v>
      </c>
    </row>
    <row r="60" spans="1:10" s="52" customFormat="1" ht="24.75" customHeight="1">
      <c r="A60" s="265" t="str">
        <v>BHCD-FPW-03-E</v>
      </c>
      <c r="B60" s="265" t="str">
        <v>Fort Myers</v>
      </c>
      <c r="C60" s="905">
        <v>46233</v>
      </c>
      <c r="D60" s="265">
        <v>0</v>
      </c>
      <c r="E60" s="265" t="str">
        <v>Received</v>
      </c>
      <c r="F60" s="265" t="str">
        <v>Yes</v>
      </c>
      <c r="G60" s="265">
        <v>43061.3</v>
      </c>
      <c r="H60" s="265" t="str">
        <v>Yes</v>
      </c>
      <c r="I60" s="265">
        <v>11789</v>
      </c>
      <c r="J60" s="265">
        <v>0</v>
      </c>
    </row>
    <row r="61" spans="1:10" s="52" customFormat="1" ht="24.75" customHeight="1">
      <c r="A61" s="265" t="str">
        <v>D-HDF708</v>
      </c>
      <c r="B61" s="265" t="str">
        <v>Fort Myers</v>
      </c>
      <c r="C61" s="905">
        <v>46081</v>
      </c>
      <c r="D61" s="265">
        <v>88</v>
      </c>
      <c r="E61" s="265" t="str">
        <v>Pending</v>
      </c>
      <c r="F61" s="265" t="str">
        <v>Yes</v>
      </c>
      <c r="G61" s="265">
        <v>79638</v>
      </c>
      <c r="H61" s="265" t="str">
        <v>Yes</v>
      </c>
      <c r="I61" s="265">
        <v>6613</v>
      </c>
      <c r="J61" s="265">
        <v>0</v>
      </c>
    </row>
    <row r="62" spans="1:10" s="52" customFormat="1" ht="24.75" customHeight="1">
      <c r="A62" s="265" t="str">
        <v>D-HDF709</v>
      </c>
      <c r="B62" s="265" t="str">
        <v>Fort Myers</v>
      </c>
      <c r="C62" s="905">
        <v>46344</v>
      </c>
      <c r="D62" s="265">
        <v>80</v>
      </c>
      <c r="E62" s="265" t="str">
        <v>Received</v>
      </c>
      <c r="F62" s="265" t="str">
        <v>Yes</v>
      </c>
      <c r="G62" s="265">
        <v>71500</v>
      </c>
      <c r="H62" s="265" t="str">
        <v>Yes</v>
      </c>
      <c r="I62" s="265">
        <v>5625</v>
      </c>
      <c r="J62" s="265">
        <v>0</v>
      </c>
    </row>
    <row r="63" spans="1:10" s="52" customFormat="1" ht="24.75" customHeight="1">
      <c r="A63" s="265" t="str">
        <v>D-HDF712</v>
      </c>
      <c r="B63" s="265" t="str">
        <v>Fort Myers</v>
      </c>
      <c r="C63" s="905">
        <v>46081</v>
      </c>
      <c r="D63" s="265">
        <v>86</v>
      </c>
      <c r="E63" s="265" t="str">
        <v>Pending</v>
      </c>
      <c r="F63" s="265" t="str">
        <v>Yes</v>
      </c>
      <c r="G63" s="265">
        <v>97494</v>
      </c>
      <c r="H63" s="265" t="str">
        <v>Yes</v>
      </c>
      <c r="I63" s="265">
        <v>8265</v>
      </c>
      <c r="J63" s="265">
        <v>0</v>
      </c>
    </row>
    <row r="64" spans="1:10" s="52" customFormat="1" ht="24.75" customHeight="1">
      <c r="A64" s="265" t="str">
        <v>D-HDF717</v>
      </c>
      <c r="B64" s="265" t="str">
        <v>Fort Myers</v>
      </c>
      <c r="C64" s="905">
        <v>46325</v>
      </c>
      <c r="D64" s="265">
        <v>86</v>
      </c>
      <c r="E64" s="265" t="str">
        <v>Received</v>
      </c>
      <c r="F64" s="265" t="str">
        <v>Yes</v>
      </c>
      <c r="G64" s="265">
        <v>83702</v>
      </c>
      <c r="H64" s="265" t="str">
        <v>Yes</v>
      </c>
      <c r="I64" s="265">
        <v>6907</v>
      </c>
      <c r="J64" s="265">
        <v>0</v>
      </c>
    </row>
    <row r="65" spans="1:10" s="52" customFormat="1" ht="24.75" customHeight="1">
      <c r="A65" s="265" t="str">
        <v>D-HDF740</v>
      </c>
      <c r="B65" s="265" t="str">
        <v>Fort Myers</v>
      </c>
      <c r="C65" s="905">
        <v>46171</v>
      </c>
      <c r="D65" s="265">
        <v>26</v>
      </c>
      <c r="E65" s="265" t="str">
        <v>Pending</v>
      </c>
      <c r="F65" s="265" t="str">
        <v>Yes</v>
      </c>
      <c r="G65" s="265">
        <v>35576</v>
      </c>
      <c r="H65" s="265" t="str">
        <v>Yes</v>
      </c>
      <c r="I65" s="265">
        <v>3150</v>
      </c>
      <c r="J65" s="265">
        <v>0</v>
      </c>
    </row>
    <row r="66" spans="1:10" s="52" customFormat="1" ht="24.75" customHeight="1">
      <c r="A66" s="265" t="str">
        <v>D-HPW326</v>
      </c>
      <c r="B66" s="265" t="str">
        <v>Fort Myers</v>
      </c>
      <c r="C66" s="905">
        <v>46295</v>
      </c>
      <c r="D66" s="265">
        <v>81</v>
      </c>
      <c r="E66" s="265" t="str">
        <v>Received</v>
      </c>
      <c r="F66" s="265" t="str">
        <v>Yes</v>
      </c>
      <c r="G66" s="265">
        <v>77302</v>
      </c>
      <c r="H66" s="265" t="str">
        <v>Yes</v>
      </c>
      <c r="I66" s="265">
        <v>6384</v>
      </c>
      <c r="J66" s="265">
        <v>0</v>
      </c>
    </row>
    <row r="67" spans="1:10" s="52" customFormat="1" ht="24.75" customHeight="1">
      <c r="A67" s="265" t="str">
        <v>D-HPW327</v>
      </c>
      <c r="B67" s="265" t="str">
        <v>Fort Myers</v>
      </c>
      <c r="C67" s="905">
        <v>46295</v>
      </c>
      <c r="D67" s="265">
        <v>85</v>
      </c>
      <c r="E67" s="265" t="str">
        <v>Received</v>
      </c>
      <c r="F67" s="265" t="str">
        <v>Yes</v>
      </c>
      <c r="G67" s="265">
        <v>78787</v>
      </c>
      <c r="H67" s="265" t="str">
        <v>Yes</v>
      </c>
      <c r="I67" s="265">
        <v>6242</v>
      </c>
      <c r="J67" s="265">
        <v>0</v>
      </c>
    </row>
    <row r="68" spans="1:10" s="52" customFormat="1" ht="24.75" customHeight="1">
      <c r="A68" s="265" t="str">
        <v>D-HPW328</v>
      </c>
      <c r="B68" s="265" t="str">
        <v>Fort Myers</v>
      </c>
      <c r="C68" s="905">
        <v>46295</v>
      </c>
      <c r="D68" s="265">
        <v>84</v>
      </c>
      <c r="E68" s="265" t="str">
        <v>Received</v>
      </c>
      <c r="F68" s="265" t="str">
        <v>Yes</v>
      </c>
      <c r="G68" s="265">
        <v>45941.5</v>
      </c>
      <c r="H68" s="265" t="str">
        <v>Yes</v>
      </c>
      <c r="I68" s="265">
        <v>3794</v>
      </c>
      <c r="J68" s="265">
        <v>0</v>
      </c>
    </row>
    <row r="69" spans="1:10" s="52" customFormat="1" ht="24.75" customHeight="1">
      <c r="A69" s="265" t="str">
        <v>D-HPW329</v>
      </c>
      <c r="B69" s="265" t="str">
        <v>Fort Myers</v>
      </c>
      <c r="C69" s="905">
        <v>46295</v>
      </c>
      <c r="D69" s="265">
        <v>71</v>
      </c>
      <c r="E69" s="265" t="str">
        <v>Received</v>
      </c>
      <c r="F69" s="265" t="str">
        <v>Yes</v>
      </c>
      <c r="G69" s="265">
        <v>71012.5</v>
      </c>
      <c r="H69" s="265" t="str">
        <v>Yes</v>
      </c>
      <c r="I69" s="265">
        <v>5739</v>
      </c>
      <c r="J69" s="265">
        <v>0</v>
      </c>
    </row>
    <row r="70" spans="1:10" s="52" customFormat="1" ht="24.75" customHeight="1">
      <c r="A70" s="265" t="str">
        <v>D-HPW330</v>
      </c>
      <c r="B70" s="265" t="str">
        <v>Fort Myers</v>
      </c>
      <c r="C70" s="905">
        <v>46295</v>
      </c>
      <c r="D70" s="265">
        <v>80</v>
      </c>
      <c r="E70" s="265" t="str">
        <v>Received</v>
      </c>
      <c r="F70" s="265" t="str">
        <v>Yes</v>
      </c>
      <c r="G70" s="265">
        <v>78742</v>
      </c>
      <c r="H70" s="265" t="str">
        <v>Yes</v>
      </c>
      <c r="I70" s="265">
        <v>6179</v>
      </c>
      <c r="J70" s="265">
        <v>0</v>
      </c>
    </row>
    <row r="71" spans="1:10" s="52" customFormat="1" ht="24.75" customHeight="1">
      <c r="A71" s="265" t="str">
        <v>D-HPW349</v>
      </c>
      <c r="B71" s="265" t="str">
        <v>Fort Myers</v>
      </c>
      <c r="C71" s="905">
        <v>46260</v>
      </c>
      <c r="D71" s="265">
        <v>80</v>
      </c>
      <c r="E71" s="265" t="str">
        <v>Received</v>
      </c>
      <c r="F71" s="265" t="str">
        <v>Yes</v>
      </c>
      <c r="G71" s="265">
        <v>77657.7</v>
      </c>
      <c r="H71" s="265" t="str">
        <v>Yes</v>
      </c>
      <c r="I71" s="265">
        <v>6243</v>
      </c>
      <c r="J71" s="265">
        <v>0</v>
      </c>
    </row>
    <row r="72" spans="1:10" s="52" customFormat="1" ht="24.75" customHeight="1">
      <c r="A72" s="903" t="str">
        <v>D-HPW350</v>
      </c>
      <c r="B72" s="903" t="str">
        <v>Fort Myers</v>
      </c>
      <c r="C72" s="904">
        <v>46295</v>
      </c>
      <c r="D72" s="903">
        <v>76</v>
      </c>
      <c r="E72" s="903" t="str">
        <v>Received</v>
      </c>
      <c r="F72" s="903" t="str">
        <v>Yes</v>
      </c>
      <c r="G72" s="903">
        <v>88272</v>
      </c>
      <c r="H72" s="903" t="str">
        <v>Yes</v>
      </c>
      <c r="I72" s="903">
        <v>7206</v>
      </c>
      <c r="J72" s="903">
        <v>0</v>
      </c>
    </row>
    <row r="73" spans="1:10" s="52" customFormat="1" ht="24.75" customHeight="1">
      <c r="A73" s="265" t="str">
        <v>D-HPW351</v>
      </c>
      <c r="B73" s="265" t="str">
        <v>Fort Myers</v>
      </c>
      <c r="C73" s="905">
        <v>46295</v>
      </c>
      <c r="D73" s="265">
        <v>83</v>
      </c>
      <c r="E73" s="265" t="str">
        <v>Received</v>
      </c>
      <c r="F73" s="265" t="str">
        <v>Yes</v>
      </c>
      <c r="G73" s="265">
        <v>57368</v>
      </c>
      <c r="H73" s="265" t="str">
        <v>Yes</v>
      </c>
      <c r="I73" s="265">
        <v>4517</v>
      </c>
      <c r="J73" s="265">
        <v>0</v>
      </c>
    </row>
    <row r="74" spans="1:10" s="52" customFormat="1" ht="24.75" customHeight="1">
      <c r="A74" s="903" t="str">
        <v>D-HPW361</v>
      </c>
      <c r="B74" s="903" t="str">
        <v>Fort Myers</v>
      </c>
      <c r="C74" s="904">
        <v>46229</v>
      </c>
      <c r="D74" s="903">
        <v>82</v>
      </c>
      <c r="E74" s="903" t="str">
        <v>Received</v>
      </c>
      <c r="F74" s="903" t="str">
        <v>Yes</v>
      </c>
      <c r="G74" s="903">
        <v>85513</v>
      </c>
      <c r="H74" s="903" t="str">
        <v>Yes</v>
      </c>
      <c r="I74" s="903">
        <v>6678</v>
      </c>
      <c r="J74" s="903">
        <v>0</v>
      </c>
    </row>
    <row r="75" spans="1:10" s="52" customFormat="1" ht="24.75" customHeight="1">
      <c r="A75" s="265" t="str">
        <v>D-HTG211</v>
      </c>
      <c r="B75" s="265" t="str">
        <v>Fort Myers</v>
      </c>
      <c r="C75" s="905">
        <v>46344</v>
      </c>
      <c r="D75" s="265">
        <v>68</v>
      </c>
      <c r="E75" s="265" t="str">
        <v>Received</v>
      </c>
      <c r="F75" s="265" t="str">
        <v>No</v>
      </c>
      <c r="G75" s="265">
        <v>76637.05</v>
      </c>
      <c r="H75" s="265" t="str">
        <v>Yes</v>
      </c>
      <c r="I75" s="265">
        <v>6224</v>
      </c>
      <c r="J75" s="265">
        <v>0</v>
      </c>
    </row>
    <row r="76" spans="1:10" s="52" customFormat="1" ht="24.75" customHeight="1">
      <c r="A76" s="265" t="str">
        <v>D-HTG212</v>
      </c>
      <c r="B76" s="265" t="str">
        <v>Fort Myers</v>
      </c>
      <c r="C76" s="905">
        <v>46264</v>
      </c>
      <c r="D76" s="265">
        <v>85</v>
      </c>
      <c r="E76" s="265" t="str">
        <v>Received</v>
      </c>
      <c r="F76" s="265" t="str">
        <v>Yes</v>
      </c>
      <c r="G76" s="265">
        <v>64416.5</v>
      </c>
      <c r="H76" s="265" t="str">
        <v>Yes</v>
      </c>
      <c r="I76" s="265">
        <v>5445</v>
      </c>
      <c r="J76" s="265">
        <v>0</v>
      </c>
    </row>
    <row r="77" spans="1:10" s="52" customFormat="1" ht="24.75" customHeight="1">
      <c r="A77" s="265" t="str">
        <v>D-HTG213</v>
      </c>
      <c r="B77" s="265" t="str">
        <v>Fort Myers</v>
      </c>
      <c r="C77" s="905">
        <v>46295</v>
      </c>
      <c r="D77" s="265">
        <v>46</v>
      </c>
      <c r="E77" s="265" t="str">
        <v>Received</v>
      </c>
      <c r="F77" s="265" t="str">
        <v>Yes</v>
      </c>
      <c r="G77" s="265">
        <v>54627.5</v>
      </c>
      <c r="H77" s="265" t="str">
        <v>Yes</v>
      </c>
      <c r="I77" s="265">
        <v>4834</v>
      </c>
      <c r="J77" s="265">
        <v>0</v>
      </c>
    </row>
    <row r="78" spans="1:10" s="52" customFormat="1" ht="24.75" customHeight="1">
      <c r="A78" s="265" t="str">
        <v>D-HTG214</v>
      </c>
      <c r="B78" s="265" t="str">
        <v>Fort Myers</v>
      </c>
      <c r="C78" s="905">
        <v>46295</v>
      </c>
      <c r="D78" s="265">
        <v>82</v>
      </c>
      <c r="E78" s="265" t="str">
        <v>Received</v>
      </c>
      <c r="F78" s="265" t="str">
        <v>Yes</v>
      </c>
      <c r="G78" s="265">
        <v>77688.5</v>
      </c>
      <c r="H78" s="265" t="str">
        <v>Yes</v>
      </c>
      <c r="I78" s="265">
        <v>6136</v>
      </c>
      <c r="J78" s="265">
        <v>0</v>
      </c>
    </row>
    <row r="79" spans="1:10" s="52" customFormat="1" ht="24.75" customHeight="1">
      <c r="A79" s="265" t="str">
        <v>D-HTG231</v>
      </c>
      <c r="B79" s="265" t="str">
        <v>Fort Myers</v>
      </c>
      <c r="C79" s="905">
        <v>46264</v>
      </c>
      <c r="D79" s="265">
        <v>90</v>
      </c>
      <c r="E79" s="265" t="str">
        <v>Received</v>
      </c>
      <c r="F79" s="265" t="str">
        <v>Yes</v>
      </c>
      <c r="G79" s="265">
        <v>90888</v>
      </c>
      <c r="H79" s="265" t="str">
        <v>Yes</v>
      </c>
      <c r="I79" s="265">
        <v>7881</v>
      </c>
      <c r="J79" s="265">
        <v>0</v>
      </c>
    </row>
    <row r="80" spans="1:10" s="52" customFormat="1" ht="24.75" customHeight="1">
      <c r="A80" s="265" t="str">
        <v>D-HTG242</v>
      </c>
      <c r="B80" s="265" t="str">
        <v>Fort Myers</v>
      </c>
      <c r="C80" s="905">
        <v>46386</v>
      </c>
      <c r="D80" s="265">
        <v>66</v>
      </c>
      <c r="E80" s="265" t="str">
        <v>Received</v>
      </c>
      <c r="F80" s="265" t="str">
        <v>Yes</v>
      </c>
      <c r="G80" s="265">
        <v>38841</v>
      </c>
      <c r="H80" s="265" t="str">
        <v>Yes</v>
      </c>
      <c r="I80" s="265">
        <v>3106</v>
      </c>
      <c r="J80" s="265">
        <v>0</v>
      </c>
    </row>
    <row r="81" spans="1:10" s="52" customFormat="1" ht="24.75" customHeight="1">
      <c r="A81" s="265" t="str">
        <v>D-HTG307</v>
      </c>
      <c r="B81" s="265" t="str">
        <v>Fort Myers</v>
      </c>
      <c r="C81" s="905">
        <v>46203</v>
      </c>
      <c r="D81" s="265">
        <v>62</v>
      </c>
      <c r="E81" s="265" t="str">
        <v>Received</v>
      </c>
      <c r="F81" s="265" t="str">
        <v>Yes</v>
      </c>
      <c r="G81" s="265">
        <v>48766</v>
      </c>
      <c r="H81" s="265" t="str">
        <v>Yes</v>
      </c>
      <c r="I81" s="265">
        <v>4009</v>
      </c>
      <c r="J81" s="265">
        <v>0</v>
      </c>
    </row>
    <row r="82" spans="1:10" s="52" customFormat="1" ht="24.75" customHeight="1">
      <c r="A82" s="265" t="str">
        <v>FB-HTG285</v>
      </c>
      <c r="B82" s="265" t="str">
        <v>Fort Myers</v>
      </c>
      <c r="C82" s="905">
        <v>46325</v>
      </c>
      <c r="D82" s="265">
        <v>0</v>
      </c>
      <c r="E82" s="265" t="str">
        <v>Received</v>
      </c>
      <c r="F82" s="265" t="str">
        <v>Yes</v>
      </c>
      <c r="G82" s="265">
        <v>1721.7</v>
      </c>
      <c r="H82" s="265" t="str">
        <v>Yes</v>
      </c>
      <c r="I82" s="265">
        <v>79</v>
      </c>
      <c r="J82" s="265">
        <v>0</v>
      </c>
    </row>
    <row r="83" spans="1:10" s="52" customFormat="1" ht="24.75" customHeight="1">
      <c r="A83" s="265" t="str">
        <v>FB-HTG288</v>
      </c>
      <c r="B83" s="265" t="str">
        <v>Fort Myers</v>
      </c>
      <c r="C83" s="905">
        <v>46203</v>
      </c>
      <c r="D83" s="265">
        <v>0</v>
      </c>
      <c r="E83" s="265" t="str">
        <v>Received</v>
      </c>
      <c r="F83" s="265" t="str">
        <v>Yes</v>
      </c>
      <c r="G83" s="265">
        <v>75219.199999999997</v>
      </c>
      <c r="H83" s="265" t="str">
        <v>Yes</v>
      </c>
      <c r="I83" s="265">
        <v>5902</v>
      </c>
      <c r="J83" s="265">
        <v>0</v>
      </c>
    </row>
    <row r="84" spans="1:10" s="52" customFormat="1" ht="24.75" customHeight="1">
      <c r="A84" s="265" t="str">
        <v>FB-HTG302</v>
      </c>
      <c r="B84" s="265" t="str">
        <v>Fort Myers</v>
      </c>
      <c r="C84" s="905">
        <v>46325</v>
      </c>
      <c r="D84" s="265">
        <v>0</v>
      </c>
      <c r="E84" s="265" t="str">
        <v>Received</v>
      </c>
      <c r="F84" s="265" t="str">
        <v>Yes</v>
      </c>
      <c r="G84" s="265">
        <v>1549.65</v>
      </c>
      <c r="H84" s="265" t="str">
        <v>Yes</v>
      </c>
      <c r="I84" s="265">
        <v>82</v>
      </c>
      <c r="J84" s="265">
        <v>0</v>
      </c>
    </row>
    <row r="85" spans="1:10" s="52" customFormat="1" ht="24.75" customHeight="1">
      <c r="A85" s="265" t="str">
        <v>Promenades At The Forum</v>
      </c>
      <c r="B85" s="265" t="str">
        <v>Fort Myers</v>
      </c>
      <c r="C85" s="905">
        <v>46172</v>
      </c>
      <c r="D85" s="265">
        <v>402</v>
      </c>
      <c r="E85" s="265" t="str">
        <v>Not Required</v>
      </c>
      <c r="F85" s="265" t="str">
        <v>Yes</v>
      </c>
      <c r="G85" s="265">
        <v>438978.5</v>
      </c>
      <c r="H85" s="265" t="str">
        <v>Yes</v>
      </c>
      <c r="I85" s="265">
        <v>30807</v>
      </c>
      <c r="J85" s="265">
        <v>0</v>
      </c>
    </row>
    <row r="86" spans="1:10" s="52" customFormat="1" ht="24.75" customHeight="1">
      <c r="A86" s="265" t="str">
        <v>D-HSF401</v>
      </c>
      <c r="B86" s="265" t="str">
        <v>Port Charlotte</v>
      </c>
      <c r="C86" s="905">
        <v>46295</v>
      </c>
      <c r="D86" s="265">
        <v>79</v>
      </c>
      <c r="E86" s="265" t="str">
        <v>Received</v>
      </c>
      <c r="F86" s="265" t="str">
        <v>Yes</v>
      </c>
      <c r="G86" s="265">
        <v>75443.75</v>
      </c>
      <c r="H86" s="265" t="str">
        <v>Yes</v>
      </c>
      <c r="I86" s="265">
        <v>5953</v>
      </c>
      <c r="J86" s="265">
        <v>0</v>
      </c>
    </row>
    <row r="87" spans="1:10" s="52" customFormat="1" ht="24.75" customHeight="1">
      <c r="A87" s="265" t="str">
        <v>D-HSF420</v>
      </c>
      <c r="B87" s="265" t="str">
        <v>Port Charlotte</v>
      </c>
      <c r="C87" s="905">
        <v>46295</v>
      </c>
      <c r="D87" s="265">
        <v>49</v>
      </c>
      <c r="E87" s="265" t="str">
        <v>Received</v>
      </c>
      <c r="F87" s="265" t="str">
        <v>Yes</v>
      </c>
      <c r="G87" s="265">
        <v>58273.5</v>
      </c>
      <c r="H87" s="265" t="str">
        <v>No</v>
      </c>
      <c r="I87" s="265">
        <v>4709</v>
      </c>
      <c r="J87" s="265">
        <v>0</v>
      </c>
    </row>
    <row r="88" spans="1:10" s="52" customFormat="1" ht="24.75" customHeight="1">
      <c r="A88" s="265" t="str">
        <v>FB-HSF606</v>
      </c>
      <c r="B88" s="265" t="str">
        <v>Port Charlotte</v>
      </c>
      <c r="C88" s="905">
        <v>46111</v>
      </c>
      <c r="D88" s="265">
        <v>0</v>
      </c>
      <c r="E88" s="265" t="str">
        <v>Pending</v>
      </c>
      <c r="F88" s="265" t="str">
        <v>No</v>
      </c>
      <c r="G88" s="265">
        <v>0</v>
      </c>
      <c r="H88" s="265" t="str">
        <v>No</v>
      </c>
      <c r="I88" s="265">
        <v>0</v>
      </c>
      <c r="J88" s="265">
        <v>0</v>
      </c>
    </row>
    <row r="89" spans="1:10" s="52" customFormat="1" ht="24.75" customHeight="1">
      <c r="A89" s="265" t="str">
        <v>FB-HSF675</v>
      </c>
      <c r="B89" s="265" t="str">
        <v>Port Charlotte</v>
      </c>
      <c r="C89" s="905">
        <v>46111</v>
      </c>
      <c r="D89" s="265">
        <v>0</v>
      </c>
      <c r="E89" s="265" t="str">
        <v>Pending</v>
      </c>
      <c r="F89" s="265" t="str">
        <v>No</v>
      </c>
      <c r="G89" s="265">
        <v>0</v>
      </c>
      <c r="H89" s="265" t="str">
        <v>No</v>
      </c>
      <c r="I89" s="265">
        <v>0</v>
      </c>
      <c r="J89" s="265">
        <v>0</v>
      </c>
    </row>
    <row r="90" spans="1:10" s="52" customFormat="1" ht="24.75" customHeight="1">
      <c r="A90" s="265" t="str">
        <v/>
      </c>
      <c r="B90" s="265" t="str">
        <v/>
      </c>
      <c r="C90" s="905" t="str">
        <v/>
      </c>
      <c r="D90" s="265" t="str">
        <v/>
      </c>
      <c r="E90" s="265" t="str">
        <v/>
      </c>
      <c r="F90" s="265" t="str">
        <v/>
      </c>
      <c r="G90" s="265" t="str">
        <v/>
      </c>
      <c r="H90" s="265" t="str">
        <v/>
      </c>
      <c r="I90" s="265" t="str">
        <v/>
      </c>
      <c r="J90" s="265" t="str">
        <v/>
      </c>
    </row>
    <row r="91" spans="1:10" s="52" customFormat="1" ht="24.75" customHeight="1">
      <c r="A91" s="265" t="str">
        <v>Market 4 NTP Number</v>
      </c>
      <c r="B91" s="265" t="str">
        <v>AREA</v>
      </c>
      <c r="C91" s="905" t="str">
        <v>SOW TSD Date</v>
      </c>
      <c r="D91" s="265" t="str">
        <v>HHP</v>
      </c>
      <c r="E91" s="265" t="str">
        <v>Permit Status</v>
      </c>
      <c r="F91" s="265" t="str">
        <v>SOW Received</v>
      </c>
      <c r="G91" s="265" t="str">
        <v>SOW Estimated Cost</v>
      </c>
      <c r="H91" s="265" t="str">
        <v>NTP Received</v>
      </c>
      <c r="I91" s="265" t="str">
        <v>Footage UG</v>
      </c>
      <c r="J91" s="265" t="str">
        <v>Splicing Percentage Complete</v>
      </c>
    </row>
    <row r="92" spans="1:10" s="52" customFormat="1" ht="24.75" customHeight="1">
      <c r="A92" s="265" t="str">
        <v>D-HEF115</v>
      </c>
      <c r="B92" s="265" t="str">
        <v>Lee</v>
      </c>
      <c r="C92" s="905">
        <v>46344</v>
      </c>
      <c r="D92" s="265">
        <v>74</v>
      </c>
      <c r="E92" s="265" t="str">
        <v>Received</v>
      </c>
      <c r="F92" s="265" t="str">
        <v>No</v>
      </c>
      <c r="G92" s="265">
        <v>42924</v>
      </c>
      <c r="H92" s="265" t="str">
        <v>Yes</v>
      </c>
      <c r="I92" s="265">
        <v>3159</v>
      </c>
      <c r="J92" s="265">
        <v>0</v>
      </c>
    </row>
    <row r="93" spans="1:10" s="52" customFormat="1" ht="24.75" customHeight="1">
      <c r="A93" s="265" t="str">
        <v>D-HEF116</v>
      </c>
      <c r="B93" s="265" t="str">
        <v>Lee</v>
      </c>
      <c r="C93" s="905">
        <v>46344</v>
      </c>
      <c r="D93" s="265">
        <v>87</v>
      </c>
      <c r="E93" s="265" t="str">
        <v>Received</v>
      </c>
      <c r="F93" s="265" t="str">
        <v>No</v>
      </c>
      <c r="G93" s="265">
        <v>73538</v>
      </c>
      <c r="H93" s="265" t="str">
        <v>Yes</v>
      </c>
      <c r="I93" s="265">
        <v>5678</v>
      </c>
      <c r="J93" s="265">
        <v>0</v>
      </c>
    </row>
    <row r="94" spans="1:10" s="52" customFormat="1" ht="24.75" customHeight="1">
      <c r="A94" s="265" t="str">
        <v>D-HLP401</v>
      </c>
      <c r="B94" s="265" t="str">
        <v>Collier</v>
      </c>
      <c r="C94" s="905">
        <v>0</v>
      </c>
      <c r="D94" s="265">
        <v>85</v>
      </c>
      <c r="E94" s="265" t="str">
        <v>Pending</v>
      </c>
      <c r="F94" s="265" t="str">
        <v>No</v>
      </c>
      <c r="G94" s="265">
        <v>0</v>
      </c>
      <c r="H94" s="265" t="str">
        <v>No</v>
      </c>
      <c r="I94" s="265">
        <v>14927</v>
      </c>
      <c r="J94" s="265">
        <v>0</v>
      </c>
    </row>
    <row r="95" spans="1:10" s="52" customFormat="1" ht="24.75" customHeight="1">
      <c r="A95" s="265" t="str">
        <v>D-HLP403</v>
      </c>
      <c r="B95" s="265" t="str">
        <v>Collier</v>
      </c>
      <c r="C95" s="905">
        <v>0</v>
      </c>
      <c r="D95" s="265">
        <v>87</v>
      </c>
      <c r="E95" s="265" t="str">
        <v>Pending</v>
      </c>
      <c r="F95" s="265" t="str">
        <v>No</v>
      </c>
      <c r="G95" s="265">
        <v>0</v>
      </c>
      <c r="H95" s="265" t="str">
        <v>No</v>
      </c>
      <c r="I95" s="265">
        <v>15088</v>
      </c>
      <c r="J95" s="265">
        <v>0</v>
      </c>
    </row>
    <row r="96" spans="1:10" s="52" customFormat="1" ht="24.75" customHeight="1">
      <c r="A96" s="265" t="str">
        <v>D-HLP404</v>
      </c>
      <c r="B96" s="265" t="str">
        <v>Collier</v>
      </c>
      <c r="C96" s="905">
        <v>46283</v>
      </c>
      <c r="D96" s="265">
        <v>87</v>
      </c>
      <c r="E96" s="265" t="str">
        <v>Received</v>
      </c>
      <c r="F96" s="265" t="str">
        <v>Yes</v>
      </c>
      <c r="G96" s="265">
        <v>0</v>
      </c>
      <c r="H96" s="265" t="str">
        <v>Yes</v>
      </c>
      <c r="I96" s="265">
        <v>17114</v>
      </c>
      <c r="J96" s="265">
        <v>0</v>
      </c>
    </row>
    <row r="97" spans="1:10" s="52" customFormat="1" ht="24.75" customHeight="1">
      <c r="A97" s="265" t="str">
        <v>D-HLP405</v>
      </c>
      <c r="B97" s="265" t="str">
        <v>Collier</v>
      </c>
      <c r="C97" s="905">
        <v>0</v>
      </c>
      <c r="D97" s="265">
        <v>76</v>
      </c>
      <c r="E97" s="265" t="str">
        <v>Pending</v>
      </c>
      <c r="F97" s="265" t="str">
        <v>No</v>
      </c>
      <c r="G97" s="265">
        <v>0</v>
      </c>
      <c r="H97" s="265" t="str">
        <v>No</v>
      </c>
      <c r="I97" s="265">
        <v>0</v>
      </c>
      <c r="J97" s="265">
        <v>0</v>
      </c>
    </row>
    <row r="98" spans="1:10" s="52" customFormat="1" ht="24.75" customHeight="1">
      <c r="A98" s="265" t="str">
        <v>D-HLP406</v>
      </c>
      <c r="B98" s="265" t="str">
        <v>Collier</v>
      </c>
      <c r="C98" s="905">
        <v>0</v>
      </c>
      <c r="D98" s="265">
        <v>86</v>
      </c>
      <c r="E98" s="265" t="str">
        <v>Pending</v>
      </c>
      <c r="F98" s="265" t="str">
        <v>No</v>
      </c>
      <c r="G98" s="265">
        <v>0</v>
      </c>
      <c r="H98" s="265" t="str">
        <v>No</v>
      </c>
      <c r="I98" s="265">
        <v>14639</v>
      </c>
      <c r="J98" s="265">
        <v>0</v>
      </c>
    </row>
    <row r="99" spans="1:10" s="52" customFormat="1" ht="24.75" customHeight="1">
      <c r="A99" s="265" t="str">
        <v>D-HLP601</v>
      </c>
      <c r="B99" s="265" t="str">
        <v>Collier</v>
      </c>
      <c r="C99" s="905">
        <v>0</v>
      </c>
      <c r="D99" s="265">
        <v>83</v>
      </c>
      <c r="E99" s="265" t="str">
        <v>Pending</v>
      </c>
      <c r="F99" s="265" t="str">
        <v>No</v>
      </c>
      <c r="G99" s="265">
        <v>0</v>
      </c>
      <c r="H99" s="265" t="str">
        <v>No</v>
      </c>
      <c r="I99" s="265">
        <v>5731</v>
      </c>
      <c r="J99" s="265">
        <v>0</v>
      </c>
    </row>
    <row r="100" spans="1:10" s="52" customFormat="1" ht="24.75" customHeight="1">
      <c r="A100" s="265" t="str">
        <v>D-HLP603</v>
      </c>
      <c r="B100" s="265" t="str">
        <v>Collier</v>
      </c>
      <c r="C100" s="905">
        <v>0</v>
      </c>
      <c r="D100" s="265">
        <v>84</v>
      </c>
      <c r="E100" s="265" t="str">
        <v>Pending</v>
      </c>
      <c r="F100" s="265" t="str">
        <v>No</v>
      </c>
      <c r="G100" s="265">
        <v>0</v>
      </c>
      <c r="H100" s="265" t="str">
        <v>No</v>
      </c>
      <c r="I100" s="265">
        <v>6590</v>
      </c>
      <c r="J100" s="265">
        <v>0</v>
      </c>
    </row>
    <row r="101" spans="1:10" s="52" customFormat="1" ht="24.75" customHeight="1">
      <c r="A101" s="265" t="str">
        <v>D-HLP604</v>
      </c>
      <c r="B101" s="265" t="str">
        <v>Collier</v>
      </c>
      <c r="C101" s="905">
        <v>0</v>
      </c>
      <c r="D101" s="265">
        <v>87</v>
      </c>
      <c r="E101" s="265" t="str">
        <v>Pending</v>
      </c>
      <c r="F101" s="265" t="str">
        <v>No</v>
      </c>
      <c r="G101" s="265">
        <v>0</v>
      </c>
      <c r="H101" s="265" t="str">
        <v>No</v>
      </c>
      <c r="I101" s="265">
        <v>6765</v>
      </c>
      <c r="J101" s="265">
        <v>0</v>
      </c>
    </row>
    <row r="102" spans="1:10" s="52" customFormat="1" ht="24.75" customHeight="1">
      <c r="A102" s="265" t="str">
        <v>D-HLP605</v>
      </c>
      <c r="B102" s="265" t="str">
        <v>Collier</v>
      </c>
      <c r="C102" s="905">
        <v>0</v>
      </c>
      <c r="D102" s="265">
        <v>79</v>
      </c>
      <c r="E102" s="265" t="str">
        <v>Pending</v>
      </c>
      <c r="F102" s="265" t="str">
        <v>No</v>
      </c>
      <c r="G102" s="265">
        <v>0</v>
      </c>
      <c r="H102" s="265" t="str">
        <v>No</v>
      </c>
      <c r="I102" s="265">
        <v>5974</v>
      </c>
      <c r="J102" s="265">
        <v>0</v>
      </c>
    </row>
    <row r="103" spans="1:10" s="52" customFormat="1" ht="24.75" customHeight="1">
      <c r="A103" s="265" t="str">
        <v>D-HLP606</v>
      </c>
      <c r="B103" s="265" t="str">
        <v>Collier</v>
      </c>
      <c r="C103" s="905">
        <v>0</v>
      </c>
      <c r="D103" s="265">
        <v>82</v>
      </c>
      <c r="E103" s="265" t="str">
        <v>Pending</v>
      </c>
      <c r="F103" s="265" t="str">
        <v>No</v>
      </c>
      <c r="G103" s="265">
        <v>0</v>
      </c>
      <c r="H103" s="265" t="str">
        <v>No</v>
      </c>
      <c r="I103" s="265">
        <v>5120</v>
      </c>
      <c r="J103" s="265">
        <v>0</v>
      </c>
    </row>
    <row r="104" spans="1:10" s="52" customFormat="1" ht="24.75" customHeight="1">
      <c r="A104" s="265" t="str">
        <v>D-HLP607</v>
      </c>
      <c r="B104" s="265" t="str">
        <v>Collier</v>
      </c>
      <c r="C104" s="905">
        <v>46310</v>
      </c>
      <c r="D104" s="265">
        <v>73</v>
      </c>
      <c r="E104" s="265" t="str">
        <v>Pending</v>
      </c>
      <c r="F104" s="265" t="str">
        <v>Yes</v>
      </c>
      <c r="G104" s="265">
        <v>0</v>
      </c>
      <c r="H104" s="265" t="str">
        <v>Yes</v>
      </c>
      <c r="I104" s="265">
        <v>4585</v>
      </c>
      <c r="J104" s="265">
        <v>0</v>
      </c>
    </row>
    <row r="105" spans="1:10" s="52" customFormat="1" ht="24.75" customHeight="1">
      <c r="A105" s="265" t="str">
        <v>D-HLP608</v>
      </c>
      <c r="B105" s="265" t="str">
        <v>Collier</v>
      </c>
      <c r="C105" s="905">
        <v>46310</v>
      </c>
      <c r="D105" s="265">
        <v>66</v>
      </c>
      <c r="E105" s="265" t="str">
        <v>Received</v>
      </c>
      <c r="F105" s="265" t="str">
        <v>Yes</v>
      </c>
      <c r="G105" s="265">
        <v>66448</v>
      </c>
      <c r="H105" s="265" t="str">
        <v>Yes</v>
      </c>
      <c r="I105" s="265">
        <v>5404</v>
      </c>
      <c r="J105" s="265">
        <v>0</v>
      </c>
    </row>
    <row r="106" spans="1:10" s="52" customFormat="1" ht="24.75" customHeight="1">
      <c r="A106" s="265" t="str">
        <v>D-HLP609</v>
      </c>
      <c r="B106" s="265" t="str">
        <v>Collier</v>
      </c>
      <c r="C106" s="905">
        <v>0</v>
      </c>
      <c r="D106" s="265">
        <v>80</v>
      </c>
      <c r="E106" s="265" t="str">
        <v>Pending</v>
      </c>
      <c r="F106" s="265" t="str">
        <v>No</v>
      </c>
      <c r="G106" s="265">
        <v>0</v>
      </c>
      <c r="H106" s="265" t="str">
        <v>No</v>
      </c>
      <c r="I106" s="265">
        <v>5133</v>
      </c>
      <c r="J106" s="265">
        <v>0</v>
      </c>
    </row>
    <row r="107" spans="1:10" s="52" customFormat="1" ht="24.75" customHeight="1">
      <c r="A107" s="265" t="str">
        <v>D-HPW301</v>
      </c>
      <c r="B107" s="265" t="str">
        <v>Lee</v>
      </c>
      <c r="C107" s="905">
        <v>46285</v>
      </c>
      <c r="D107" s="265">
        <v>80</v>
      </c>
      <c r="E107" s="265" t="str">
        <v>Pending</v>
      </c>
      <c r="F107" s="265" t="str">
        <v>Yes</v>
      </c>
      <c r="G107" s="265">
        <v>0</v>
      </c>
      <c r="H107" s="265" t="str">
        <v>Yes</v>
      </c>
      <c r="I107" s="265">
        <v>6429</v>
      </c>
      <c r="J107" s="265">
        <v>0</v>
      </c>
    </row>
    <row r="108" spans="1:10" s="52" customFormat="1" ht="24.75" customHeight="1">
      <c r="A108" s="265" t="str">
        <v>D-HPW302</v>
      </c>
      <c r="B108" s="265" t="str">
        <v>Lee</v>
      </c>
      <c r="C108" s="905">
        <v>46322</v>
      </c>
      <c r="D108" s="265">
        <v>77</v>
      </c>
      <c r="E108" s="265" t="str">
        <v>Pending</v>
      </c>
      <c r="F108" s="265" t="str">
        <v>Yes</v>
      </c>
      <c r="G108" s="265">
        <v>0</v>
      </c>
      <c r="H108" s="265" t="str">
        <v>Yes</v>
      </c>
      <c r="I108" s="265">
        <v>6460</v>
      </c>
      <c r="J108" s="265">
        <v>0</v>
      </c>
    </row>
    <row r="109" spans="1:10" s="52" customFormat="1" ht="24.75" customHeight="1">
      <c r="A109" s="265" t="str">
        <v>D-HPW324</v>
      </c>
      <c r="B109" s="265" t="str">
        <v>Lee</v>
      </c>
      <c r="C109" s="905">
        <v>46286</v>
      </c>
      <c r="D109" s="265">
        <v>80</v>
      </c>
      <c r="E109" s="265" t="str">
        <v>Received</v>
      </c>
      <c r="F109" s="265" t="str">
        <v>Yes</v>
      </c>
      <c r="G109" s="265">
        <v>0</v>
      </c>
      <c r="H109" s="265" t="str">
        <v>Yes</v>
      </c>
      <c r="I109" s="265">
        <v>6850</v>
      </c>
      <c r="J109" s="265">
        <v>0</v>
      </c>
    </row>
    <row r="110" spans="1:10" s="52" customFormat="1" ht="24.75" customHeight="1">
      <c r="A110" s="265" t="str">
        <v>D-HPW339</v>
      </c>
      <c r="B110" s="265" t="str">
        <v>Lee</v>
      </c>
      <c r="C110" s="905">
        <v>46255</v>
      </c>
      <c r="D110" s="265">
        <v>83</v>
      </c>
      <c r="E110" s="265" t="str">
        <v>Received</v>
      </c>
      <c r="F110" s="265" t="str">
        <v>Yes</v>
      </c>
      <c r="G110" s="265">
        <v>0</v>
      </c>
      <c r="H110" s="265" t="str">
        <v>Yes</v>
      </c>
      <c r="I110" s="265">
        <v>6528</v>
      </c>
      <c r="J110" s="265">
        <v>0</v>
      </c>
    </row>
    <row r="111" spans="1:10" s="52" customFormat="1" ht="24.75" customHeight="1">
      <c r="A111" s="265" t="str">
        <v>D-HPW341</v>
      </c>
      <c r="B111" s="265" t="str">
        <v>Lee</v>
      </c>
      <c r="C111" s="905">
        <v>46304</v>
      </c>
      <c r="D111" s="265">
        <v>78</v>
      </c>
      <c r="E111" s="265" t="str">
        <v>Received</v>
      </c>
      <c r="F111" s="265" t="str">
        <v>Yes</v>
      </c>
      <c r="G111" s="265">
        <v>0</v>
      </c>
      <c r="H111" s="265" t="str">
        <v>Yes</v>
      </c>
      <c r="I111" s="265">
        <v>6620</v>
      </c>
      <c r="J111" s="265">
        <v>0</v>
      </c>
    </row>
    <row r="112" spans="1:10" s="52" customFormat="1" ht="24.75" customHeight="1">
      <c r="A112" s="265" t="str">
        <v>D-HPW342</v>
      </c>
      <c r="B112" s="265" t="str">
        <v>Lee</v>
      </c>
      <c r="C112" s="905">
        <v>0</v>
      </c>
      <c r="D112" s="265">
        <v>0</v>
      </c>
      <c r="E112" s="265" t="str">
        <v>Pending</v>
      </c>
      <c r="F112" s="265" t="str">
        <v>No</v>
      </c>
      <c r="G112" s="265">
        <v>0</v>
      </c>
      <c r="H112" s="265" t="str">
        <v>No</v>
      </c>
      <c r="I112" s="265">
        <v>7133</v>
      </c>
      <c r="J112" s="265">
        <v>0</v>
      </c>
    </row>
    <row r="113" spans="1:10" s="52" customFormat="1" ht="24.75" customHeight="1">
      <c r="A113" s="265" t="str">
        <v>D-HPW344</v>
      </c>
      <c r="B113" s="265" t="str">
        <v>Lee</v>
      </c>
      <c r="C113" s="905">
        <v>46322</v>
      </c>
      <c r="D113" s="265">
        <v>66</v>
      </c>
      <c r="E113" s="265" t="str">
        <v>Pending</v>
      </c>
      <c r="F113" s="265" t="str">
        <v>Yes</v>
      </c>
      <c r="G113" s="265">
        <v>0</v>
      </c>
      <c r="H113" s="265" t="str">
        <v>Yes</v>
      </c>
      <c r="I113" s="265">
        <v>5191</v>
      </c>
      <c r="J113" s="265">
        <v>0</v>
      </c>
    </row>
    <row r="114" spans="1:10" s="52" customFormat="1" ht="24.75" customHeight="1">
      <c r="A114" s="265" t="str">
        <v>D-HPW347</v>
      </c>
      <c r="B114" s="265" t="str">
        <v>Lee</v>
      </c>
      <c r="C114" s="905">
        <v>46322</v>
      </c>
      <c r="D114" s="265">
        <v>70</v>
      </c>
      <c r="E114" s="265" t="str">
        <v>Received</v>
      </c>
      <c r="F114" s="265" t="str">
        <v>Yes</v>
      </c>
      <c r="G114" s="265">
        <v>64762</v>
      </c>
      <c r="H114" s="265" t="str">
        <v>Yes</v>
      </c>
      <c r="I114" s="265">
        <v>5148</v>
      </c>
      <c r="J114" s="265">
        <v>0</v>
      </c>
    </row>
    <row r="115" spans="1:10" s="52" customFormat="1" ht="24.75" customHeight="1">
      <c r="A115" s="265" t="str">
        <v>D-HTG220</v>
      </c>
      <c r="B115" s="265" t="str">
        <v>Lee</v>
      </c>
      <c r="C115" s="905">
        <v>46322</v>
      </c>
      <c r="D115" s="265">
        <v>70</v>
      </c>
      <c r="E115" s="265" t="str">
        <v>Pending</v>
      </c>
      <c r="F115" s="265" t="str">
        <v>Yes</v>
      </c>
      <c r="G115" s="265">
        <v>0</v>
      </c>
      <c r="H115" s="265" t="str">
        <v>Yes</v>
      </c>
      <c r="I115" s="265">
        <v>6468</v>
      </c>
      <c r="J115" s="265">
        <v>0</v>
      </c>
    </row>
    <row r="116" spans="1:10" s="52" customFormat="1" ht="24.75" customHeight="1">
      <c r="A116" s="265" t="str">
        <v>D-HTG222</v>
      </c>
      <c r="B116" s="265" t="str">
        <v>Lee</v>
      </c>
      <c r="C116" s="905">
        <v>46304</v>
      </c>
      <c r="D116" s="265">
        <v>78</v>
      </c>
      <c r="E116" s="265" t="str">
        <v>Pending</v>
      </c>
      <c r="F116" s="265" t="str">
        <v>Yes</v>
      </c>
      <c r="G116" s="265">
        <v>0</v>
      </c>
      <c r="H116" s="265" t="str">
        <v>Yes</v>
      </c>
      <c r="I116" s="265">
        <v>6730</v>
      </c>
      <c r="J116" s="265">
        <v>0</v>
      </c>
    </row>
    <row r="117" spans="1:10" s="52" customFormat="1" ht="24.75" customHeight="1">
      <c r="A117" s="265" t="str">
        <v>D-HTG223</v>
      </c>
      <c r="B117" s="265" t="str">
        <v>Lee</v>
      </c>
      <c r="C117" s="905">
        <v>46304</v>
      </c>
      <c r="D117" s="265">
        <v>52</v>
      </c>
      <c r="E117" s="265" t="str">
        <v>Pending</v>
      </c>
      <c r="F117" s="265" t="str">
        <v>Yes</v>
      </c>
      <c r="G117" s="265">
        <v>0</v>
      </c>
      <c r="H117" s="265" t="str">
        <v>Yes</v>
      </c>
      <c r="I117" s="265">
        <v>4785</v>
      </c>
      <c r="J117" s="265">
        <v>0</v>
      </c>
    </row>
    <row r="118" spans="1:10" s="52" customFormat="1" ht="24.75" customHeight="1">
      <c r="A118" s="265" t="str">
        <v>D-HTG301</v>
      </c>
      <c r="B118" s="265" t="str">
        <v>Lee</v>
      </c>
      <c r="C118" s="905">
        <v>46310</v>
      </c>
      <c r="D118" s="265">
        <v>81</v>
      </c>
      <c r="E118" s="265" t="str">
        <v>Received</v>
      </c>
      <c r="F118" s="265" t="str">
        <v>Yes</v>
      </c>
      <c r="G118" s="265">
        <v>0</v>
      </c>
      <c r="H118" s="265" t="str">
        <v>Yes</v>
      </c>
      <c r="I118" s="265">
        <v>5811</v>
      </c>
      <c r="J118" s="265">
        <v>0</v>
      </c>
    </row>
    <row r="119" spans="1:10" s="52" customFormat="1" ht="24.75" customHeight="1">
      <c r="A119" s="265" t="str">
        <v>D-HTG302</v>
      </c>
      <c r="B119" s="265" t="str">
        <v>Lee</v>
      </c>
      <c r="C119" s="905">
        <v>46322</v>
      </c>
      <c r="D119" s="265">
        <v>72</v>
      </c>
      <c r="E119" s="265" t="str">
        <v>Pending</v>
      </c>
      <c r="F119" s="265" t="str">
        <v>Yes</v>
      </c>
      <c r="G119" s="265">
        <v>0</v>
      </c>
      <c r="H119" s="265" t="str">
        <v>Yes</v>
      </c>
      <c r="I119" s="265">
        <v>5222</v>
      </c>
      <c r="J119" s="265">
        <v>0</v>
      </c>
    </row>
    <row r="120" spans="1:10" s="52" customFormat="1" ht="24.75" customHeight="1">
      <c r="A120" s="265" t="str">
        <v>D-HTG303</v>
      </c>
      <c r="B120" s="265" t="str">
        <v>Lee</v>
      </c>
      <c r="C120" s="905">
        <v>0</v>
      </c>
      <c r="D120" s="265">
        <v>0</v>
      </c>
      <c r="E120" s="265" t="str">
        <v>Pending</v>
      </c>
      <c r="F120" s="265" t="str">
        <v>No</v>
      </c>
      <c r="G120" s="265">
        <v>0</v>
      </c>
      <c r="H120" s="265" t="str">
        <v>No</v>
      </c>
      <c r="I120" s="265">
        <v>6038</v>
      </c>
      <c r="J120" s="265">
        <v>0</v>
      </c>
    </row>
    <row r="121" spans="1:10" s="52" customFormat="1" ht="24.75" customHeight="1">
      <c r="A121" s="265" t="str">
        <v>D-HTG304</v>
      </c>
      <c r="B121" s="265" t="str">
        <v>Lee</v>
      </c>
      <c r="C121" s="905">
        <v>46344</v>
      </c>
      <c r="D121" s="265">
        <v>71</v>
      </c>
      <c r="E121" s="265" t="str">
        <v>Received</v>
      </c>
      <c r="F121" s="265" t="str">
        <v>Yes</v>
      </c>
      <c r="G121" s="265">
        <v>83654</v>
      </c>
      <c r="H121" s="265" t="str">
        <v>Yes</v>
      </c>
      <c r="I121" s="265">
        <v>7094</v>
      </c>
      <c r="J121" s="265">
        <v>0</v>
      </c>
    </row>
    <row r="122" spans="1:10" s="52" customFormat="1" ht="24.75" customHeight="1">
      <c r="A122" s="265" t="str">
        <v>D-HTG306</v>
      </c>
      <c r="B122" s="265" t="str">
        <v>Lee</v>
      </c>
      <c r="C122" s="905">
        <v>46310</v>
      </c>
      <c r="D122" s="265">
        <v>29</v>
      </c>
      <c r="E122" s="265" t="str">
        <v>Received</v>
      </c>
      <c r="F122" s="265" t="str">
        <v>Yes</v>
      </c>
      <c r="G122" s="265">
        <v>0</v>
      </c>
      <c r="H122" s="265" t="str">
        <v>Yes</v>
      </c>
      <c r="I122" s="265">
        <v>3727</v>
      </c>
      <c r="J122" s="265">
        <v>0</v>
      </c>
    </row>
    <row r="123" spans="1:10" s="52" customFormat="1" ht="24.75" customHeight="1">
      <c r="A123" s="265" t="str">
        <v>D-HTG311</v>
      </c>
      <c r="B123" s="265" t="str">
        <v>Lee</v>
      </c>
      <c r="C123" s="905">
        <v>0</v>
      </c>
      <c r="D123" s="265">
        <v>0</v>
      </c>
      <c r="E123" s="265" t="str">
        <v>Pending</v>
      </c>
      <c r="F123" s="265" t="str">
        <v>No</v>
      </c>
      <c r="G123" s="265">
        <v>0</v>
      </c>
      <c r="H123" s="265" t="str">
        <v>No</v>
      </c>
      <c r="I123" s="265">
        <v>1750</v>
      </c>
      <c r="J123" s="265">
        <v>0</v>
      </c>
    </row>
    <row r="124" spans="1:10" s="52" customFormat="1" ht="24.75" customHeight="1">
      <c r="A124" s="265" t="str">
        <v>D-HTG312</v>
      </c>
      <c r="B124" s="265" t="str">
        <v>Lee</v>
      </c>
      <c r="C124" s="905">
        <v>0</v>
      </c>
      <c r="D124" s="265">
        <v>0</v>
      </c>
      <c r="E124" s="265" t="str">
        <v>Pending</v>
      </c>
      <c r="F124" s="265" t="str">
        <v>No</v>
      </c>
      <c r="G124" s="265">
        <v>0</v>
      </c>
      <c r="H124" s="265" t="str">
        <v>No</v>
      </c>
      <c r="I124" s="265">
        <v>2069</v>
      </c>
      <c r="J124" s="265">
        <v>0</v>
      </c>
    </row>
    <row r="125" spans="1:10" s="52" customFormat="1" ht="24.75" customHeight="1">
      <c r="A125" s="265" t="str">
        <v>D-HTG401</v>
      </c>
      <c r="B125" s="265" t="str">
        <v>Lee</v>
      </c>
      <c r="C125" s="905">
        <v>46286</v>
      </c>
      <c r="D125" s="265">
        <v>72</v>
      </c>
      <c r="E125" s="265" t="str">
        <v>Received</v>
      </c>
      <c r="F125" s="265" t="str">
        <v>Yes</v>
      </c>
      <c r="G125" s="265">
        <v>0</v>
      </c>
      <c r="H125" s="265" t="str">
        <v>Yes</v>
      </c>
      <c r="I125" s="265">
        <v>5521</v>
      </c>
      <c r="J125" s="265">
        <v>0</v>
      </c>
    </row>
    <row r="126" spans="1:10" s="52" customFormat="1" ht="24.75" customHeight="1">
      <c r="A126" s="265" t="str">
        <v>D-HTG404</v>
      </c>
      <c r="B126" s="265" t="str">
        <v>Lee</v>
      </c>
      <c r="C126" s="905">
        <v>0</v>
      </c>
      <c r="D126" s="265">
        <v>0</v>
      </c>
      <c r="E126" s="265" t="str">
        <v>Pending</v>
      </c>
      <c r="F126" s="265" t="str">
        <v>No</v>
      </c>
      <c r="G126" s="265">
        <v>0</v>
      </c>
      <c r="H126" s="265" t="str">
        <v>No</v>
      </c>
      <c r="I126" s="265">
        <v>5990</v>
      </c>
      <c r="J126" s="265">
        <v>0</v>
      </c>
    </row>
    <row r="127" spans="1:10" s="52" customFormat="1" ht="24.75" customHeight="1">
      <c r="A127" s="265" t="str">
        <v>D-HTG405</v>
      </c>
      <c r="B127" s="265" t="str">
        <v>Lee</v>
      </c>
      <c r="C127" s="905">
        <v>46322</v>
      </c>
      <c r="D127" s="265">
        <v>25</v>
      </c>
      <c r="E127" s="265" t="str">
        <v>Pending</v>
      </c>
      <c r="F127" s="265" t="str">
        <v>Yes</v>
      </c>
      <c r="G127" s="265">
        <v>0</v>
      </c>
      <c r="H127" s="265" t="str">
        <v>Yes</v>
      </c>
      <c r="I127" s="265">
        <v>3802</v>
      </c>
      <c r="J127" s="265">
        <v>0</v>
      </c>
    </row>
    <row r="128" spans="1:10" s="52" customFormat="1" ht="24.75" customHeight="1">
      <c r="A128" s="265" t="str">
        <v>D-HTG406</v>
      </c>
      <c r="B128" s="265" t="str">
        <v>Lee</v>
      </c>
      <c r="C128" s="905">
        <v>46337</v>
      </c>
      <c r="D128" s="265">
        <v>75</v>
      </c>
      <c r="E128" s="265" t="str">
        <v>Pending</v>
      </c>
      <c r="F128" s="265" t="str">
        <v>Yes</v>
      </c>
      <c r="G128" s="265">
        <v>0</v>
      </c>
      <c r="H128" s="265" t="str">
        <v>Yes</v>
      </c>
      <c r="I128" s="265">
        <v>3452</v>
      </c>
      <c r="J128" s="265">
        <v>0</v>
      </c>
    </row>
    <row r="129" spans="1:10" s="52" customFormat="1" ht="24.75" customHeight="1">
      <c r="A129" s="265" t="str">
        <v>D-HTG407</v>
      </c>
      <c r="B129" s="265" t="str">
        <v>Lee</v>
      </c>
      <c r="C129" s="905">
        <v>46322</v>
      </c>
      <c r="D129" s="265">
        <v>77</v>
      </c>
      <c r="E129" s="265" t="str">
        <v>Pending</v>
      </c>
      <c r="F129" s="265" t="str">
        <v>Yes</v>
      </c>
      <c r="G129" s="265">
        <v>0</v>
      </c>
      <c r="H129" s="265" t="str">
        <v>Yes</v>
      </c>
      <c r="I129" s="265">
        <v>6848</v>
      </c>
      <c r="J129" s="265">
        <v>0</v>
      </c>
    </row>
    <row r="130" spans="1:10" s="52" customFormat="1" ht="24.75" customHeight="1">
      <c r="A130" s="265" t="str">
        <v>D-HTG408</v>
      </c>
      <c r="B130" s="265" t="str">
        <v>Lee</v>
      </c>
      <c r="C130" s="905">
        <v>0</v>
      </c>
      <c r="D130" s="265">
        <v>0</v>
      </c>
      <c r="E130" s="265" t="str">
        <v>Pending</v>
      </c>
      <c r="F130" s="265" t="str">
        <v>No</v>
      </c>
      <c r="G130" s="265">
        <v>0</v>
      </c>
      <c r="H130" s="265" t="str">
        <v>No</v>
      </c>
      <c r="I130" s="265">
        <v>1875</v>
      </c>
      <c r="J130" s="265">
        <v>0</v>
      </c>
    </row>
    <row r="131" spans="1:10" s="52" customFormat="1" ht="24.75" customHeight="1">
      <c r="A131" s="903" t="str">
        <v>D-HTG409</v>
      </c>
      <c r="B131" s="903" t="str">
        <v>Lee</v>
      </c>
      <c r="C131" s="904">
        <v>0</v>
      </c>
      <c r="D131" s="903">
        <v>0</v>
      </c>
      <c r="E131" s="903" t="str">
        <v>Pending</v>
      </c>
      <c r="F131" s="903" t="str">
        <v>No</v>
      </c>
      <c r="G131" s="903">
        <v>0</v>
      </c>
      <c r="H131" s="903" t="str">
        <v>No</v>
      </c>
      <c r="I131" s="903">
        <v>2961</v>
      </c>
      <c r="J131" s="903">
        <v>0</v>
      </c>
    </row>
    <row r="132" spans="1:10" s="52" customFormat="1" ht="24.75" customHeight="1">
      <c r="A132" s="265" t="str">
        <v>D-HTG410</v>
      </c>
      <c r="B132" s="265" t="str">
        <v>Lee</v>
      </c>
      <c r="C132" s="905">
        <v>0</v>
      </c>
      <c r="D132" s="265">
        <v>0</v>
      </c>
      <c r="E132" s="265" t="str">
        <v>Pending</v>
      </c>
      <c r="F132" s="265" t="str">
        <v>No</v>
      </c>
      <c r="G132" s="265">
        <v>0</v>
      </c>
      <c r="H132" s="265" t="str">
        <v>No</v>
      </c>
      <c r="I132" s="265">
        <v>1205</v>
      </c>
      <c r="J132" s="265">
        <v>0</v>
      </c>
    </row>
    <row r="133" spans="1:10" s="52" customFormat="1" ht="24.75" customHeight="1">
      <c r="A133" s="265" t="str">
        <v>D-HTG411</v>
      </c>
      <c r="B133" s="265" t="str">
        <v>Lee</v>
      </c>
      <c r="C133" s="905">
        <v>0</v>
      </c>
      <c r="D133" s="265">
        <v>0</v>
      </c>
      <c r="E133" s="265" t="str">
        <v>Pending</v>
      </c>
      <c r="F133" s="265" t="str">
        <v>No</v>
      </c>
      <c r="G133" s="265">
        <v>0</v>
      </c>
      <c r="H133" s="265" t="str">
        <v>No</v>
      </c>
      <c r="I133" s="265">
        <v>3714</v>
      </c>
      <c r="J133" s="265">
        <v>0</v>
      </c>
    </row>
    <row r="134" spans="1:10" s="52" customFormat="1" ht="24.75" customHeight="1">
      <c r="A134" s="265" t="str">
        <v>FB-HLP410</v>
      </c>
      <c r="B134" s="265" t="str">
        <v>Collier</v>
      </c>
      <c r="C134" s="905">
        <v>46310</v>
      </c>
      <c r="D134" s="265">
        <v>0</v>
      </c>
      <c r="E134" s="265" t="str">
        <v>Pending</v>
      </c>
      <c r="F134" s="265" t="str">
        <v>Yes</v>
      </c>
      <c r="G134" s="265">
        <v>0</v>
      </c>
      <c r="H134" s="265" t="str">
        <v>Yes</v>
      </c>
      <c r="I134" s="265">
        <v>15253</v>
      </c>
      <c r="J134" s="265">
        <v>0</v>
      </c>
    </row>
    <row r="135" spans="1:10" s="52" customFormat="1" ht="24.75" customHeight="1">
      <c r="A135" s="265" t="str">
        <v>FB-HLP602</v>
      </c>
      <c r="B135" s="265" t="str">
        <v>Collier</v>
      </c>
      <c r="C135" s="905">
        <v>46290</v>
      </c>
      <c r="D135" s="265">
        <v>0</v>
      </c>
      <c r="E135" s="265" t="str">
        <v>Pending</v>
      </c>
      <c r="F135" s="265" t="str">
        <v>Yes</v>
      </c>
      <c r="G135" s="265">
        <v>0</v>
      </c>
      <c r="H135" s="265" t="str">
        <v>Yes</v>
      </c>
      <c r="I135" s="265">
        <v>3064</v>
      </c>
      <c r="J135" s="265">
        <v>0</v>
      </c>
    </row>
    <row r="136" spans="1:10" s="52" customFormat="1" ht="24.75" customHeight="1">
      <c r="A136" s="265" t="str">
        <v>FB-HLP607</v>
      </c>
      <c r="B136" s="265" t="str">
        <v>Collier</v>
      </c>
      <c r="C136" s="905">
        <v>0</v>
      </c>
      <c r="D136" s="265">
        <v>0</v>
      </c>
      <c r="E136" s="265" t="str">
        <v>Pending</v>
      </c>
      <c r="F136" s="265" t="str">
        <v>No</v>
      </c>
      <c r="G136" s="265">
        <v>0</v>
      </c>
      <c r="H136" s="265" t="str">
        <v>No</v>
      </c>
      <c r="I136" s="265">
        <v>927</v>
      </c>
      <c r="J136" s="265">
        <v>0</v>
      </c>
    </row>
    <row r="137" spans="1:10" s="52" customFormat="1" ht="24.75" customHeight="1">
      <c r="A137" s="265" t="str">
        <v>FB-HLP610</v>
      </c>
      <c r="B137" s="265" t="str">
        <v>Collier</v>
      </c>
      <c r="C137" s="905">
        <v>0</v>
      </c>
      <c r="D137" s="265">
        <v>0</v>
      </c>
      <c r="E137" s="265" t="str">
        <v>Pending</v>
      </c>
      <c r="F137" s="265" t="str">
        <v>No</v>
      </c>
      <c r="G137" s="265">
        <v>0</v>
      </c>
      <c r="H137" s="265" t="str">
        <v>No</v>
      </c>
      <c r="I137" s="265">
        <v>3803</v>
      </c>
      <c r="J137" s="265">
        <v>0</v>
      </c>
    </row>
    <row r="138" spans="1:10" s="52" customFormat="1" ht="24.75" customHeight="1">
      <c r="A138" s="265" t="str">
        <v>FB-HPW303</v>
      </c>
      <c r="B138" s="265" t="str">
        <v>Lee</v>
      </c>
      <c r="C138" s="905">
        <v>0</v>
      </c>
      <c r="D138" s="265">
        <v>0</v>
      </c>
      <c r="E138" s="265" t="str">
        <v>Pending</v>
      </c>
      <c r="F138" s="265" t="str">
        <v>No</v>
      </c>
      <c r="G138" s="265">
        <v>0</v>
      </c>
      <c r="H138" s="265" t="str">
        <v>No</v>
      </c>
      <c r="I138" s="265">
        <v>5111</v>
      </c>
      <c r="J138" s="265">
        <v>0</v>
      </c>
    </row>
    <row r="139" spans="1:10" s="52" customFormat="1" ht="24.75" customHeight="1">
      <c r="A139" s="265" t="str">
        <v>FB-HTG301</v>
      </c>
      <c r="B139" s="265" t="str">
        <v>Lee</v>
      </c>
      <c r="C139" s="905">
        <v>46322</v>
      </c>
      <c r="D139" s="265">
        <v>0</v>
      </c>
      <c r="E139" s="265" t="str">
        <v>Pending</v>
      </c>
      <c r="F139" s="265" t="str">
        <v>Yes</v>
      </c>
      <c r="G139" s="265">
        <v>0</v>
      </c>
      <c r="H139" s="265" t="str">
        <v>Yes</v>
      </c>
      <c r="I139" s="265">
        <v>773</v>
      </c>
      <c r="J139" s="265">
        <v>0</v>
      </c>
    </row>
    <row r="140" spans="1:10" s="52" customFormat="1" ht="24.75" customHeight="1">
      <c r="A140" s="265" t="str">
        <v>FB-HTG309</v>
      </c>
      <c r="B140" s="265" t="str">
        <v>Lee</v>
      </c>
      <c r="C140" s="905">
        <v>46337</v>
      </c>
      <c r="D140" s="265">
        <v>0</v>
      </c>
      <c r="E140" s="265" t="str">
        <v>Pending</v>
      </c>
      <c r="F140" s="265" t="str">
        <v>Yes</v>
      </c>
      <c r="G140" s="265">
        <v>0</v>
      </c>
      <c r="H140" s="265" t="str">
        <v>Yes</v>
      </c>
      <c r="I140" s="265">
        <v>708</v>
      </c>
      <c r="J140" s="265">
        <v>0</v>
      </c>
    </row>
    <row r="141" spans="1:10" s="52" customFormat="1" ht="24.75" customHeight="1">
      <c r="A141" s="265" t="str">
        <v>FB-HTG316</v>
      </c>
      <c r="B141" s="265" t="str">
        <v>Lee</v>
      </c>
      <c r="C141" s="905">
        <v>0</v>
      </c>
      <c r="D141" s="265">
        <v>0</v>
      </c>
      <c r="E141" s="265" t="str">
        <v>Pending</v>
      </c>
      <c r="F141" s="265" t="str">
        <v>Yes</v>
      </c>
      <c r="G141" s="265">
        <v>0</v>
      </c>
      <c r="H141" s="265" t="str">
        <v>Yes</v>
      </c>
      <c r="I141" s="265">
        <v>610</v>
      </c>
      <c r="J141" s="265">
        <v>0</v>
      </c>
    </row>
    <row r="142" spans="1:10" s="52" customFormat="1" ht="24.75" customHeight="1">
      <c r="A142" s="265" t="str">
        <v>FB-HTG318</v>
      </c>
      <c r="B142" s="265" t="str">
        <v>Lee</v>
      </c>
      <c r="C142" s="905">
        <v>46315</v>
      </c>
      <c r="D142" s="265">
        <v>0</v>
      </c>
      <c r="E142" s="265" t="str">
        <v>Pending</v>
      </c>
      <c r="F142" s="265" t="str">
        <v>Yes</v>
      </c>
      <c r="G142" s="265">
        <v>0</v>
      </c>
      <c r="H142" s="265" t="str">
        <v>Yes</v>
      </c>
      <c r="I142" s="265">
        <v>1352</v>
      </c>
      <c r="J142" s="265">
        <v>0</v>
      </c>
    </row>
    <row r="143" spans="1:10" s="52" customFormat="1" ht="24.75" customHeight="1">
      <c r="A143" s="265" t="str">
        <v>FB-HTG413</v>
      </c>
      <c r="B143" s="265" t="str">
        <v>Lee</v>
      </c>
      <c r="C143" s="905">
        <v>46310</v>
      </c>
      <c r="D143" s="265">
        <v>0</v>
      </c>
      <c r="E143" s="265" t="str">
        <v>Pending</v>
      </c>
      <c r="F143" s="265" t="str">
        <v>Yes</v>
      </c>
      <c r="G143" s="265">
        <v>0</v>
      </c>
      <c r="H143" s="265" t="str">
        <v>Yes</v>
      </c>
      <c r="I143" s="265">
        <v>1379</v>
      </c>
      <c r="J143" s="265">
        <v>0</v>
      </c>
    </row>
    <row r="144" spans="1:10" s="52" customFormat="1" ht="24.75" customHeight="1">
      <c r="A144" s="265" t="str">
        <v/>
      </c>
      <c r="B144" s="265" t="str">
        <v/>
      </c>
      <c r="C144" s="905" t="str">
        <v/>
      </c>
      <c r="D144" s="265" t="str">
        <v/>
      </c>
      <c r="E144" s="265" t="str">
        <v/>
      </c>
      <c r="F144" s="265" t="str">
        <v/>
      </c>
      <c r="G144" s="265" t="str">
        <v/>
      </c>
      <c r="H144" s="265" t="str">
        <v/>
      </c>
      <c r="I144" s="265" t="str">
        <v/>
      </c>
      <c r="J144" s="265" t="str">
        <v/>
      </c>
    </row>
    <row r="145" spans="1:10" s="52" customFormat="1" ht="24.75" customHeight="1">
      <c r="A145" s="265" t="str">
        <v>Market 7 NTP Number</v>
      </c>
      <c r="B145" s="265" t="str">
        <v>AREA</v>
      </c>
      <c r="C145" s="905" t="str">
        <v>SOW TSD Date</v>
      </c>
      <c r="D145" s="265" t="str">
        <v>HHP</v>
      </c>
      <c r="E145" s="265" t="str">
        <v>Permit Status</v>
      </c>
      <c r="F145" s="265" t="str">
        <v>SOW Received</v>
      </c>
      <c r="G145" s="265" t="str">
        <v>SOW Estimated Cost</v>
      </c>
      <c r="H145" s="265" t="str">
        <v>NTP Received</v>
      </c>
      <c r="I145" s="265" t="str">
        <v>Footage UG</v>
      </c>
      <c r="J145" s="265" t="str">
        <v>Splicing Percentage Complete</v>
      </c>
    </row>
    <row r="146" spans="1:10" s="52" customFormat="1" ht="24.75" customHeight="1">
      <c r="A146" s="265" t="str">
        <v>BHT-FSE-01</v>
      </c>
      <c r="B146" s="265" t="str">
        <v>Kissimmee</v>
      </c>
      <c r="C146" s="905">
        <v>46326</v>
      </c>
      <c r="D146" s="265">
        <v>0</v>
      </c>
      <c r="E146" s="265" t="str">
        <v>Received</v>
      </c>
      <c r="F146" s="265" t="str">
        <v>Yes</v>
      </c>
      <c r="G146" s="265">
        <v>75444.55</v>
      </c>
      <c r="H146" s="265" t="str">
        <v>Yes</v>
      </c>
      <c r="I146" s="265">
        <v>5936</v>
      </c>
      <c r="J146" s="265">
        <v>0</v>
      </c>
    </row>
    <row r="147" spans="1:10" s="52" customFormat="1" ht="24.75" customHeight="1">
      <c r="A147" s="265" t="str">
        <v>D-HSW401</v>
      </c>
      <c r="B147" s="265" t="str">
        <v>Kissimmee</v>
      </c>
      <c r="C147" s="905">
        <v>46318</v>
      </c>
      <c r="D147" s="265">
        <v>60</v>
      </c>
      <c r="E147" s="265" t="str">
        <v>Received</v>
      </c>
      <c r="F147" s="265" t="str">
        <v>Yes</v>
      </c>
      <c r="G147" s="265">
        <v>82732</v>
      </c>
      <c r="H147" s="265" t="str">
        <v>Yes</v>
      </c>
      <c r="I147" s="265">
        <v>7117</v>
      </c>
      <c r="J147" s="265">
        <v>0</v>
      </c>
    </row>
    <row r="148" spans="1:10" s="52" customFormat="1" ht="24.75" customHeight="1">
      <c r="A148" s="265" t="str">
        <v>D-HSW402</v>
      </c>
      <c r="B148" s="265" t="str">
        <v>Kissimmee</v>
      </c>
      <c r="C148" s="905">
        <v>46318</v>
      </c>
      <c r="D148" s="265">
        <v>83</v>
      </c>
      <c r="E148" s="265" t="str">
        <v>Received</v>
      </c>
      <c r="F148" s="265" t="str">
        <v>Yes</v>
      </c>
      <c r="G148" s="265">
        <v>110980</v>
      </c>
      <c r="H148" s="265" t="str">
        <v>Yes</v>
      </c>
      <c r="I148" s="265">
        <v>9590</v>
      </c>
      <c r="J148" s="265">
        <v>0</v>
      </c>
    </row>
    <row r="149" spans="1:10" s="52" customFormat="1" ht="24.75" customHeight="1">
      <c r="A149" s="265" t="str">
        <v>D-HSW403</v>
      </c>
      <c r="B149" s="265" t="str">
        <v>Kissimmee</v>
      </c>
      <c r="C149" s="905">
        <v>46318</v>
      </c>
      <c r="D149" s="265">
        <v>84</v>
      </c>
      <c r="E149" s="265" t="str">
        <v>Received</v>
      </c>
      <c r="F149" s="265" t="str">
        <v>Yes</v>
      </c>
      <c r="G149" s="265">
        <v>108948</v>
      </c>
      <c r="H149" s="265" t="str">
        <v>Yes</v>
      </c>
      <c r="I149" s="265">
        <v>9329</v>
      </c>
      <c r="J149" s="265">
        <v>0</v>
      </c>
    </row>
    <row r="150" spans="1:10" s="52" customFormat="1" ht="24.75" customHeight="1">
      <c r="A150" s="265" t="str">
        <v>D-HSW404</v>
      </c>
      <c r="B150" s="265" t="str">
        <v>Kissimmee</v>
      </c>
      <c r="C150" s="905">
        <v>46318</v>
      </c>
      <c r="D150" s="265">
        <v>89</v>
      </c>
      <c r="E150" s="265" t="str">
        <v>Received</v>
      </c>
      <c r="F150" s="265" t="str">
        <v>Yes</v>
      </c>
      <c r="G150" s="265">
        <v>116114</v>
      </c>
      <c r="H150" s="265" t="str">
        <v>Yes</v>
      </c>
      <c r="I150" s="265">
        <v>9709</v>
      </c>
      <c r="J150" s="265">
        <v>0</v>
      </c>
    </row>
    <row r="151" spans="1:10" s="52" customFormat="1" ht="24.75" customHeight="1">
      <c r="A151" s="265" t="str">
        <v>D-HSW405</v>
      </c>
      <c r="B151" s="265" t="str">
        <v>Kissimmee</v>
      </c>
      <c r="C151" s="905">
        <v>46318</v>
      </c>
      <c r="D151" s="265">
        <v>79</v>
      </c>
      <c r="E151" s="265" t="str">
        <v>Received</v>
      </c>
      <c r="F151" s="265" t="str">
        <v>Yes</v>
      </c>
      <c r="G151" s="265">
        <v>108665</v>
      </c>
      <c r="H151" s="265" t="str">
        <v>Yes</v>
      </c>
      <c r="I151" s="265">
        <v>9263</v>
      </c>
      <c r="J151" s="265">
        <v>0</v>
      </c>
    </row>
    <row r="152" spans="1:10" s="52" customFormat="1" ht="24.75" customHeight="1">
      <c r="A152" s="265" t="str">
        <v>D-HSW406</v>
      </c>
      <c r="B152" s="265" t="str">
        <v>Kissimmee</v>
      </c>
      <c r="C152" s="905">
        <v>46318</v>
      </c>
      <c r="D152" s="265">
        <v>87</v>
      </c>
      <c r="E152" s="265" t="str">
        <v>Received</v>
      </c>
      <c r="F152" s="265" t="str">
        <v>Yes</v>
      </c>
      <c r="G152" s="265">
        <v>120731</v>
      </c>
      <c r="H152" s="265" t="str">
        <v>Yes</v>
      </c>
      <c r="I152" s="265">
        <v>10385</v>
      </c>
      <c r="J152" s="265">
        <v>0</v>
      </c>
    </row>
    <row r="153" spans="1:10" s="52" customFormat="1" ht="24.75" customHeight="1">
      <c r="A153" s="265" t="str">
        <v>D-HSW407</v>
      </c>
      <c r="B153" s="265" t="str">
        <v>Kissimmee</v>
      </c>
      <c r="C153" s="905">
        <v>46351</v>
      </c>
      <c r="D153" s="265">
        <v>86</v>
      </c>
      <c r="E153" s="265" t="str">
        <v>Received</v>
      </c>
      <c r="F153" s="265" t="str">
        <v>Yes</v>
      </c>
      <c r="G153" s="265">
        <v>111864</v>
      </c>
      <c r="H153" s="265" t="str">
        <v>Yes</v>
      </c>
      <c r="I153" s="265">
        <v>9398</v>
      </c>
      <c r="J153" s="265">
        <v>0</v>
      </c>
    </row>
    <row r="154" spans="1:10">
      <c r="A154" s="1121" t="str">
        <v>D-HSW408</v>
      </c>
      <c r="B154" s="1122" t="str">
        <v>Kissimmee</v>
      </c>
      <c r="C154" s="1123">
        <v>46351</v>
      </c>
      <c r="D154" s="1122">
        <v>63</v>
      </c>
      <c r="E154" s="1122" t="str">
        <v>Pending</v>
      </c>
      <c r="F154" s="1122" t="str">
        <v>Yes</v>
      </c>
      <c r="G154" s="1122">
        <v>88533.5</v>
      </c>
      <c r="H154" s="1122" t="str">
        <v>Yes</v>
      </c>
      <c r="I154" s="1124">
        <v>7517</v>
      </c>
      <c r="J154" s="1124">
        <v>0</v>
      </c>
    </row>
    <row r="155" spans="1:10">
      <c r="A155" s="1121" t="str">
        <v>D-HSW409</v>
      </c>
      <c r="B155" s="1122" t="str">
        <v>Kissimmee</v>
      </c>
      <c r="C155" s="1123">
        <v>46379</v>
      </c>
      <c r="D155" s="1122">
        <v>78</v>
      </c>
      <c r="E155" s="1122" t="str">
        <v>Received</v>
      </c>
      <c r="F155" s="1122" t="str">
        <v>Yes</v>
      </c>
      <c r="G155" s="1122">
        <v>75143.5</v>
      </c>
      <c r="H155" s="1122" t="str">
        <v>Yes</v>
      </c>
      <c r="I155" s="1124">
        <v>5920</v>
      </c>
      <c r="J155" s="1124">
        <v>0</v>
      </c>
    </row>
    <row r="156" spans="1:10">
      <c r="A156" s="1121" t="str">
        <v>D-HSW410</v>
      </c>
      <c r="B156" s="1122" t="str">
        <v>Kissimmee</v>
      </c>
      <c r="C156" s="1123">
        <v>46487</v>
      </c>
      <c r="D156" s="1122">
        <v>60</v>
      </c>
      <c r="E156" s="1122" t="str">
        <v>Pending</v>
      </c>
      <c r="F156" s="1122" t="str">
        <v>Yes</v>
      </c>
      <c r="G156" s="1122">
        <v>66890</v>
      </c>
      <c r="H156" s="1122" t="str">
        <v>Yes</v>
      </c>
      <c r="I156" s="1124">
        <v>5589</v>
      </c>
      <c r="J156" s="1124">
        <v>0</v>
      </c>
    </row>
    <row r="157" spans="1:10">
      <c r="A157" s="1121" t="str">
        <v>D-HSW411</v>
      </c>
      <c r="B157" s="1122" t="str">
        <v>Kissimmee</v>
      </c>
      <c r="C157" s="1123">
        <v>46310</v>
      </c>
      <c r="D157" s="1122">
        <v>60</v>
      </c>
      <c r="E157" s="1122" t="str">
        <v>Pending</v>
      </c>
      <c r="F157" s="1122" t="str">
        <v>Yes</v>
      </c>
      <c r="G157" s="1122">
        <v>65974</v>
      </c>
      <c r="H157" s="1122" t="str">
        <v>Yes</v>
      </c>
      <c r="I157" s="1124">
        <v>5515</v>
      </c>
      <c r="J157" s="1124">
        <v>0</v>
      </c>
    </row>
    <row r="158" spans="1:10">
      <c r="A158" s="1121" t="str">
        <v>D-HSW412</v>
      </c>
      <c r="B158" s="1122" t="str">
        <v>Kissimmee</v>
      </c>
      <c r="C158" s="1123">
        <v>46492</v>
      </c>
      <c r="D158" s="1122">
        <v>62</v>
      </c>
      <c r="E158" s="1122" t="str">
        <v>Pending</v>
      </c>
      <c r="F158" s="1122" t="str">
        <v>Yes</v>
      </c>
      <c r="G158" s="1122">
        <v>63989.5</v>
      </c>
      <c r="H158" s="1122" t="str">
        <v>Yes</v>
      </c>
      <c r="I158" s="1124">
        <v>5191</v>
      </c>
      <c r="J158" s="1124">
        <v>0</v>
      </c>
    </row>
    <row r="159" spans="1:10">
      <c r="A159" s="1121" t="str">
        <v>D-HSW413</v>
      </c>
      <c r="B159" s="1122" t="str">
        <v>Kissimmee</v>
      </c>
      <c r="C159" s="1123">
        <v>46487</v>
      </c>
      <c r="D159" s="1122">
        <v>60</v>
      </c>
      <c r="E159" s="1122" t="str">
        <v>Pending</v>
      </c>
      <c r="F159" s="1122" t="str">
        <v>Yes</v>
      </c>
      <c r="G159" s="1122">
        <v>67355.5</v>
      </c>
      <c r="H159" s="1122" t="str">
        <v>Yes</v>
      </c>
      <c r="I159" s="1124">
        <v>5620</v>
      </c>
      <c r="J159" s="1124">
        <v>0</v>
      </c>
    </row>
    <row r="160" spans="1:10">
      <c r="A160" s="1121" t="str">
        <v>D-HSW414</v>
      </c>
      <c r="B160" s="1122" t="str">
        <v>Kissimmee</v>
      </c>
      <c r="C160" s="1123">
        <v>46379</v>
      </c>
      <c r="D160" s="1122">
        <v>86</v>
      </c>
      <c r="E160" s="1122" t="str">
        <v>Pending</v>
      </c>
      <c r="F160" s="1122" t="str">
        <v>Yes</v>
      </c>
      <c r="G160" s="1122">
        <v>86438.5</v>
      </c>
      <c r="H160" s="1122" t="str">
        <v>Yes</v>
      </c>
      <c r="I160" s="1124">
        <v>6864</v>
      </c>
      <c r="J160" s="1124">
        <v>0</v>
      </c>
    </row>
    <row r="161" spans="1:10">
      <c r="A161" s="1121" t="str">
        <v>D-HSW415</v>
      </c>
      <c r="B161" s="1122" t="str">
        <v>Kissimmee</v>
      </c>
      <c r="C161" s="1123">
        <v>46487</v>
      </c>
      <c r="D161" s="1122">
        <v>89</v>
      </c>
      <c r="E161" s="1122" t="str">
        <v>Pending</v>
      </c>
      <c r="F161" s="1122" t="str">
        <v>Yes</v>
      </c>
      <c r="G161" s="1122">
        <v>88748.5</v>
      </c>
      <c r="H161" s="1122" t="str">
        <v>Yes</v>
      </c>
      <c r="I161" s="1124">
        <v>6461</v>
      </c>
      <c r="J161" s="1124">
        <v>0</v>
      </c>
    </row>
    <row r="162" spans="1:10">
      <c r="A162" s="1121" t="str">
        <v>D-HSW416</v>
      </c>
      <c r="B162" s="1122" t="str">
        <v>Kissimmee</v>
      </c>
      <c r="C162" s="1123">
        <v>46351</v>
      </c>
      <c r="D162" s="1122">
        <v>25</v>
      </c>
      <c r="E162" s="1122" t="str">
        <v>Pending</v>
      </c>
      <c r="F162" s="1122" t="str">
        <v>Yes</v>
      </c>
      <c r="G162" s="1122">
        <v>33288</v>
      </c>
      <c r="H162" s="1122" t="str">
        <v>Yes</v>
      </c>
      <c r="I162" s="1124">
        <v>2790</v>
      </c>
      <c r="J162" s="1124">
        <v>0</v>
      </c>
    </row>
    <row r="163" spans="1:10">
      <c r="A163" s="1121" t="str">
        <v>D-HSW417</v>
      </c>
      <c r="B163" s="1122" t="str">
        <v>Kissimmee</v>
      </c>
      <c r="C163" s="1123">
        <v>46351</v>
      </c>
      <c r="D163" s="1122">
        <v>79</v>
      </c>
      <c r="E163" s="1122" t="str">
        <v>Pending</v>
      </c>
      <c r="F163" s="1122" t="str">
        <v>Yes</v>
      </c>
      <c r="G163" s="1122">
        <v>89875.5</v>
      </c>
      <c r="H163" s="1122" t="str">
        <v>Yes</v>
      </c>
      <c r="I163" s="1124">
        <v>7368</v>
      </c>
      <c r="J163" s="1124">
        <v>0</v>
      </c>
    </row>
    <row r="164" spans="1:10">
      <c r="A164" s="1121" t="str">
        <v>D-HSW418</v>
      </c>
      <c r="B164" s="1122" t="str">
        <v>Kissimmee</v>
      </c>
      <c r="C164" s="1123">
        <v>46318</v>
      </c>
      <c r="D164" s="1122">
        <v>84</v>
      </c>
      <c r="E164" s="1122" t="str">
        <v>Pending</v>
      </c>
      <c r="F164" s="1122" t="str">
        <v>Yes</v>
      </c>
      <c r="G164" s="1122">
        <v>95052.5</v>
      </c>
      <c r="H164" s="1122" t="str">
        <v>Yes</v>
      </c>
      <c r="I164" s="1124">
        <v>7844</v>
      </c>
      <c r="J164" s="1124">
        <v>0</v>
      </c>
    </row>
    <row r="165" spans="1:10">
      <c r="A165" s="1121" t="str">
        <v>D-HSW419</v>
      </c>
      <c r="B165" s="1122" t="str">
        <v>Kissimmee</v>
      </c>
      <c r="C165" s="1123">
        <v>46318</v>
      </c>
      <c r="D165" s="1122">
        <v>88</v>
      </c>
      <c r="E165" s="1122" t="str">
        <v>Received</v>
      </c>
      <c r="F165" s="1122" t="str">
        <v>Yes</v>
      </c>
      <c r="G165" s="1122">
        <v>102476</v>
      </c>
      <c r="H165" s="1122" t="str">
        <v>Yes</v>
      </c>
      <c r="I165" s="1124">
        <v>8148</v>
      </c>
      <c r="J165" s="1124">
        <v>0</v>
      </c>
    </row>
    <row r="166" spans="1:10">
      <c r="A166" s="1121" t="str">
        <v>D-HSW420</v>
      </c>
      <c r="B166" s="1122" t="str">
        <v>Kissimmee</v>
      </c>
      <c r="C166" s="1123">
        <v>46318</v>
      </c>
      <c r="D166" s="1122">
        <v>60</v>
      </c>
      <c r="E166" s="1122" t="str">
        <v>Received</v>
      </c>
      <c r="F166" s="1122" t="str">
        <v>Yes</v>
      </c>
      <c r="G166" s="1122">
        <v>80344</v>
      </c>
      <c r="H166" s="1122" t="str">
        <v>Yes</v>
      </c>
      <c r="I166" s="1124">
        <v>6829</v>
      </c>
      <c r="J166" s="1124">
        <v>0</v>
      </c>
    </row>
    <row r="167" spans="1:10">
      <c r="A167" s="1121" t="str">
        <v>D-HSW421</v>
      </c>
      <c r="B167" s="1122" t="str">
        <v>Kissimmee</v>
      </c>
      <c r="C167" s="1123">
        <v>46318</v>
      </c>
      <c r="D167" s="1122">
        <v>61</v>
      </c>
      <c r="E167" s="1122" t="str">
        <v>Pending</v>
      </c>
      <c r="F167" s="1122" t="str">
        <v>Yes</v>
      </c>
      <c r="G167" s="1122">
        <v>73166</v>
      </c>
      <c r="H167" s="1122" t="str">
        <v>Yes</v>
      </c>
      <c r="I167" s="1124">
        <v>6157</v>
      </c>
      <c r="J167" s="1124">
        <v>0</v>
      </c>
    </row>
    <row r="168" spans="1:10">
      <c r="A168" s="1121" t="str">
        <v>D-HSW422</v>
      </c>
      <c r="B168" s="1122" t="str">
        <v>Kissimmee</v>
      </c>
      <c r="C168" s="1123">
        <v>46318</v>
      </c>
      <c r="D168" s="1122">
        <v>89</v>
      </c>
      <c r="E168" s="1122" t="str">
        <v>Pending</v>
      </c>
      <c r="F168" s="1122" t="str">
        <v>Yes</v>
      </c>
      <c r="G168" s="1122">
        <v>114642</v>
      </c>
      <c r="H168" s="1122" t="str">
        <v>Yes</v>
      </c>
      <c r="I168" s="1124">
        <v>9537</v>
      </c>
      <c r="J168" s="1124">
        <v>0</v>
      </c>
    </row>
    <row r="169" spans="1:10">
      <c r="A169" s="1121" t="str">
        <v>D-HSW423</v>
      </c>
      <c r="B169" s="1122" t="str">
        <v>Kissimmee</v>
      </c>
      <c r="C169" s="1123">
        <v>46415</v>
      </c>
      <c r="D169" s="1122">
        <v>87</v>
      </c>
      <c r="E169" s="1122" t="str">
        <v>Pending</v>
      </c>
      <c r="F169" s="1122" t="str">
        <v>Yes</v>
      </c>
      <c r="G169" s="1122">
        <v>85589.5</v>
      </c>
      <c r="H169" s="1122" t="str">
        <v>Yes</v>
      </c>
      <c r="I169" s="1124">
        <v>6796</v>
      </c>
      <c r="J169" s="1124">
        <v>0</v>
      </c>
    </row>
    <row r="170" spans="1:10">
      <c r="A170" s="1121" t="str">
        <v>D-HSW424</v>
      </c>
      <c r="B170" s="1122" t="str">
        <v>Kissimmee</v>
      </c>
      <c r="C170" s="1123">
        <v>46415</v>
      </c>
      <c r="D170" s="1122">
        <v>76</v>
      </c>
      <c r="E170" s="1122" t="str">
        <v>Pending</v>
      </c>
      <c r="F170" s="1122" t="str">
        <v>Yes</v>
      </c>
      <c r="G170" s="1122">
        <v>76640</v>
      </c>
      <c r="H170" s="1122" t="str">
        <v>Yes</v>
      </c>
      <c r="I170" s="1124">
        <v>6149</v>
      </c>
      <c r="J170" s="1124">
        <v>0</v>
      </c>
    </row>
    <row r="171" spans="1:10">
      <c r="A171" s="1121" t="str">
        <v>D-HSW425</v>
      </c>
      <c r="B171" s="1122" t="str">
        <v>Kissimmee</v>
      </c>
      <c r="C171" s="1123">
        <v>46367</v>
      </c>
      <c r="D171" s="1122">
        <v>89</v>
      </c>
      <c r="E171" s="1122" t="str">
        <v>Pending</v>
      </c>
      <c r="F171" s="1122" t="str">
        <v>Yes</v>
      </c>
      <c r="G171" s="1122">
        <v>80780</v>
      </c>
      <c r="H171" s="1122" t="str">
        <v>Yes</v>
      </c>
      <c r="I171" s="1124">
        <v>6284</v>
      </c>
      <c r="J171" s="1124">
        <v>0</v>
      </c>
    </row>
    <row r="172" spans="1:10">
      <c r="A172" s="1121" t="str">
        <v>D-HSW426</v>
      </c>
      <c r="B172" s="1122" t="str">
        <v>Kissimmee</v>
      </c>
      <c r="C172" s="1123">
        <v>46367</v>
      </c>
      <c r="D172" s="1122">
        <v>85</v>
      </c>
      <c r="E172" s="1122" t="str">
        <v>Pending</v>
      </c>
      <c r="F172" s="1122" t="str">
        <v>Yes</v>
      </c>
      <c r="G172" s="1122">
        <v>95244</v>
      </c>
      <c r="H172" s="1122" t="str">
        <v>Yes</v>
      </c>
      <c r="I172" s="1124">
        <v>7743</v>
      </c>
      <c r="J172" s="1124">
        <v>0</v>
      </c>
    </row>
    <row r="173" spans="1:10">
      <c r="A173" s="1121" t="str">
        <v>D-HSW427</v>
      </c>
      <c r="B173" s="1122" t="str">
        <v>Kissimmee</v>
      </c>
      <c r="C173" s="1123">
        <v>46415</v>
      </c>
      <c r="D173" s="1122">
        <v>87</v>
      </c>
      <c r="E173" s="1122" t="str">
        <v>Pending</v>
      </c>
      <c r="F173" s="1122" t="str">
        <v>Yes</v>
      </c>
      <c r="G173" s="1122">
        <v>86888</v>
      </c>
      <c r="H173" s="1122" t="str">
        <v>Yes</v>
      </c>
      <c r="I173" s="1124">
        <v>6932</v>
      </c>
      <c r="J173" s="1124">
        <v>0</v>
      </c>
    </row>
    <row r="174" spans="1:10">
      <c r="A174" s="1121" t="str">
        <v>D-HSW428</v>
      </c>
      <c r="B174" s="1122" t="str">
        <v>Kissimmee</v>
      </c>
      <c r="C174" s="1123">
        <v>46487</v>
      </c>
      <c r="D174" s="1122">
        <v>87</v>
      </c>
      <c r="E174" s="1122" t="str">
        <v>Pending</v>
      </c>
      <c r="F174" s="1122" t="str">
        <v>Yes</v>
      </c>
      <c r="G174" s="1122">
        <v>75700</v>
      </c>
      <c r="H174" s="1122" t="str">
        <v>Yes</v>
      </c>
      <c r="I174" s="1124">
        <v>6213</v>
      </c>
      <c r="J174" s="1124">
        <v>0</v>
      </c>
    </row>
    <row r="175" spans="1:10">
      <c r="A175" s="1121" t="str">
        <v>D-HSW429</v>
      </c>
      <c r="B175" s="1122" t="str">
        <v>Kissimmee</v>
      </c>
      <c r="C175" s="1123">
        <v>46487</v>
      </c>
      <c r="D175" s="1122">
        <v>52</v>
      </c>
      <c r="E175" s="1122" t="str">
        <v>Pending</v>
      </c>
      <c r="F175" s="1122" t="str">
        <v>Yes</v>
      </c>
      <c r="G175" s="1122">
        <v>53698</v>
      </c>
      <c r="H175" s="1122" t="str">
        <v>Yes</v>
      </c>
      <c r="I175" s="1124">
        <v>4339</v>
      </c>
      <c r="J175" s="1124">
        <v>0</v>
      </c>
    </row>
    <row r="176" spans="1:10">
      <c r="A176" s="1121" t="str">
        <v>D-HSW430</v>
      </c>
      <c r="B176" s="1122" t="str">
        <v>Kissimmee</v>
      </c>
      <c r="C176" s="1123">
        <v>46487</v>
      </c>
      <c r="D176" s="1122">
        <v>48</v>
      </c>
      <c r="E176" s="1122" t="str">
        <v>Pending</v>
      </c>
      <c r="F176" s="1122" t="str">
        <v>Yes</v>
      </c>
      <c r="G176" s="1122">
        <v>48883</v>
      </c>
      <c r="H176" s="1122" t="str">
        <v>Yes</v>
      </c>
      <c r="I176" s="1124">
        <v>3940</v>
      </c>
      <c r="J176" s="1124">
        <v>0</v>
      </c>
    </row>
    <row r="177" spans="1:10">
      <c r="A177" t="str">
        <v>D-HSW431</v>
      </c>
      <c r="B177" t="str">
        <v>Kissimmee</v>
      </c>
      <c r="C177" s="46">
        <v>46379</v>
      </c>
      <c r="D177">
        <v>88</v>
      </c>
      <c r="E177" t="str">
        <v>Pending</v>
      </c>
      <c r="F177" t="str">
        <v>Yes</v>
      </c>
      <c r="G177">
        <v>83382</v>
      </c>
      <c r="H177" t="str">
        <v>Yes</v>
      </c>
      <c r="I177">
        <v>6855</v>
      </c>
      <c r="J177">
        <v>0</v>
      </c>
    </row>
    <row r="178" spans="1:10">
      <c r="A178" t="str">
        <v>D-HSW432</v>
      </c>
      <c r="B178" t="str">
        <v>Kissimmee</v>
      </c>
      <c r="C178" s="46">
        <v>46415</v>
      </c>
      <c r="D178">
        <v>90</v>
      </c>
      <c r="E178" t="str">
        <v>Pending</v>
      </c>
      <c r="F178" t="str">
        <v>Yes</v>
      </c>
      <c r="G178">
        <v>88834</v>
      </c>
      <c r="H178" t="str">
        <v>Yes</v>
      </c>
      <c r="I178">
        <v>7147</v>
      </c>
      <c r="J178">
        <v>0</v>
      </c>
    </row>
    <row r="179" spans="1:10">
      <c r="A179" t="str">
        <v>D-HSW433</v>
      </c>
      <c r="B179" t="str">
        <v>Kissimmee</v>
      </c>
      <c r="C179" s="46">
        <v>46487</v>
      </c>
      <c r="D179">
        <v>83</v>
      </c>
      <c r="E179" t="str">
        <v>Pending</v>
      </c>
      <c r="F179" t="str">
        <v>Yes</v>
      </c>
      <c r="G179">
        <v>81027.5</v>
      </c>
      <c r="H179" t="str">
        <v>Yes</v>
      </c>
      <c r="I179">
        <v>6376</v>
      </c>
      <c r="J179">
        <v>0</v>
      </c>
    </row>
    <row r="180" spans="1:10">
      <c r="A180" t="str">
        <v>D-HSW434</v>
      </c>
      <c r="B180" t="str">
        <v>Kissimmee</v>
      </c>
      <c r="C180" s="46">
        <v>46415</v>
      </c>
      <c r="D180">
        <v>63</v>
      </c>
      <c r="E180" t="str">
        <v>Pending</v>
      </c>
      <c r="F180" t="str">
        <v>Yes</v>
      </c>
      <c r="G180">
        <v>60264</v>
      </c>
      <c r="H180" t="str">
        <v>Yes</v>
      </c>
      <c r="I180">
        <v>4784</v>
      </c>
      <c r="J180">
        <v>0</v>
      </c>
    </row>
    <row r="181" spans="1:10">
      <c r="A181" t="str">
        <v>D-HSW435</v>
      </c>
      <c r="B181" t="str">
        <v>Kissimmee</v>
      </c>
      <c r="C181" s="46">
        <v>46367</v>
      </c>
      <c r="D181">
        <v>86</v>
      </c>
      <c r="E181" t="str">
        <v>Pending</v>
      </c>
      <c r="F181" t="str">
        <v>Yes</v>
      </c>
      <c r="G181">
        <v>81096</v>
      </c>
      <c r="H181" t="str">
        <v>Yes</v>
      </c>
      <c r="I181">
        <v>6387</v>
      </c>
      <c r="J181">
        <v>0</v>
      </c>
    </row>
    <row r="182" spans="1:10">
      <c r="A182" t="str">
        <v>D-HSW436</v>
      </c>
      <c r="B182" t="str">
        <v>Kissimmee</v>
      </c>
      <c r="C182" s="46">
        <v>46367</v>
      </c>
      <c r="D182">
        <v>81</v>
      </c>
      <c r="E182" t="str">
        <v>Pending</v>
      </c>
      <c r="F182" t="str">
        <v>Yes</v>
      </c>
      <c r="G182">
        <v>79796</v>
      </c>
      <c r="H182" t="str">
        <v>Yes</v>
      </c>
      <c r="I182">
        <v>6372</v>
      </c>
      <c r="J182">
        <v>0</v>
      </c>
    </row>
    <row r="183" spans="1:10">
      <c r="A183" t="str">
        <v>D-HSW437</v>
      </c>
      <c r="B183" t="str">
        <v>Kissimmee</v>
      </c>
      <c r="C183" s="46">
        <v>46379</v>
      </c>
      <c r="D183">
        <v>77</v>
      </c>
      <c r="E183" t="str">
        <v>Pending</v>
      </c>
      <c r="F183" t="str">
        <v>Yes</v>
      </c>
      <c r="G183">
        <v>69082</v>
      </c>
      <c r="H183" t="str">
        <v>Yes</v>
      </c>
      <c r="I183">
        <v>5363</v>
      </c>
      <c r="J183">
        <v>0</v>
      </c>
    </row>
    <row r="184" spans="1:10">
      <c r="A184" t="str">
        <v>D-HSW438</v>
      </c>
      <c r="B184" t="str">
        <v>Kissimmee</v>
      </c>
      <c r="C184" s="46">
        <v>46379</v>
      </c>
      <c r="D184">
        <v>67</v>
      </c>
      <c r="E184" t="str">
        <v>Pending</v>
      </c>
      <c r="F184" t="str">
        <v>Yes</v>
      </c>
      <c r="G184">
        <v>65448</v>
      </c>
      <c r="H184" t="str">
        <v>Yes</v>
      </c>
      <c r="I184">
        <v>5199</v>
      </c>
      <c r="J184">
        <v>0</v>
      </c>
    </row>
    <row r="185" spans="1:10">
      <c r="A185" t="str">
        <v>D-HSW439</v>
      </c>
      <c r="B185" t="str">
        <v>Kissimmee</v>
      </c>
      <c r="C185" s="46">
        <v>46379</v>
      </c>
      <c r="D185">
        <v>90</v>
      </c>
      <c r="E185" t="str">
        <v>Pending</v>
      </c>
      <c r="F185" t="str">
        <v>Yes</v>
      </c>
      <c r="G185">
        <v>116020.5</v>
      </c>
      <c r="H185" t="str">
        <v>Yes</v>
      </c>
      <c r="I185">
        <v>9771</v>
      </c>
      <c r="J185">
        <v>0</v>
      </c>
    </row>
    <row r="186" spans="1:10">
      <c r="A186" t="str">
        <v>D-HSW440</v>
      </c>
      <c r="B186" t="str">
        <v>Kissimmee</v>
      </c>
      <c r="C186" s="46">
        <v>46379</v>
      </c>
      <c r="D186">
        <v>90</v>
      </c>
      <c r="E186" t="str">
        <v>Pending</v>
      </c>
      <c r="F186" t="str">
        <v>Yes</v>
      </c>
      <c r="G186">
        <v>114306</v>
      </c>
      <c r="H186" t="str">
        <v>Yes</v>
      </c>
      <c r="I186">
        <v>9562</v>
      </c>
      <c r="J186">
        <v>0</v>
      </c>
    </row>
    <row r="187" spans="1:10">
      <c r="A187" t="str">
        <v>D-HSW441</v>
      </c>
      <c r="B187" t="str">
        <v>Kissimmee</v>
      </c>
      <c r="C187" s="46">
        <v>46351</v>
      </c>
      <c r="D187">
        <v>87</v>
      </c>
      <c r="E187" t="str">
        <v>Pending</v>
      </c>
      <c r="F187" t="str">
        <v>Yes</v>
      </c>
      <c r="G187">
        <v>80784</v>
      </c>
      <c r="H187" t="str">
        <v>Yes</v>
      </c>
      <c r="I187">
        <v>6309</v>
      </c>
      <c r="J187">
        <v>0</v>
      </c>
    </row>
    <row r="188" spans="1:10">
      <c r="A188" t="str">
        <v>D-HSW442</v>
      </c>
      <c r="B188" t="str">
        <v>Kissimmee</v>
      </c>
      <c r="C188" s="46">
        <v>46379</v>
      </c>
      <c r="D188">
        <v>90</v>
      </c>
      <c r="E188" t="str">
        <v>Pending</v>
      </c>
      <c r="F188" t="str">
        <v>Yes</v>
      </c>
      <c r="G188">
        <v>125540.85</v>
      </c>
      <c r="H188" t="str">
        <v>Yes</v>
      </c>
      <c r="I188">
        <v>10260</v>
      </c>
      <c r="J188">
        <v>0</v>
      </c>
    </row>
    <row r="189" spans="1:10">
      <c r="A189" t="str">
        <v>D-HSW443</v>
      </c>
      <c r="B189" t="str">
        <v>Kissimmee</v>
      </c>
      <c r="C189" s="46">
        <v>46487</v>
      </c>
      <c r="D189">
        <v>89</v>
      </c>
      <c r="E189" t="str">
        <v>Pending</v>
      </c>
      <c r="F189" t="str">
        <v>Yes</v>
      </c>
      <c r="G189">
        <v>119327</v>
      </c>
      <c r="H189" t="str">
        <v>Yes</v>
      </c>
      <c r="I189">
        <v>10080</v>
      </c>
      <c r="J189">
        <v>0</v>
      </c>
    </row>
    <row r="190" spans="1:10">
      <c r="A190" t="str">
        <v>D-HSW444</v>
      </c>
      <c r="B190" t="str">
        <v>Kissimmee</v>
      </c>
      <c r="C190" s="46">
        <v>46340</v>
      </c>
      <c r="D190">
        <v>76</v>
      </c>
      <c r="E190" t="str">
        <v>Pending</v>
      </c>
      <c r="F190" t="str">
        <v>Yes</v>
      </c>
      <c r="G190">
        <v>85720</v>
      </c>
      <c r="H190" t="str">
        <v>Yes</v>
      </c>
      <c r="I190">
        <v>6859</v>
      </c>
      <c r="J190">
        <v>0</v>
      </c>
    </row>
    <row r="191" spans="1:10">
      <c r="A191" t="str">
        <v>D-HSW445</v>
      </c>
      <c r="B191" t="str">
        <v>Kissimmee</v>
      </c>
      <c r="C191" s="46">
        <v>46340</v>
      </c>
      <c r="D191">
        <v>84</v>
      </c>
      <c r="E191" t="str">
        <v>Pending</v>
      </c>
      <c r="F191" t="str">
        <v>Yes</v>
      </c>
      <c r="G191">
        <v>75682</v>
      </c>
      <c r="H191" t="str">
        <v>Yes</v>
      </c>
      <c r="I191">
        <v>5873</v>
      </c>
      <c r="J191">
        <v>0</v>
      </c>
    </row>
    <row r="192" spans="1:10">
      <c r="A192" t="str">
        <v>D-HSW446</v>
      </c>
      <c r="B192" t="str">
        <v>Kissimmee</v>
      </c>
      <c r="C192" s="46">
        <v>46340</v>
      </c>
      <c r="D192">
        <v>55</v>
      </c>
      <c r="E192" t="str">
        <v>Pending</v>
      </c>
      <c r="F192" t="str">
        <v>Yes</v>
      </c>
      <c r="G192">
        <v>60784</v>
      </c>
      <c r="H192" t="str">
        <v>Yes</v>
      </c>
      <c r="I192">
        <v>4945</v>
      </c>
      <c r="J192">
        <v>0</v>
      </c>
    </row>
    <row r="193" spans="1:10">
      <c r="A193" t="str">
        <v>D-HSW447</v>
      </c>
      <c r="B193" t="str">
        <v>Kissimmee</v>
      </c>
      <c r="C193" s="46">
        <v>46367</v>
      </c>
      <c r="D193">
        <v>54</v>
      </c>
      <c r="E193" t="str">
        <v>Pending</v>
      </c>
      <c r="F193" t="str">
        <v>Yes</v>
      </c>
      <c r="G193">
        <v>52670</v>
      </c>
      <c r="H193" t="str">
        <v>Yes</v>
      </c>
      <c r="I193">
        <v>4275</v>
      </c>
      <c r="J193">
        <v>0</v>
      </c>
    </row>
    <row r="194" spans="1:10">
      <c r="A194" t="str">
        <v>D-HSW448</v>
      </c>
      <c r="B194" t="str">
        <v>Kissimmee</v>
      </c>
      <c r="C194" s="46">
        <v>46379</v>
      </c>
      <c r="D194">
        <v>88</v>
      </c>
      <c r="E194" t="str">
        <v>Received</v>
      </c>
      <c r="F194" t="str">
        <v>Yes</v>
      </c>
      <c r="G194">
        <v>86455.5</v>
      </c>
      <c r="H194" t="str">
        <v>No</v>
      </c>
      <c r="I194">
        <v>6378</v>
      </c>
      <c r="J194">
        <v>0</v>
      </c>
    </row>
    <row r="195" spans="1:10">
      <c r="A195" t="str">
        <v>FB-HSW406</v>
      </c>
      <c r="B195" t="str">
        <v>Kissimmee</v>
      </c>
      <c r="C195" s="46">
        <v>46318</v>
      </c>
      <c r="D195">
        <v>0</v>
      </c>
      <c r="E195" t="str">
        <v>Received</v>
      </c>
      <c r="F195" t="str">
        <v>Yes</v>
      </c>
      <c r="G195">
        <v>94474.5</v>
      </c>
      <c r="H195" t="str">
        <v>No</v>
      </c>
      <c r="I195">
        <v>7373</v>
      </c>
      <c r="J195">
        <v>0</v>
      </c>
    </row>
    <row r="196" spans="1:10">
      <c r="A196" t="str">
        <v>FB-HSW416</v>
      </c>
      <c r="B196" t="str">
        <v>Kissimmee</v>
      </c>
      <c r="C196" s="46">
        <v>46318</v>
      </c>
      <c r="D196">
        <v>0</v>
      </c>
      <c r="E196" t="str">
        <v>Pending</v>
      </c>
      <c r="F196" t="str">
        <v>Yes</v>
      </c>
      <c r="G196">
        <v>74145.850000000006</v>
      </c>
      <c r="H196" t="str">
        <v>Yes</v>
      </c>
      <c r="I196">
        <v>5781</v>
      </c>
      <c r="J196">
        <v>0</v>
      </c>
    </row>
    <row r="197" spans="1:10">
      <c r="A197" t="str">
        <v>FB-HSW417</v>
      </c>
      <c r="B197" t="str">
        <v>Kissimmee</v>
      </c>
      <c r="C197" s="46">
        <v>46318</v>
      </c>
      <c r="D197">
        <v>0</v>
      </c>
      <c r="E197" t="str">
        <v>Received</v>
      </c>
      <c r="F197" t="str">
        <v>No</v>
      </c>
      <c r="G197">
        <v>0</v>
      </c>
      <c r="H197" t="str">
        <v>No</v>
      </c>
      <c r="I197">
        <v>9051</v>
      </c>
      <c r="J197">
        <v>0</v>
      </c>
    </row>
    <row r="198" spans="1:10">
      <c r="A198" t="str">
        <v>FB-HSW425</v>
      </c>
      <c r="B198" t="str">
        <v>Kissimmee</v>
      </c>
      <c r="C198" s="46">
        <v>46367</v>
      </c>
      <c r="D198">
        <v>0</v>
      </c>
      <c r="E198" t="str">
        <v>Received</v>
      </c>
      <c r="F198" t="str">
        <v>Yes</v>
      </c>
      <c r="G198">
        <v>126441.9</v>
      </c>
      <c r="H198" t="str">
        <v>Yes</v>
      </c>
      <c r="I198">
        <v>9638</v>
      </c>
      <c r="J198">
        <v>0</v>
      </c>
    </row>
    <row r="199" spans="1:10">
      <c r="A199" t="str">
        <v>FB-HSW443</v>
      </c>
      <c r="B199" t="str">
        <v>Kissimmee</v>
      </c>
      <c r="C199" s="46">
        <v>46318</v>
      </c>
      <c r="D199">
        <v>0</v>
      </c>
      <c r="E199" t="str">
        <v>Received</v>
      </c>
      <c r="F199" t="str">
        <v>Yes</v>
      </c>
      <c r="G199">
        <v>111398.8</v>
      </c>
      <c r="H199" t="str">
        <v>Yes</v>
      </c>
      <c r="I199">
        <v>8746</v>
      </c>
      <c r="J199">
        <v>0</v>
      </c>
    </row>
    <row r="200" spans="1:10">
      <c r="A200" t="str">
        <v/>
      </c>
      <c r="B200" t="str">
        <v/>
      </c>
      <c r="C200" s="46" t="str">
        <v/>
      </c>
      <c r="D200" t="str">
        <v/>
      </c>
      <c r="E200" t="str">
        <v/>
      </c>
      <c r="F200" t="str">
        <v/>
      </c>
      <c r="G200" t="str">
        <v/>
      </c>
      <c r="H200" t="str">
        <v/>
      </c>
      <c r="I200" t="str">
        <v/>
      </c>
      <c r="J200" t="str">
        <v/>
      </c>
    </row>
    <row r="201" spans="1:10">
      <c r="A201" t="str">
        <v>Market 10 NTP Number</v>
      </c>
      <c r="B201" t="str">
        <v>AREA</v>
      </c>
      <c r="C201" s="46" t="str">
        <v>SOW TSD Date</v>
      </c>
      <c r="D201" t="str">
        <v>HHP</v>
      </c>
      <c r="E201" t="str">
        <v>Permit Status</v>
      </c>
      <c r="F201" t="str">
        <v>SOW Received</v>
      </c>
      <c r="G201" t="str">
        <v>SOW Estimated Cost</v>
      </c>
      <c r="H201" t="str">
        <v>NTP Received</v>
      </c>
      <c r="I201" t="str">
        <v>Footage UG</v>
      </c>
      <c r="J201" t="str">
        <v>Splicing Percentage Complete</v>
      </c>
    </row>
    <row r="202" spans="1:10">
      <c r="A202" t="str">
        <v>D-HBR261</v>
      </c>
      <c r="B202" t="str">
        <v>Miami</v>
      </c>
      <c r="C202" s="46">
        <v>46387</v>
      </c>
      <c r="D202">
        <v>81</v>
      </c>
      <c r="E202" t="str">
        <v>Received</v>
      </c>
      <c r="F202" t="str">
        <v>Yes</v>
      </c>
      <c r="G202">
        <v>105892.05</v>
      </c>
      <c r="H202" t="str">
        <v>Yes</v>
      </c>
      <c r="I202">
        <v>8711</v>
      </c>
      <c r="J202">
        <v>1</v>
      </c>
    </row>
    <row r="203" spans="1:10">
      <c r="A203" t="str">
        <v>D-HBR262</v>
      </c>
      <c r="B203" t="str">
        <v>Miami</v>
      </c>
      <c r="C203" s="46">
        <v>46387</v>
      </c>
      <c r="D203">
        <v>79</v>
      </c>
      <c r="E203" t="str">
        <v>Received</v>
      </c>
      <c r="F203" t="str">
        <v>Yes</v>
      </c>
      <c r="G203">
        <v>88420</v>
      </c>
      <c r="H203" t="str">
        <v>Yes</v>
      </c>
      <c r="I203">
        <v>7502</v>
      </c>
      <c r="J203">
        <v>0</v>
      </c>
    </row>
  </sheetData>
  <conditionalFormatting sqref="A1:J200">
    <cfRule type="expression" dxfId="11" priority="1">
      <formula>ISNUMBER(SEARCH("Market",$A1))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1AD0-A227-4A68-828A-A67980046513}">
  <dimension ref="A3:F115"/>
  <sheetViews>
    <sheetView topLeftCell="A34" workbookViewId="0">
      <selection activeCell="D1" sqref="D1:D1048576"/>
    </sheetView>
  </sheetViews>
  <sheetFormatPr defaultRowHeight="15"/>
  <cols>
    <col min="1" max="1" width="17.28515625" customWidth="1"/>
    <col min="2" max="2" width="27" bestFit="1" customWidth="1"/>
    <col min="3" max="3" width="53.140625" customWidth="1"/>
    <col min="4" max="4" width="25.28515625" customWidth="1"/>
    <col min="5" max="5" width="29.5703125" style="46" bestFit="1" customWidth="1"/>
    <col min="6" max="6" width="39.140625" customWidth="1"/>
    <col min="7" max="7" width="8.28515625" bestFit="1" customWidth="1"/>
    <col min="8" max="8" width="8.5703125" customWidth="1"/>
    <col min="9" max="9" width="6.5703125" customWidth="1"/>
    <col min="10" max="10" width="11.42578125" bestFit="1" customWidth="1"/>
    <col min="11" max="11" width="43.140625" customWidth="1"/>
    <col min="12" max="12" width="63" bestFit="1" customWidth="1"/>
    <col min="13" max="13" width="90.42578125" bestFit="1" customWidth="1"/>
    <col min="14" max="14" width="26.5703125" bestFit="1" customWidth="1"/>
    <col min="15" max="15" width="26" bestFit="1" customWidth="1"/>
    <col min="16" max="16" width="15.28515625" bestFit="1" customWidth="1"/>
    <col min="17" max="17" width="25.42578125" bestFit="1" customWidth="1"/>
    <col min="18" max="19" width="26.5703125" bestFit="1" customWidth="1"/>
    <col min="20" max="20" width="97.28515625" bestFit="1" customWidth="1"/>
    <col min="21" max="21" width="15.85546875" bestFit="1" customWidth="1"/>
    <col min="22" max="22" width="39" bestFit="1" customWidth="1"/>
    <col min="23" max="23" width="40.5703125" bestFit="1" customWidth="1"/>
    <col min="24" max="24" width="36.140625" bestFit="1" customWidth="1"/>
    <col min="25" max="26" width="17.85546875" bestFit="1" customWidth="1"/>
    <col min="27" max="27" width="94.7109375" bestFit="1" customWidth="1"/>
    <col min="28" max="28" width="64.5703125" bestFit="1" customWidth="1"/>
    <col min="29" max="29" width="17.85546875" bestFit="1" customWidth="1"/>
    <col min="30" max="30" width="24.85546875" bestFit="1" customWidth="1"/>
    <col min="31" max="31" width="117.140625" bestFit="1" customWidth="1"/>
    <col min="32" max="32" width="26.5703125" bestFit="1" customWidth="1"/>
    <col min="33" max="33" width="25.42578125" bestFit="1" customWidth="1"/>
    <col min="34" max="34" width="24.85546875" bestFit="1" customWidth="1"/>
    <col min="35" max="35" width="24.42578125" bestFit="1" customWidth="1"/>
    <col min="36" max="36" width="15.28515625" bestFit="1" customWidth="1"/>
    <col min="37" max="37" width="151.28515625" bestFit="1" customWidth="1"/>
    <col min="38" max="38" width="255.7109375" bestFit="1" customWidth="1"/>
    <col min="39" max="39" width="14.140625" bestFit="1" customWidth="1"/>
    <col min="40" max="40" width="27.7109375" bestFit="1" customWidth="1"/>
    <col min="41" max="41" width="51.28515625" bestFit="1" customWidth="1"/>
    <col min="42" max="42" width="142.85546875" bestFit="1" customWidth="1"/>
    <col min="43" max="43" width="11.42578125" bestFit="1" customWidth="1"/>
    <col min="44" max="44" width="42.42578125" bestFit="1" customWidth="1"/>
    <col min="45" max="45" width="49.42578125" bestFit="1" customWidth="1"/>
    <col min="46" max="46" width="88" bestFit="1" customWidth="1"/>
    <col min="47" max="48" width="26" bestFit="1" customWidth="1"/>
    <col min="49" max="49" width="25.28515625" bestFit="1" customWidth="1"/>
    <col min="50" max="50" width="26.5703125" bestFit="1" customWidth="1"/>
    <col min="51" max="51" width="13" bestFit="1" customWidth="1"/>
    <col min="52" max="52" width="18.42578125" bestFit="1" customWidth="1"/>
    <col min="53" max="53" width="60.7109375" bestFit="1" customWidth="1"/>
    <col min="54" max="55" width="26.5703125" bestFit="1" customWidth="1"/>
    <col min="56" max="56" width="18.7109375" bestFit="1" customWidth="1"/>
    <col min="57" max="57" width="70.5703125" bestFit="1" customWidth="1"/>
    <col min="58" max="58" width="78" bestFit="1" customWidth="1"/>
    <col min="59" max="59" width="27.42578125" bestFit="1" customWidth="1"/>
    <col min="60" max="60" width="18.140625" bestFit="1" customWidth="1"/>
    <col min="61" max="61" width="11.42578125" bestFit="1" customWidth="1"/>
  </cols>
  <sheetData>
    <row r="3" spans="1:6">
      <c r="A3" t="s">
        <v>556</v>
      </c>
      <c r="B3" t="s">
        <v>85</v>
      </c>
      <c r="C3" t="s">
        <v>887</v>
      </c>
      <c r="D3" s="46" t="s">
        <v>3370</v>
      </c>
      <c r="E3" s="1841" t="s">
        <v>3371</v>
      </c>
      <c r="F3" s="1840" t="s">
        <v>3372</v>
      </c>
    </row>
    <row r="4" spans="1:6">
      <c r="A4" t="s">
        <v>579</v>
      </c>
      <c r="B4" t="s">
        <v>943</v>
      </c>
      <c r="C4" t="s">
        <v>944</v>
      </c>
      <c r="D4" s="46">
        <v>46204</v>
      </c>
      <c r="E4" s="1841">
        <v>72668.5</v>
      </c>
      <c r="F4" t="s">
        <v>3373</v>
      </c>
    </row>
    <row r="5" spans="1:6">
      <c r="B5" t="s">
        <v>950</v>
      </c>
      <c r="C5" t="s">
        <v>951</v>
      </c>
      <c r="D5" s="46">
        <v>46251</v>
      </c>
      <c r="E5" s="1841">
        <v>91700</v>
      </c>
      <c r="F5" t="s">
        <v>3374</v>
      </c>
    </row>
    <row r="6" spans="1:6">
      <c r="B6" t="s">
        <v>1090</v>
      </c>
      <c r="C6" t="s">
        <v>1092</v>
      </c>
      <c r="D6" s="46">
        <v>46267</v>
      </c>
      <c r="E6" s="1841">
        <v>63582</v>
      </c>
      <c r="F6" t="s">
        <v>3374</v>
      </c>
    </row>
    <row r="7" spans="1:6">
      <c r="B7" t="s">
        <v>1109</v>
      </c>
      <c r="C7" t="s">
        <v>1112</v>
      </c>
      <c r="D7" s="46">
        <v>46274</v>
      </c>
      <c r="E7" s="1841">
        <v>71505.7</v>
      </c>
      <c r="F7" t="s">
        <v>3375</v>
      </c>
    </row>
    <row r="8" spans="1:6">
      <c r="B8" t="s">
        <v>1105</v>
      </c>
      <c r="C8" t="s">
        <v>1107</v>
      </c>
      <c r="D8" s="46">
        <v>46275</v>
      </c>
      <c r="E8" s="1841">
        <v>84001.5</v>
      </c>
      <c r="F8" t="s">
        <v>3376</v>
      </c>
    </row>
    <row r="9" spans="1:6">
      <c r="B9" t="s">
        <v>965</v>
      </c>
      <c r="C9" t="s">
        <v>967</v>
      </c>
      <c r="D9" s="46">
        <v>46283</v>
      </c>
      <c r="E9" s="1841">
        <v>66431.7</v>
      </c>
      <c r="F9" t="s">
        <v>3377</v>
      </c>
    </row>
    <row r="10" spans="1:6">
      <c r="B10" t="s">
        <v>1095</v>
      </c>
      <c r="C10" t="s">
        <v>470</v>
      </c>
      <c r="D10" s="46">
        <v>46290</v>
      </c>
      <c r="E10" s="1841">
        <v>86106.8</v>
      </c>
      <c r="F10" t="s">
        <v>3375</v>
      </c>
    </row>
    <row r="11" spans="1:6">
      <c r="B11" t="s">
        <v>1085</v>
      </c>
      <c r="C11" t="s">
        <v>470</v>
      </c>
      <c r="D11" s="46">
        <v>46293</v>
      </c>
      <c r="E11" s="1841">
        <v>73595.5</v>
      </c>
      <c r="F11" t="s">
        <v>3376</v>
      </c>
    </row>
    <row r="12" spans="1:6">
      <c r="B12" t="s">
        <v>1089</v>
      </c>
      <c r="C12" t="s">
        <v>470</v>
      </c>
      <c r="D12" s="46">
        <v>46296</v>
      </c>
      <c r="E12" s="1841">
        <v>73440.100000000006</v>
      </c>
      <c r="F12" t="s">
        <v>3377</v>
      </c>
    </row>
    <row r="13" spans="1:6">
      <c r="B13" t="s">
        <v>968</v>
      </c>
      <c r="C13" t="s">
        <v>470</v>
      </c>
      <c r="D13" s="46">
        <v>46297</v>
      </c>
      <c r="E13" s="1841">
        <v>65477.3</v>
      </c>
      <c r="F13" t="s">
        <v>3375</v>
      </c>
    </row>
    <row r="14" spans="1:6">
      <c r="B14" t="s">
        <v>1084</v>
      </c>
      <c r="C14" t="s">
        <v>470</v>
      </c>
      <c r="D14" s="46">
        <v>46304</v>
      </c>
      <c r="E14" s="1841">
        <v>78625.899999999994</v>
      </c>
    </row>
    <row r="15" spans="1:6">
      <c r="A15" t="s">
        <v>3378</v>
      </c>
      <c r="D15" s="1842">
        <v>46304</v>
      </c>
      <c r="E15" s="1841">
        <v>827135.00000000012</v>
      </c>
      <c r="F15" s="1836" t="s">
        <v>3379</v>
      </c>
    </row>
    <row r="16" spans="1:6">
      <c r="A16" t="s">
        <v>663</v>
      </c>
      <c r="B16" t="s">
        <v>902</v>
      </c>
      <c r="C16" t="s">
        <v>904</v>
      </c>
      <c r="D16" s="46">
        <v>46261</v>
      </c>
      <c r="E16" s="1841">
        <v>42744</v>
      </c>
      <c r="F16" s="1836" t="s">
        <v>3380</v>
      </c>
    </row>
    <row r="17" spans="1:6">
      <c r="B17" t="s">
        <v>912</v>
      </c>
      <c r="C17" t="s">
        <v>916</v>
      </c>
      <c r="D17" s="46">
        <v>46240</v>
      </c>
      <c r="E17" s="1841">
        <v>60062</v>
      </c>
      <c r="F17" s="1836" t="s">
        <v>3381</v>
      </c>
    </row>
    <row r="18" spans="1:6">
      <c r="B18" t="s">
        <v>917</v>
      </c>
      <c r="C18" t="s">
        <v>916</v>
      </c>
      <c r="D18" s="46">
        <v>46241</v>
      </c>
      <c r="E18" s="1841">
        <v>64040</v>
      </c>
      <c r="F18" s="1836" t="s">
        <v>3382</v>
      </c>
    </row>
    <row r="19" spans="1:6">
      <c r="B19" t="s">
        <v>922</v>
      </c>
      <c r="C19" t="s">
        <v>926</v>
      </c>
      <c r="D19" s="46">
        <v>46254</v>
      </c>
      <c r="E19" s="1841">
        <v>36166.65</v>
      </c>
      <c r="F19" s="1836" t="s">
        <v>3383</v>
      </c>
    </row>
    <row r="20" spans="1:6">
      <c r="B20" t="s">
        <v>927</v>
      </c>
      <c r="C20" t="s">
        <v>930</v>
      </c>
      <c r="D20" s="46">
        <v>46251</v>
      </c>
      <c r="E20" s="1841">
        <v>3232.9</v>
      </c>
      <c r="F20" s="1836" t="s">
        <v>3379</v>
      </c>
    </row>
    <row r="21" spans="1:6">
      <c r="B21" t="s">
        <v>905</v>
      </c>
      <c r="C21" t="s">
        <v>901</v>
      </c>
      <c r="D21" s="46">
        <v>46281</v>
      </c>
      <c r="E21" s="1841">
        <v>52593.599999999999</v>
      </c>
      <c r="F21" s="1836" t="s">
        <v>3379</v>
      </c>
    </row>
    <row r="22" spans="1:6">
      <c r="B22" t="s">
        <v>898</v>
      </c>
      <c r="C22" t="s">
        <v>901</v>
      </c>
      <c r="D22" s="46">
        <v>46289</v>
      </c>
      <c r="E22" s="1841">
        <v>52728</v>
      </c>
      <c r="F22" s="1836" t="s">
        <v>3384</v>
      </c>
    </row>
    <row r="23" spans="1:6">
      <c r="B23" t="s">
        <v>1126</v>
      </c>
      <c r="C23" t="s">
        <v>1128</v>
      </c>
      <c r="D23" s="46">
        <v>46287</v>
      </c>
      <c r="E23" s="1841">
        <v>62657</v>
      </c>
    </row>
    <row r="24" spans="1:6">
      <c r="B24" t="s">
        <v>1124</v>
      </c>
      <c r="C24" t="s">
        <v>470</v>
      </c>
      <c r="D24" s="46">
        <v>46302</v>
      </c>
      <c r="E24" s="1841">
        <v>72242</v>
      </c>
      <c r="F24" s="1836" t="s">
        <v>3385</v>
      </c>
    </row>
    <row r="25" spans="1:6">
      <c r="A25" t="s">
        <v>3386</v>
      </c>
      <c r="D25" s="1842">
        <v>46302</v>
      </c>
      <c r="E25" s="1841">
        <v>446466.15</v>
      </c>
      <c r="F25" t="s">
        <v>3387</v>
      </c>
    </row>
    <row r="26" spans="1:6">
      <c r="A26" t="s">
        <v>55</v>
      </c>
      <c r="B26" t="s">
        <v>894</v>
      </c>
      <c r="C26" t="s">
        <v>897</v>
      </c>
      <c r="D26" s="46">
        <v>46253</v>
      </c>
      <c r="E26" s="1841">
        <v>18856.2</v>
      </c>
      <c r="F26" t="s">
        <v>3388</v>
      </c>
    </row>
    <row r="27" spans="1:6">
      <c r="B27" t="s">
        <v>907</v>
      </c>
      <c r="C27" t="s">
        <v>911</v>
      </c>
      <c r="D27" s="46">
        <v>46149</v>
      </c>
      <c r="E27" s="1841">
        <v>23501</v>
      </c>
    </row>
    <row r="28" spans="1:6">
      <c r="B28" t="s">
        <v>148</v>
      </c>
      <c r="C28" t="s">
        <v>921</v>
      </c>
      <c r="D28" s="46">
        <v>46062</v>
      </c>
      <c r="E28" s="1841">
        <v>144972.5</v>
      </c>
    </row>
    <row r="29" spans="1:6" ht="15.75">
      <c r="A29" t="s">
        <v>3389</v>
      </c>
      <c r="D29" s="1842">
        <v>46253</v>
      </c>
      <c r="E29" s="1841">
        <v>187329.7</v>
      </c>
      <c r="F29" s="1837" t="s">
        <v>3390</v>
      </c>
    </row>
    <row r="30" spans="1:6">
      <c r="A30" t="s">
        <v>1057</v>
      </c>
      <c r="B30" t="s">
        <v>1056</v>
      </c>
      <c r="C30" t="s">
        <v>1059</v>
      </c>
      <c r="D30" s="46">
        <v>46175</v>
      </c>
      <c r="E30" s="1841">
        <v>51528.05</v>
      </c>
    </row>
    <row r="31" spans="1:6" ht="15.75">
      <c r="B31" t="s">
        <v>1060</v>
      </c>
      <c r="C31" t="s">
        <v>1061</v>
      </c>
      <c r="D31" s="46">
        <v>46209</v>
      </c>
      <c r="E31" s="1841">
        <v>99925.7</v>
      </c>
      <c r="F31" s="1837" t="s">
        <v>3391</v>
      </c>
    </row>
    <row r="32" spans="1:6" ht="15.75">
      <c r="A32" t="s">
        <v>3392</v>
      </c>
      <c r="D32" s="1842">
        <v>46209</v>
      </c>
      <c r="E32" s="1841">
        <v>151453.75</v>
      </c>
      <c r="F32" s="1837" t="s">
        <v>3390</v>
      </c>
    </row>
    <row r="33" spans="1:6" ht="15.75">
      <c r="A33" t="s">
        <v>884</v>
      </c>
      <c r="B33" t="s">
        <v>1067</v>
      </c>
      <c r="C33" t="s">
        <v>1070</v>
      </c>
      <c r="D33" s="46">
        <v>46247</v>
      </c>
      <c r="E33" s="1841">
        <v>50239.7</v>
      </c>
      <c r="F33" s="1837" t="s">
        <v>3393</v>
      </c>
    </row>
    <row r="34" spans="1:6" ht="15.75">
      <c r="B34" t="s">
        <v>1062</v>
      </c>
      <c r="C34" t="s">
        <v>940</v>
      </c>
      <c r="D34" s="46">
        <v>46232</v>
      </c>
      <c r="E34" s="1841">
        <v>108458.4</v>
      </c>
      <c r="F34" s="1837" t="s">
        <v>3394</v>
      </c>
    </row>
    <row r="35" spans="1:6" ht="15.75">
      <c r="B35" t="s">
        <v>1063</v>
      </c>
      <c r="C35" t="s">
        <v>940</v>
      </c>
      <c r="D35" s="46">
        <v>46262</v>
      </c>
      <c r="E35" s="1841">
        <v>70105.25</v>
      </c>
      <c r="F35" s="1837" t="s">
        <v>3395</v>
      </c>
    </row>
    <row r="36" spans="1:6">
      <c r="B36" t="s">
        <v>1066</v>
      </c>
      <c r="C36" t="s">
        <v>940</v>
      </c>
      <c r="D36" s="46">
        <v>46275</v>
      </c>
      <c r="E36" s="1841">
        <v>91411.65</v>
      </c>
    </row>
    <row r="37" spans="1:6">
      <c r="B37" t="s">
        <v>1064</v>
      </c>
      <c r="C37" t="s">
        <v>470</v>
      </c>
      <c r="D37" s="46">
        <v>46295</v>
      </c>
      <c r="E37" s="1841">
        <v>78047.350000000006</v>
      </c>
      <c r="F37" t="s">
        <v>3396</v>
      </c>
    </row>
    <row r="38" spans="1:6">
      <c r="A38" t="s">
        <v>3397</v>
      </c>
      <c r="D38" s="1842">
        <v>46295</v>
      </c>
      <c r="E38" s="1841">
        <v>398262.35</v>
      </c>
      <c r="F38" t="s">
        <v>3398</v>
      </c>
    </row>
    <row r="39" spans="1:6">
      <c r="A39" t="s">
        <v>53</v>
      </c>
      <c r="B39" t="s">
        <v>989</v>
      </c>
      <c r="C39" t="s">
        <v>470</v>
      </c>
      <c r="D39" s="46">
        <v>46304</v>
      </c>
      <c r="E39" s="1841">
        <v>25174.45</v>
      </c>
      <c r="F39" t="s">
        <v>3399</v>
      </c>
    </row>
    <row r="40" spans="1:6">
      <c r="A40" t="s">
        <v>3400</v>
      </c>
      <c r="D40" s="46">
        <v>46304</v>
      </c>
      <c r="E40" s="1841">
        <v>25174.45</v>
      </c>
      <c r="F40" t="s">
        <v>3401</v>
      </c>
    </row>
    <row r="41" spans="1:6">
      <c r="A41" t="s">
        <v>587</v>
      </c>
      <c r="B41" t="s">
        <v>1078</v>
      </c>
      <c r="C41" t="s">
        <v>1074</v>
      </c>
      <c r="D41" s="46">
        <v>46226</v>
      </c>
      <c r="E41" s="1841">
        <v>78994.5</v>
      </c>
    </row>
    <row r="42" spans="1:6">
      <c r="B42" t="s">
        <v>1079</v>
      </c>
      <c r="C42" t="s">
        <v>1074</v>
      </c>
      <c r="D42" s="46">
        <v>46254</v>
      </c>
      <c r="E42" s="1841">
        <v>62709</v>
      </c>
      <c r="F42" s="1838" t="s">
        <v>3402</v>
      </c>
    </row>
    <row r="43" spans="1:6">
      <c r="B43" t="s">
        <v>1086</v>
      </c>
      <c r="C43" t="s">
        <v>1074</v>
      </c>
      <c r="D43" s="46">
        <v>46239</v>
      </c>
      <c r="E43" s="1841">
        <v>419</v>
      </c>
      <c r="F43" s="1839" t="s">
        <v>3403</v>
      </c>
    </row>
    <row r="44" spans="1:6">
      <c r="B44" t="s">
        <v>1071</v>
      </c>
      <c r="C44" t="s">
        <v>1074</v>
      </c>
      <c r="D44" s="46">
        <v>46262</v>
      </c>
      <c r="E44" s="1841">
        <v>98498</v>
      </c>
      <c r="F44" s="1839" t="s">
        <v>3404</v>
      </c>
    </row>
    <row r="45" spans="1:6">
      <c r="A45" t="s">
        <v>3405</v>
      </c>
      <c r="D45" s="46">
        <v>46262</v>
      </c>
      <c r="E45" s="1841">
        <v>240620.5</v>
      </c>
      <c r="F45" s="1839" t="s">
        <v>3406</v>
      </c>
    </row>
    <row r="46" spans="1:6">
      <c r="A46" t="s">
        <v>572</v>
      </c>
      <c r="B46" t="s">
        <v>947</v>
      </c>
      <c r="C46" t="s">
        <v>948</v>
      </c>
      <c r="D46" s="46">
        <v>46251</v>
      </c>
      <c r="E46" s="1841">
        <v>94688.5</v>
      </c>
      <c r="F46" s="1839" t="s">
        <v>3407</v>
      </c>
    </row>
    <row r="47" spans="1:6">
      <c r="B47" t="s">
        <v>949</v>
      </c>
      <c r="C47">
        <v>0</v>
      </c>
      <c r="D47" s="46">
        <v>46218</v>
      </c>
      <c r="E47" s="1841">
        <v>97700</v>
      </c>
    </row>
    <row r="48" spans="1:6">
      <c r="B48" t="s">
        <v>960</v>
      </c>
      <c r="C48">
        <v>0</v>
      </c>
      <c r="D48" s="46">
        <v>46248</v>
      </c>
      <c r="E48" s="1841">
        <v>97386.5</v>
      </c>
    </row>
    <row r="49" spans="1:6">
      <c r="B49" t="s">
        <v>963</v>
      </c>
      <c r="C49" t="s">
        <v>964</v>
      </c>
      <c r="D49" s="46">
        <v>46233</v>
      </c>
      <c r="E49" s="1841">
        <v>106600</v>
      </c>
    </row>
    <row r="50" spans="1:6">
      <c r="B50" t="s">
        <v>946</v>
      </c>
      <c r="C50" t="s">
        <v>470</v>
      </c>
      <c r="D50" s="46">
        <v>46290</v>
      </c>
      <c r="E50" s="1841">
        <v>95477</v>
      </c>
    </row>
    <row r="51" spans="1:6">
      <c r="A51" t="s">
        <v>3408</v>
      </c>
      <c r="D51" s="46">
        <v>46290</v>
      </c>
      <c r="E51" s="1841">
        <v>491852</v>
      </c>
    </row>
    <row r="52" spans="1:6">
      <c r="A52" t="s">
        <v>71</v>
      </c>
      <c r="B52" t="s">
        <v>1075</v>
      </c>
      <c r="C52" t="s">
        <v>1074</v>
      </c>
      <c r="D52" s="46">
        <v>46238</v>
      </c>
      <c r="E52" s="1841">
        <v>77365.5</v>
      </c>
    </row>
    <row r="53" spans="1:6">
      <c r="B53" t="s">
        <v>1081</v>
      </c>
      <c r="C53" t="s">
        <v>1074</v>
      </c>
      <c r="D53" s="46">
        <v>46246</v>
      </c>
      <c r="E53" s="1841">
        <v>99986.2</v>
      </c>
    </row>
    <row r="54" spans="1:6">
      <c r="B54" t="s">
        <v>1113</v>
      </c>
      <c r="C54" t="s">
        <v>1074</v>
      </c>
      <c r="D54" s="46">
        <v>46274</v>
      </c>
      <c r="E54" s="1841">
        <v>25127.05</v>
      </c>
    </row>
    <row r="55" spans="1:6">
      <c r="B55" t="s">
        <v>1101</v>
      </c>
      <c r="C55" t="s">
        <v>470</v>
      </c>
      <c r="D55" s="46">
        <v>46290</v>
      </c>
      <c r="E55" s="1841">
        <v>79947</v>
      </c>
      <c r="F55" t="s">
        <v>3409</v>
      </c>
    </row>
    <row r="56" spans="1:6">
      <c r="B56" t="s">
        <v>1098</v>
      </c>
      <c r="C56" t="s">
        <v>470</v>
      </c>
      <c r="D56" s="46">
        <v>46273</v>
      </c>
      <c r="E56" s="1841">
        <v>79458</v>
      </c>
      <c r="F56" t="s">
        <v>3409</v>
      </c>
    </row>
    <row r="57" spans="1:6">
      <c r="B57" t="s">
        <v>1103</v>
      </c>
      <c r="C57" t="s">
        <v>470</v>
      </c>
      <c r="D57" s="46">
        <v>46296</v>
      </c>
      <c r="E57" s="1841">
        <v>74446.5</v>
      </c>
    </row>
    <row r="58" spans="1:6">
      <c r="A58" t="s">
        <v>3410</v>
      </c>
      <c r="D58" s="46">
        <v>46296</v>
      </c>
      <c r="E58" s="1841">
        <v>436330.25</v>
      </c>
      <c r="F58" t="s">
        <v>3411</v>
      </c>
    </row>
    <row r="59" spans="1:6">
      <c r="A59" t="s">
        <v>61</v>
      </c>
      <c r="B59" t="s">
        <v>1052</v>
      </c>
      <c r="C59" t="s">
        <v>470</v>
      </c>
      <c r="D59" s="46">
        <v>46301</v>
      </c>
      <c r="E59" s="1841">
        <v>68022.75</v>
      </c>
      <c r="F59" t="s">
        <v>3411</v>
      </c>
    </row>
    <row r="60" spans="1:6">
      <c r="B60" t="s">
        <v>1054</v>
      </c>
      <c r="C60" t="s">
        <v>470</v>
      </c>
      <c r="D60" s="46">
        <v>46301</v>
      </c>
      <c r="E60" s="1841">
        <v>9232.4</v>
      </c>
      <c r="F60" t="s">
        <v>3411</v>
      </c>
    </row>
    <row r="61" spans="1:6">
      <c r="A61" t="s">
        <v>3412</v>
      </c>
      <c r="D61" s="46">
        <v>46301</v>
      </c>
      <c r="E61" s="1841">
        <v>77255.149999999994</v>
      </c>
      <c r="F61" t="s">
        <v>3411</v>
      </c>
    </row>
    <row r="62" spans="1:6">
      <c r="A62" t="s">
        <v>576</v>
      </c>
      <c r="B62" t="s">
        <v>931</v>
      </c>
      <c r="C62" t="s">
        <v>934</v>
      </c>
      <c r="D62" s="46">
        <v>46211</v>
      </c>
      <c r="E62" s="1841">
        <v>71754.5</v>
      </c>
    </row>
    <row r="63" spans="1:6">
      <c r="B63" t="s">
        <v>945</v>
      </c>
      <c r="C63" t="s">
        <v>934</v>
      </c>
      <c r="D63" s="46">
        <v>46204</v>
      </c>
      <c r="E63" s="1841">
        <v>96607</v>
      </c>
    </row>
    <row r="64" spans="1:6">
      <c r="B64" t="s">
        <v>961</v>
      </c>
      <c r="C64" t="s">
        <v>962</v>
      </c>
      <c r="D64" s="46">
        <v>46254</v>
      </c>
      <c r="E64" s="1841">
        <v>81059.5</v>
      </c>
    </row>
    <row r="65" spans="1:6">
      <c r="B65" t="s">
        <v>1094</v>
      </c>
      <c r="C65" t="s">
        <v>470</v>
      </c>
      <c r="D65" s="46">
        <v>46293</v>
      </c>
      <c r="E65" s="1841">
        <v>72479.5</v>
      </c>
      <c r="F65" t="s">
        <v>3413</v>
      </c>
    </row>
    <row r="66" spans="1:6">
      <c r="A66" t="s">
        <v>3414</v>
      </c>
      <c r="D66" s="46">
        <v>46293</v>
      </c>
      <c r="E66" s="1841">
        <v>321900.5</v>
      </c>
      <c r="F66" t="s">
        <v>3413</v>
      </c>
    </row>
    <row r="67" spans="1:6">
      <c r="A67" t="s">
        <v>971</v>
      </c>
      <c r="B67" t="s">
        <v>970</v>
      </c>
      <c r="C67" t="s">
        <v>940</v>
      </c>
      <c r="D67" s="46">
        <v>46136</v>
      </c>
      <c r="E67" s="1841">
        <v>146065.95000000001</v>
      </c>
    </row>
    <row r="68" spans="1:6">
      <c r="B68" t="s">
        <v>1049</v>
      </c>
      <c r="C68" t="s">
        <v>940</v>
      </c>
      <c r="D68" s="46">
        <v>46227</v>
      </c>
      <c r="E68" s="1841">
        <v>60744.4</v>
      </c>
    </row>
    <row r="69" spans="1:6">
      <c r="B69" t="s">
        <v>975</v>
      </c>
      <c r="C69" t="s">
        <v>978</v>
      </c>
      <c r="D69" s="46">
        <v>46022</v>
      </c>
      <c r="E69" s="1841">
        <v>65843.5</v>
      </c>
      <c r="F69" t="s">
        <v>3415</v>
      </c>
    </row>
    <row r="70" spans="1:6">
      <c r="B70" t="s">
        <v>979</v>
      </c>
      <c r="C70" t="s">
        <v>982</v>
      </c>
      <c r="D70" s="46">
        <v>45982</v>
      </c>
      <c r="E70" s="1841">
        <v>90786</v>
      </c>
    </row>
    <row r="71" spans="1:6">
      <c r="B71" t="s">
        <v>1115</v>
      </c>
      <c r="C71" t="s">
        <v>1118</v>
      </c>
      <c r="D71" s="46">
        <v>46234</v>
      </c>
      <c r="E71" s="1841">
        <v>62074</v>
      </c>
    </row>
    <row r="72" spans="1:6">
      <c r="B72" t="s">
        <v>1119</v>
      </c>
      <c r="C72" t="s">
        <v>1121</v>
      </c>
      <c r="D72" s="46">
        <v>46176</v>
      </c>
      <c r="E72" s="1841">
        <v>73533</v>
      </c>
    </row>
    <row r="73" spans="1:6">
      <c r="B73" t="s">
        <v>1122</v>
      </c>
      <c r="C73" t="s">
        <v>1121</v>
      </c>
      <c r="D73" s="46">
        <v>46258</v>
      </c>
      <c r="E73" s="1841">
        <v>81150</v>
      </c>
    </row>
    <row r="74" spans="1:6">
      <c r="B74" t="s">
        <v>995</v>
      </c>
      <c r="C74" t="s">
        <v>997</v>
      </c>
      <c r="D74" s="46">
        <v>46163</v>
      </c>
      <c r="E74" s="1841">
        <v>70666</v>
      </c>
    </row>
    <row r="75" spans="1:6">
      <c r="B75" t="s">
        <v>998</v>
      </c>
      <c r="C75" t="s">
        <v>1000</v>
      </c>
      <c r="D75" s="46">
        <v>46185</v>
      </c>
      <c r="E75" s="1841">
        <v>72914</v>
      </c>
    </row>
    <row r="76" spans="1:6">
      <c r="B76" t="s">
        <v>1009</v>
      </c>
      <c r="C76" t="s">
        <v>1011</v>
      </c>
      <c r="D76" s="46">
        <v>46246</v>
      </c>
      <c r="E76" s="1841">
        <v>80274</v>
      </c>
    </row>
    <row r="77" spans="1:6">
      <c r="B77" t="s">
        <v>1017</v>
      </c>
      <c r="C77" t="s">
        <v>940</v>
      </c>
      <c r="D77" s="46">
        <v>46219</v>
      </c>
      <c r="E77" s="1841">
        <v>72896</v>
      </c>
    </row>
    <row r="78" spans="1:6">
      <c r="B78" t="s">
        <v>1018</v>
      </c>
      <c r="C78" t="s">
        <v>1011</v>
      </c>
      <c r="D78" s="46">
        <v>46219</v>
      </c>
      <c r="E78" s="1841">
        <v>70151.5</v>
      </c>
    </row>
    <row r="79" spans="1:6">
      <c r="B79" t="s">
        <v>1025</v>
      </c>
      <c r="C79" t="s">
        <v>1011</v>
      </c>
      <c r="D79" s="46">
        <v>46213</v>
      </c>
      <c r="E79" s="1841">
        <v>68762</v>
      </c>
    </row>
    <row r="80" spans="1:6">
      <c r="B80" t="s">
        <v>1026</v>
      </c>
      <c r="C80" t="s">
        <v>940</v>
      </c>
      <c r="D80" s="46">
        <v>46196</v>
      </c>
      <c r="E80" s="1841">
        <v>55504</v>
      </c>
    </row>
    <row r="81" spans="2:6">
      <c r="B81" t="s">
        <v>1029</v>
      </c>
      <c r="C81" t="s">
        <v>1011</v>
      </c>
      <c r="D81" s="46">
        <v>46185</v>
      </c>
      <c r="E81" s="1841">
        <v>64590</v>
      </c>
      <c r="F81" t="s">
        <v>3416</v>
      </c>
    </row>
    <row r="82" spans="2:6">
      <c r="B82" t="s">
        <v>1033</v>
      </c>
      <c r="C82" t="s">
        <v>940</v>
      </c>
      <c r="D82" s="46">
        <v>46195</v>
      </c>
      <c r="E82" s="1841">
        <v>27694</v>
      </c>
    </row>
    <row r="83" spans="2:6">
      <c r="B83" t="s">
        <v>1034</v>
      </c>
      <c r="C83" t="s">
        <v>940</v>
      </c>
      <c r="D83" s="46">
        <v>46224</v>
      </c>
      <c r="E83" s="1841">
        <v>35456.550000000003</v>
      </c>
    </row>
    <row r="84" spans="2:6">
      <c r="B84" t="s">
        <v>1043</v>
      </c>
      <c r="C84" t="s">
        <v>940</v>
      </c>
      <c r="D84" s="46">
        <v>46225</v>
      </c>
      <c r="E84" s="1841">
        <v>31327.7</v>
      </c>
    </row>
    <row r="85" spans="2:6">
      <c r="B85" t="s">
        <v>1044</v>
      </c>
      <c r="C85" t="s">
        <v>940</v>
      </c>
      <c r="D85" s="46">
        <v>46211</v>
      </c>
      <c r="E85" s="1841">
        <v>27837.25</v>
      </c>
      <c r="F85" t="s">
        <v>3416</v>
      </c>
    </row>
    <row r="86" spans="2:6">
      <c r="B86" t="s">
        <v>1046</v>
      </c>
      <c r="C86" t="s">
        <v>940</v>
      </c>
      <c r="D86" s="46">
        <v>46239</v>
      </c>
      <c r="E86" s="1841">
        <v>21849.3</v>
      </c>
    </row>
    <row r="87" spans="2:6">
      <c r="B87" t="s">
        <v>992</v>
      </c>
      <c r="C87" t="s">
        <v>994</v>
      </c>
      <c r="D87" s="46">
        <v>46204</v>
      </c>
      <c r="E87" s="1841">
        <v>56455</v>
      </c>
    </row>
    <row r="88" spans="2:6">
      <c r="B88" t="s">
        <v>1014</v>
      </c>
      <c r="C88" t="s">
        <v>1016</v>
      </c>
      <c r="D88" s="46">
        <v>46262</v>
      </c>
      <c r="E88" s="1841">
        <v>50669</v>
      </c>
    </row>
    <row r="89" spans="2:6">
      <c r="B89" t="s">
        <v>1019</v>
      </c>
      <c r="C89" t="s">
        <v>1020</v>
      </c>
      <c r="D89" s="46">
        <v>46262</v>
      </c>
      <c r="E89" s="1841">
        <v>65362</v>
      </c>
    </row>
    <row r="90" spans="2:6">
      <c r="B90" t="s">
        <v>1023</v>
      </c>
      <c r="C90" t="s">
        <v>1024</v>
      </c>
      <c r="D90" s="46">
        <v>46262</v>
      </c>
      <c r="E90" s="1841">
        <v>91537.75</v>
      </c>
      <c r="F90" t="s">
        <v>3416</v>
      </c>
    </row>
    <row r="91" spans="2:6">
      <c r="B91" t="s">
        <v>1027</v>
      </c>
      <c r="C91" t="s">
        <v>1028</v>
      </c>
      <c r="D91" s="46">
        <v>46262</v>
      </c>
      <c r="E91" s="1841">
        <v>70534.5</v>
      </c>
    </row>
    <row r="92" spans="2:6">
      <c r="B92" t="s">
        <v>1129</v>
      </c>
      <c r="C92" t="s">
        <v>1131</v>
      </c>
      <c r="D92" s="46">
        <v>46262</v>
      </c>
      <c r="E92" s="1841">
        <v>33518.699999999997</v>
      </c>
    </row>
    <row r="93" spans="2:6">
      <c r="B93" t="s">
        <v>1040</v>
      </c>
      <c r="C93" t="s">
        <v>1042</v>
      </c>
      <c r="D93" s="46">
        <v>46273</v>
      </c>
      <c r="E93" s="1841">
        <v>17689.150000000001</v>
      </c>
    </row>
    <row r="94" spans="2:6">
      <c r="B94" t="s">
        <v>1036</v>
      </c>
      <c r="C94" t="s">
        <v>1039</v>
      </c>
      <c r="D94" s="46">
        <v>46281</v>
      </c>
      <c r="E94" s="1841">
        <v>72557.350000000006</v>
      </c>
    </row>
    <row r="95" spans="2:6">
      <c r="B95" t="s">
        <v>1030</v>
      </c>
      <c r="C95" t="s">
        <v>988</v>
      </c>
      <c r="D95" s="46">
        <v>46282</v>
      </c>
      <c r="E95" s="1841">
        <v>50042</v>
      </c>
    </row>
    <row r="96" spans="2:6">
      <c r="B96" t="s">
        <v>985</v>
      </c>
      <c r="C96" t="s">
        <v>988</v>
      </c>
      <c r="D96" s="46">
        <v>46286</v>
      </c>
      <c r="E96" s="1841">
        <v>78322</v>
      </c>
      <c r="F96" t="s">
        <v>3417</v>
      </c>
    </row>
    <row r="97" spans="1:6">
      <c r="B97" t="s">
        <v>983</v>
      </c>
      <c r="C97" t="s">
        <v>470</v>
      </c>
      <c r="D97" s="46">
        <v>46297</v>
      </c>
      <c r="E97" s="1841">
        <v>93910.15</v>
      </c>
      <c r="F97" t="s">
        <v>3418</v>
      </c>
    </row>
    <row r="98" spans="1:6">
      <c r="B98" t="s">
        <v>1003</v>
      </c>
      <c r="C98" t="s">
        <v>470</v>
      </c>
      <c r="D98" s="46">
        <v>46302</v>
      </c>
      <c r="E98" s="1841">
        <v>68598</v>
      </c>
      <c r="F98" t="s">
        <v>3419</v>
      </c>
    </row>
    <row r="99" spans="1:6">
      <c r="A99" t="s">
        <v>3420</v>
      </c>
      <c r="D99" s="46">
        <v>46302</v>
      </c>
      <c r="E99" s="1841">
        <v>2029314.75</v>
      </c>
      <c r="F99" t="s">
        <v>3421</v>
      </c>
    </row>
    <row r="100" spans="1:6">
      <c r="A100" t="s">
        <v>3422</v>
      </c>
      <c r="B100" t="s">
        <v>888</v>
      </c>
      <c r="C100" t="s">
        <v>893</v>
      </c>
      <c r="D100" s="46">
        <v>46150</v>
      </c>
      <c r="E100" s="1841">
        <v>49846.95</v>
      </c>
      <c r="F100" t="s">
        <v>3421</v>
      </c>
    </row>
    <row r="101" spans="1:6">
      <c r="B101" t="s">
        <v>939</v>
      </c>
      <c r="C101" t="s">
        <v>940</v>
      </c>
      <c r="D101" s="46">
        <v>46211</v>
      </c>
      <c r="E101" s="1841">
        <v>100208</v>
      </c>
      <c r="F101" t="s">
        <v>3423</v>
      </c>
    </row>
    <row r="102" spans="1:6">
      <c r="B102" t="s">
        <v>941</v>
      </c>
      <c r="C102" t="s">
        <v>942</v>
      </c>
      <c r="D102" s="46">
        <v>46231</v>
      </c>
      <c r="E102" s="1841">
        <v>101920.5</v>
      </c>
      <c r="F102" t="s">
        <v>3424</v>
      </c>
    </row>
    <row r="103" spans="1:6">
      <c r="B103" t="s">
        <v>952</v>
      </c>
      <c r="C103" t="s">
        <v>953</v>
      </c>
      <c r="D103" s="46">
        <v>46234</v>
      </c>
      <c r="E103" s="1841">
        <v>99590</v>
      </c>
      <c r="F103" t="s">
        <v>3425</v>
      </c>
    </row>
    <row r="104" spans="1:6">
      <c r="B104" t="s">
        <v>954</v>
      </c>
      <c r="C104" t="s">
        <v>956</v>
      </c>
      <c r="D104" s="46">
        <v>46239</v>
      </c>
      <c r="E104" s="1841">
        <v>103644.5</v>
      </c>
      <c r="F104" t="s">
        <v>3426</v>
      </c>
    </row>
    <row r="105" spans="1:6">
      <c r="B105" t="s">
        <v>957</v>
      </c>
      <c r="C105" t="s">
        <v>959</v>
      </c>
      <c r="D105" s="46">
        <v>46246</v>
      </c>
      <c r="E105" s="1841">
        <v>106431.5</v>
      </c>
      <c r="F105" t="s">
        <v>3427</v>
      </c>
    </row>
    <row r="106" spans="1:6">
      <c r="B106" t="s">
        <v>451</v>
      </c>
      <c r="C106" t="s">
        <v>1133</v>
      </c>
      <c r="D106" s="46">
        <v>45968</v>
      </c>
      <c r="E106" s="1841">
        <v>23800.25</v>
      </c>
    </row>
    <row r="107" spans="1:6">
      <c r="B107" t="s">
        <v>1134</v>
      </c>
      <c r="C107" t="s">
        <v>1139</v>
      </c>
      <c r="D107" s="46">
        <v>0</v>
      </c>
      <c r="E107" s="1841">
        <v>117414</v>
      </c>
      <c r="F107" t="s">
        <v>73</v>
      </c>
    </row>
    <row r="108" spans="1:6">
      <c r="B108" t="s">
        <v>1087</v>
      </c>
      <c r="C108" t="s">
        <v>470</v>
      </c>
      <c r="D108" s="46">
        <v>46293</v>
      </c>
      <c r="E108" s="1841">
        <v>24396.5</v>
      </c>
    </row>
    <row r="109" spans="1:6">
      <c r="B109" t="s">
        <v>1108</v>
      </c>
      <c r="C109" t="s">
        <v>470</v>
      </c>
      <c r="D109" s="46">
        <v>46300</v>
      </c>
      <c r="E109" s="1841">
        <v>88399.4</v>
      </c>
      <c r="F109" t="s">
        <v>962</v>
      </c>
    </row>
    <row r="110" spans="1:6">
      <c r="A110" t="s">
        <v>3428</v>
      </c>
      <c r="D110" s="46">
        <v>46300</v>
      </c>
      <c r="E110" s="1841">
        <v>815651.6</v>
      </c>
    </row>
    <row r="111" spans="1:6">
      <c r="A111" t="s">
        <v>936</v>
      </c>
      <c r="B111" t="s">
        <v>935</v>
      </c>
      <c r="C111" t="s">
        <v>470</v>
      </c>
      <c r="D111" s="46">
        <v>46283</v>
      </c>
      <c r="E111" s="1841">
        <v>94021.5</v>
      </c>
    </row>
    <row r="112" spans="1:6">
      <c r="A112" t="s">
        <v>3429</v>
      </c>
      <c r="D112" s="46">
        <v>46283</v>
      </c>
      <c r="E112" s="1841">
        <v>94021.5</v>
      </c>
    </row>
    <row r="113" spans="1:5">
      <c r="A113" t="s">
        <v>591</v>
      </c>
      <c r="B113" t="s">
        <v>1093</v>
      </c>
      <c r="C113" t="s">
        <v>470</v>
      </c>
      <c r="D113" s="46">
        <v>46297</v>
      </c>
      <c r="E113" s="1841">
        <v>78078</v>
      </c>
    </row>
    <row r="114" spans="1:5">
      <c r="A114" t="s">
        <v>3430</v>
      </c>
      <c r="D114" s="46">
        <v>46297</v>
      </c>
      <c r="E114" s="1841">
        <v>78078</v>
      </c>
    </row>
    <row r="115" spans="1:5">
      <c r="A115" t="s">
        <v>487</v>
      </c>
      <c r="D115" s="46">
        <v>46304</v>
      </c>
      <c r="E115" s="1841">
        <v>6620845.6500000013</v>
      </c>
    </row>
  </sheetData>
  <autoFilter ref="A3:K179" xr:uid="{4C371AD0-A227-4A68-828A-A6798004651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C303-ABB5-48DE-B493-C7359312B463}">
  <sheetPr>
    <tabColor rgb="FFCC99FF"/>
  </sheetPr>
  <dimension ref="A1:I279"/>
  <sheetViews>
    <sheetView workbookViewId="0">
      <selection activeCell="I10" sqref="I10"/>
    </sheetView>
  </sheetViews>
  <sheetFormatPr defaultRowHeight="15" customHeight="1"/>
  <cols>
    <col min="1" max="1" width="12.7109375" style="1874" customWidth="1"/>
    <col min="2" max="2" width="21.85546875" style="52" customWidth="1"/>
    <col min="3" max="8" width="18.7109375" style="52" customWidth="1"/>
    <col min="9" max="9" width="133.140625" style="27" bestFit="1" customWidth="1"/>
  </cols>
  <sheetData>
    <row r="1" spans="1:9">
      <c r="A1" s="1872" t="s">
        <v>3431</v>
      </c>
      <c r="B1" s="1873" t="s">
        <v>3432</v>
      </c>
      <c r="C1" s="1873" t="s">
        <v>3433</v>
      </c>
      <c r="D1" s="1873" t="s">
        <v>3434</v>
      </c>
      <c r="E1" s="1873" t="s">
        <v>3435</v>
      </c>
      <c r="F1" s="1873" t="s">
        <v>3436</v>
      </c>
      <c r="G1" s="1873" t="s">
        <v>3437</v>
      </c>
      <c r="H1" s="1873" t="s">
        <v>3438</v>
      </c>
      <c r="I1" s="27" t="s">
        <v>569</v>
      </c>
    </row>
    <row r="2" spans="1:9" ht="15" customHeight="1">
      <c r="A2" s="1874">
        <v>46259</v>
      </c>
      <c r="B2" s="52" t="s">
        <v>3439</v>
      </c>
      <c r="C2" s="52" t="s">
        <v>971</v>
      </c>
      <c r="D2" s="52" t="s">
        <v>970</v>
      </c>
      <c r="E2" s="52">
        <v>150</v>
      </c>
      <c r="F2" s="52" t="s">
        <v>3440</v>
      </c>
      <c r="H2" s="52" t="s">
        <v>3441</v>
      </c>
      <c r="I2" s="1875" t="s">
        <v>3442</v>
      </c>
    </row>
    <row r="4" spans="1:9" ht="15" customHeight="1">
      <c r="A4" s="1874">
        <v>46260</v>
      </c>
      <c r="B4" s="52" t="s">
        <v>3443</v>
      </c>
      <c r="C4" s="52" t="s">
        <v>971</v>
      </c>
      <c r="D4" s="52" t="s">
        <v>1040</v>
      </c>
      <c r="E4" s="52">
        <v>456</v>
      </c>
      <c r="F4" s="52" t="s">
        <v>3440</v>
      </c>
      <c r="H4" s="52" t="s">
        <v>3441</v>
      </c>
      <c r="I4" s="27" t="s">
        <v>3444</v>
      </c>
    </row>
    <row r="6" spans="1:9" ht="15" customHeight="1">
      <c r="A6" s="1874">
        <v>46261</v>
      </c>
      <c r="B6" s="52" t="s">
        <v>3445</v>
      </c>
      <c r="C6" s="52" t="s">
        <v>663</v>
      </c>
      <c r="D6" s="52" t="s">
        <v>902</v>
      </c>
      <c r="E6" s="52">
        <v>704</v>
      </c>
      <c r="F6" s="52" t="s">
        <v>3440</v>
      </c>
      <c r="H6" s="52" t="s">
        <v>3441</v>
      </c>
      <c r="I6" s="27" t="s">
        <v>3446</v>
      </c>
    </row>
    <row r="8" spans="1:9" ht="15" customHeight="1">
      <c r="A8" s="1874">
        <v>46262</v>
      </c>
      <c r="B8" s="52" t="s">
        <v>3447</v>
      </c>
      <c r="C8" s="52" t="s">
        <v>971</v>
      </c>
      <c r="D8" s="52" t="s">
        <v>1019</v>
      </c>
      <c r="E8" s="52">
        <v>288</v>
      </c>
      <c r="F8" s="52" t="s">
        <v>3440</v>
      </c>
      <c r="G8" s="52">
        <v>1629600</v>
      </c>
      <c r="H8" s="52" t="s">
        <v>3448</v>
      </c>
      <c r="I8" s="27" t="s">
        <v>3449</v>
      </c>
    </row>
    <row r="9" spans="1:9" ht="15" customHeight="1">
      <c r="A9" s="1874">
        <v>46262</v>
      </c>
      <c r="B9" s="52" t="s">
        <v>3447</v>
      </c>
      <c r="C9" s="52" t="s">
        <v>971</v>
      </c>
      <c r="D9" s="52" t="s">
        <v>1023</v>
      </c>
      <c r="E9" s="52">
        <v>288</v>
      </c>
      <c r="F9" s="52" t="s">
        <v>3440</v>
      </c>
      <c r="G9" s="52">
        <v>1629629</v>
      </c>
      <c r="H9" s="52" t="s">
        <v>3448</v>
      </c>
      <c r="I9" s="27" t="s">
        <v>3450</v>
      </c>
    </row>
    <row r="10" spans="1:9" ht="15" customHeight="1">
      <c r="A10" s="1874">
        <v>46262</v>
      </c>
      <c r="B10" s="52" t="s">
        <v>3447</v>
      </c>
      <c r="C10" s="52" t="s">
        <v>971</v>
      </c>
      <c r="D10" s="52" t="s">
        <v>1027</v>
      </c>
      <c r="E10" s="52">
        <v>89</v>
      </c>
      <c r="F10" s="52" t="s">
        <v>3440</v>
      </c>
      <c r="G10" s="52">
        <v>1629632</v>
      </c>
      <c r="H10" s="52" t="s">
        <v>3448</v>
      </c>
      <c r="I10" s="27" t="s">
        <v>3451</v>
      </c>
    </row>
    <row r="11" spans="1:9" ht="15" customHeight="1">
      <c r="A11" s="1874">
        <v>46262</v>
      </c>
      <c r="B11" s="52" t="s">
        <v>3439</v>
      </c>
      <c r="C11" s="52" t="s">
        <v>971</v>
      </c>
      <c r="D11" s="52" t="s">
        <v>1027</v>
      </c>
      <c r="E11" s="52">
        <v>503</v>
      </c>
      <c r="F11" s="52" t="s">
        <v>3440</v>
      </c>
      <c r="H11" s="52" t="s">
        <v>3441</v>
      </c>
      <c r="I11" s="27" t="s">
        <v>3452</v>
      </c>
    </row>
    <row r="12" spans="1:9" ht="15" customHeight="1">
      <c r="A12" s="1874">
        <v>46262</v>
      </c>
      <c r="B12" s="52" t="s">
        <v>3443</v>
      </c>
      <c r="C12" s="52" t="s">
        <v>971</v>
      </c>
      <c r="D12" s="52" t="s">
        <v>1027</v>
      </c>
      <c r="E12" s="52">
        <v>149</v>
      </c>
      <c r="F12" s="52" t="s">
        <v>3440</v>
      </c>
      <c r="H12" s="52" t="s">
        <v>3441</v>
      </c>
      <c r="I12" s="27" t="s">
        <v>3452</v>
      </c>
    </row>
    <row r="14" spans="1:9" ht="15" customHeight="1">
      <c r="A14" s="1874">
        <v>46265</v>
      </c>
      <c r="B14" s="52" t="s">
        <v>3453</v>
      </c>
      <c r="C14" s="52" t="s">
        <v>3454</v>
      </c>
      <c r="D14" s="52" t="s">
        <v>1066</v>
      </c>
      <c r="E14" s="52">
        <v>840</v>
      </c>
      <c r="F14" s="52" t="s">
        <v>3440</v>
      </c>
      <c r="H14" s="52" t="s">
        <v>3441</v>
      </c>
      <c r="I14" s="27" t="s">
        <v>3455</v>
      </c>
    </row>
    <row r="15" spans="1:9" ht="15" customHeight="1">
      <c r="A15" s="1874">
        <v>46265</v>
      </c>
      <c r="B15" s="52" t="s">
        <v>3456</v>
      </c>
      <c r="C15" s="52" t="s">
        <v>936</v>
      </c>
      <c r="D15" s="52" t="s">
        <v>935</v>
      </c>
      <c r="E15" s="52">
        <v>215</v>
      </c>
      <c r="F15" s="52" t="s">
        <v>3440</v>
      </c>
      <c r="I15" s="27" t="s">
        <v>3457</v>
      </c>
    </row>
    <row r="16" spans="1:9" ht="15" customHeight="1">
      <c r="A16" s="1874">
        <v>46265</v>
      </c>
      <c r="B16" s="52" t="s">
        <v>56</v>
      </c>
      <c r="C16" s="52" t="s">
        <v>3458</v>
      </c>
      <c r="D16" s="52" t="s">
        <v>1757</v>
      </c>
      <c r="E16" s="52">
        <v>1173</v>
      </c>
      <c r="F16" s="52" t="s">
        <v>3440</v>
      </c>
      <c r="G16" s="52">
        <v>1614192</v>
      </c>
      <c r="H16" s="52" t="s">
        <v>3459</v>
      </c>
      <c r="I16" s="27" t="s">
        <v>3460</v>
      </c>
    </row>
    <row r="17" spans="1:9" ht="15" customHeight="1">
      <c r="A17" s="1874">
        <v>46265</v>
      </c>
      <c r="B17" s="52" t="s">
        <v>3014</v>
      </c>
      <c r="C17" s="52" t="s">
        <v>3461</v>
      </c>
      <c r="D17" s="52" t="s">
        <v>1064</v>
      </c>
      <c r="E17" s="52">
        <v>25</v>
      </c>
      <c r="F17" s="52" t="s">
        <v>3440</v>
      </c>
      <c r="I17" s="27" t="s">
        <v>3462</v>
      </c>
    </row>
    <row r="18" spans="1:9" ht="15" customHeight="1">
      <c r="A18" s="1874">
        <v>46265</v>
      </c>
      <c r="B18" s="52" t="s">
        <v>3014</v>
      </c>
      <c r="C18" s="52" t="s">
        <v>3461</v>
      </c>
      <c r="D18" s="52" t="s">
        <v>1066</v>
      </c>
      <c r="E18" s="52">
        <v>840</v>
      </c>
      <c r="F18" s="52" t="s">
        <v>3440</v>
      </c>
      <c r="I18" s="27" t="s">
        <v>3455</v>
      </c>
    </row>
    <row r="20" spans="1:9" ht="15" customHeight="1">
      <c r="A20" s="1874">
        <v>46266</v>
      </c>
      <c r="B20" s="52" t="s">
        <v>3456</v>
      </c>
      <c r="C20" s="52" t="s">
        <v>936</v>
      </c>
      <c r="D20" s="52" t="s">
        <v>935</v>
      </c>
      <c r="E20" s="52">
        <v>38</v>
      </c>
      <c r="F20" s="52" t="s">
        <v>3440</v>
      </c>
      <c r="I20" s="27" t="s">
        <v>3457</v>
      </c>
    </row>
    <row r="21" spans="1:9" ht="15" customHeight="1">
      <c r="A21" s="1874">
        <v>46266</v>
      </c>
      <c r="B21" s="52" t="s">
        <v>3439</v>
      </c>
      <c r="C21" s="52" t="s">
        <v>971</v>
      </c>
      <c r="D21" s="52" t="s">
        <v>1030</v>
      </c>
      <c r="E21" s="52">
        <v>503</v>
      </c>
      <c r="F21" s="52" t="s">
        <v>3440</v>
      </c>
      <c r="H21" s="52" t="s">
        <v>3441</v>
      </c>
      <c r="I21" s="27" t="s">
        <v>3463</v>
      </c>
    </row>
    <row r="22" spans="1:9" ht="15" customHeight="1">
      <c r="A22" s="1874">
        <v>46266</v>
      </c>
      <c r="B22" s="52" t="s">
        <v>3443</v>
      </c>
      <c r="C22" s="52" t="s">
        <v>971</v>
      </c>
      <c r="D22" s="52" t="s">
        <v>1030</v>
      </c>
      <c r="E22" s="52">
        <v>149</v>
      </c>
      <c r="F22" s="52" t="s">
        <v>3440</v>
      </c>
      <c r="H22" s="52" t="s">
        <v>3441</v>
      </c>
      <c r="I22" s="27" t="s">
        <v>3463</v>
      </c>
    </row>
    <row r="23" spans="1:9" ht="15" customHeight="1">
      <c r="A23" s="1874">
        <v>46266</v>
      </c>
      <c r="B23" s="52" t="s">
        <v>494</v>
      </c>
      <c r="C23" s="52" t="s">
        <v>971</v>
      </c>
      <c r="D23" s="52" t="s">
        <v>709</v>
      </c>
      <c r="E23" s="52">
        <v>746</v>
      </c>
      <c r="F23" s="52" t="s">
        <v>3440</v>
      </c>
      <c r="G23" s="52">
        <v>1621652</v>
      </c>
      <c r="H23" s="52" t="s">
        <v>3459</v>
      </c>
      <c r="I23" s="27" t="s">
        <v>3464</v>
      </c>
    </row>
    <row r="24" spans="1:9" ht="15" customHeight="1">
      <c r="A24" s="1874">
        <v>46266</v>
      </c>
      <c r="B24" s="52" t="s">
        <v>3014</v>
      </c>
      <c r="C24" s="52" t="s">
        <v>3461</v>
      </c>
      <c r="D24" s="52" t="s">
        <v>1060</v>
      </c>
      <c r="E24" s="52">
        <v>3380</v>
      </c>
      <c r="F24" s="52" t="s">
        <v>3440</v>
      </c>
      <c r="I24" s="27" t="s">
        <v>3465</v>
      </c>
    </row>
    <row r="25" spans="1:9" ht="15" customHeight="1">
      <c r="A25" s="1874">
        <v>46266</v>
      </c>
      <c r="B25" s="52" t="s">
        <v>3014</v>
      </c>
      <c r="C25" s="52" t="s">
        <v>3461</v>
      </c>
      <c r="D25" s="52" t="s">
        <v>1064</v>
      </c>
      <c r="E25" s="52">
        <v>15</v>
      </c>
      <c r="F25" s="52" t="s">
        <v>3440</v>
      </c>
      <c r="I25" s="27" t="s">
        <v>3462</v>
      </c>
    </row>
    <row r="27" spans="1:9" ht="15" customHeight="1">
      <c r="A27" s="1874">
        <v>46267</v>
      </c>
      <c r="B27" s="52" t="s">
        <v>68</v>
      </c>
      <c r="C27" s="52" t="s">
        <v>582</v>
      </c>
      <c r="D27" s="52" t="s">
        <v>1098</v>
      </c>
      <c r="E27" s="52">
        <v>468</v>
      </c>
      <c r="F27" s="52" t="s">
        <v>3440</v>
      </c>
      <c r="G27" s="52">
        <v>1636334</v>
      </c>
      <c r="H27" s="52" t="s">
        <v>3459</v>
      </c>
      <c r="I27" s="1875" t="s">
        <v>3466</v>
      </c>
    </row>
    <row r="28" spans="1:9" ht="15" customHeight="1">
      <c r="A28" s="1874">
        <v>46267</v>
      </c>
      <c r="B28" s="52" t="s">
        <v>3467</v>
      </c>
      <c r="C28" s="52" t="s">
        <v>576</v>
      </c>
      <c r="D28" s="52" t="s">
        <v>961</v>
      </c>
      <c r="E28" s="52">
        <v>165</v>
      </c>
      <c r="F28" s="52" t="s">
        <v>3440</v>
      </c>
      <c r="I28" s="27" t="s">
        <v>3468</v>
      </c>
    </row>
    <row r="29" spans="1:9" ht="15" customHeight="1">
      <c r="A29" s="1874">
        <v>46267</v>
      </c>
      <c r="B29" s="52" t="s">
        <v>3014</v>
      </c>
      <c r="C29" s="52" t="s">
        <v>3461</v>
      </c>
      <c r="D29" s="52" t="s">
        <v>1066</v>
      </c>
      <c r="E29" s="52">
        <v>851</v>
      </c>
      <c r="F29" s="52" t="s">
        <v>3440</v>
      </c>
      <c r="I29" s="27" t="s">
        <v>3455</v>
      </c>
    </row>
    <row r="30" spans="1:9" ht="15" customHeight="1">
      <c r="A30" s="1874">
        <v>46267</v>
      </c>
      <c r="B30" s="52" t="s">
        <v>3439</v>
      </c>
      <c r="C30" s="52" t="s">
        <v>971</v>
      </c>
      <c r="D30" s="52" t="s">
        <v>1030</v>
      </c>
      <c r="E30" s="52">
        <v>433</v>
      </c>
      <c r="F30" s="52" t="s">
        <v>3440</v>
      </c>
      <c r="H30" s="52" t="s">
        <v>3441</v>
      </c>
      <c r="I30" s="27" t="s">
        <v>3469</v>
      </c>
    </row>
    <row r="31" spans="1:9" ht="15" customHeight="1">
      <c r="A31" s="1874">
        <v>46267</v>
      </c>
      <c r="B31" s="52" t="s">
        <v>3443</v>
      </c>
      <c r="C31" s="52" t="s">
        <v>971</v>
      </c>
      <c r="D31" s="52" t="s">
        <v>1030</v>
      </c>
      <c r="E31" s="52">
        <v>450</v>
      </c>
      <c r="F31" s="52" t="s">
        <v>3440</v>
      </c>
      <c r="H31" s="52" t="s">
        <v>3441</v>
      </c>
      <c r="I31" s="27" t="s">
        <v>3469</v>
      </c>
    </row>
    <row r="32" spans="1:9" ht="15" customHeight="1">
      <c r="A32" s="1874">
        <v>46267</v>
      </c>
      <c r="B32" s="52" t="s">
        <v>3470</v>
      </c>
      <c r="C32" s="52" t="s">
        <v>971</v>
      </c>
      <c r="D32" s="52" t="s">
        <v>666</v>
      </c>
      <c r="E32" s="52">
        <v>1550</v>
      </c>
      <c r="F32" s="52" t="s">
        <v>3440</v>
      </c>
      <c r="G32" s="52">
        <v>1629637</v>
      </c>
      <c r="H32" s="52" t="s">
        <v>3448</v>
      </c>
      <c r="I32" s="27" t="s">
        <v>3471</v>
      </c>
    </row>
    <row r="33" spans="1:9" ht="15" customHeight="1">
      <c r="A33" s="1874">
        <v>46267</v>
      </c>
      <c r="B33" s="52" t="s">
        <v>493</v>
      </c>
      <c r="C33" s="52" t="s">
        <v>971</v>
      </c>
      <c r="D33" s="52" t="s">
        <v>709</v>
      </c>
      <c r="E33" s="52">
        <v>1093</v>
      </c>
      <c r="F33" s="52" t="s">
        <v>3440</v>
      </c>
      <c r="G33" s="52">
        <v>1621652</v>
      </c>
      <c r="H33" s="52" t="s">
        <v>3459</v>
      </c>
      <c r="I33" s="27" t="s">
        <v>3464</v>
      </c>
    </row>
    <row r="34" spans="1:9" ht="15" customHeight="1">
      <c r="A34" s="1874">
        <v>46267</v>
      </c>
      <c r="B34" s="52" t="s">
        <v>3014</v>
      </c>
      <c r="C34" s="52" t="s">
        <v>3461</v>
      </c>
      <c r="D34" s="52" t="s">
        <v>1064</v>
      </c>
      <c r="E34" s="52">
        <v>20</v>
      </c>
      <c r="F34" s="52" t="s">
        <v>3440</v>
      </c>
      <c r="I34" s="27" t="s">
        <v>3462</v>
      </c>
    </row>
    <row r="35" spans="1:9" ht="15" customHeight="1">
      <c r="A35" s="1874">
        <v>46267</v>
      </c>
      <c r="B35" s="52" t="s">
        <v>493</v>
      </c>
      <c r="C35" s="52" t="s">
        <v>971</v>
      </c>
      <c r="D35" s="52" t="s">
        <v>1003</v>
      </c>
      <c r="E35" s="52">
        <v>776</v>
      </c>
      <c r="F35" s="52" t="s">
        <v>3440</v>
      </c>
      <c r="H35" s="52" t="s">
        <v>3441</v>
      </c>
      <c r="I35" s="27" t="s">
        <v>3472</v>
      </c>
    </row>
    <row r="37" spans="1:9" ht="15" customHeight="1">
      <c r="A37" s="1874">
        <v>46268</v>
      </c>
      <c r="B37" s="52" t="s">
        <v>3456</v>
      </c>
      <c r="C37" s="52" t="s">
        <v>936</v>
      </c>
      <c r="D37" s="52" t="s">
        <v>3473</v>
      </c>
      <c r="E37" s="52">
        <v>153</v>
      </c>
      <c r="F37" s="52" t="s">
        <v>3440</v>
      </c>
      <c r="I37" s="1876" t="s">
        <v>3474</v>
      </c>
    </row>
    <row r="38" spans="1:9" ht="15" customHeight="1">
      <c r="A38" s="1874">
        <v>46268</v>
      </c>
      <c r="B38" s="52" t="s">
        <v>56</v>
      </c>
      <c r="C38" s="52" t="s">
        <v>663</v>
      </c>
      <c r="D38" s="52" t="s">
        <v>905</v>
      </c>
      <c r="E38" s="52">
        <v>306</v>
      </c>
      <c r="F38" s="52" t="s">
        <v>3440</v>
      </c>
      <c r="H38" s="52" t="s">
        <v>3441</v>
      </c>
      <c r="I38" s="27" t="s">
        <v>3475</v>
      </c>
    </row>
    <row r="39" spans="1:9" ht="15" customHeight="1">
      <c r="A39" s="1874">
        <v>46268</v>
      </c>
      <c r="B39" s="52" t="s">
        <v>3014</v>
      </c>
      <c r="C39" s="52" t="s">
        <v>3454</v>
      </c>
      <c r="D39" s="52" t="s">
        <v>1066</v>
      </c>
      <c r="E39" s="52">
        <v>499</v>
      </c>
      <c r="F39" s="52" t="s">
        <v>3440</v>
      </c>
      <c r="G39" s="52">
        <v>1637242</v>
      </c>
      <c r="H39" s="52" t="s">
        <v>3459</v>
      </c>
      <c r="I39" s="27" t="s">
        <v>3476</v>
      </c>
    </row>
    <row r="40" spans="1:9" ht="15" customHeight="1">
      <c r="A40" s="1874">
        <v>46268</v>
      </c>
      <c r="B40" s="52" t="s">
        <v>3439</v>
      </c>
      <c r="C40" s="52" t="s">
        <v>971</v>
      </c>
      <c r="D40" s="52" t="s">
        <v>1030</v>
      </c>
      <c r="E40" s="52">
        <v>648</v>
      </c>
      <c r="F40" s="52" t="s">
        <v>3440</v>
      </c>
      <c r="H40" s="52" t="s">
        <v>3441</v>
      </c>
      <c r="I40" s="27" t="s">
        <v>3469</v>
      </c>
    </row>
    <row r="41" spans="1:9" ht="15" customHeight="1">
      <c r="A41" s="1874">
        <v>46268</v>
      </c>
      <c r="B41" s="52" t="s">
        <v>3443</v>
      </c>
      <c r="C41" s="52" t="s">
        <v>971</v>
      </c>
      <c r="D41" s="52" t="s">
        <v>1030</v>
      </c>
      <c r="E41" s="52">
        <v>198</v>
      </c>
      <c r="F41" s="52" t="s">
        <v>3440</v>
      </c>
      <c r="H41" s="52" t="s">
        <v>3441</v>
      </c>
      <c r="I41" s="27" t="s">
        <v>3469</v>
      </c>
    </row>
    <row r="42" spans="1:9" ht="15" customHeight="1">
      <c r="A42" s="1874">
        <v>46268</v>
      </c>
      <c r="B42" s="52" t="s">
        <v>494</v>
      </c>
      <c r="C42" s="52" t="s">
        <v>971</v>
      </c>
      <c r="D42" s="52" t="s">
        <v>709</v>
      </c>
      <c r="E42" s="52">
        <v>751</v>
      </c>
      <c r="F42" s="52" t="s">
        <v>3440</v>
      </c>
      <c r="G42" s="52">
        <v>1621652</v>
      </c>
      <c r="H42" s="52" t="s">
        <v>3459</v>
      </c>
      <c r="I42" s="1877" t="s">
        <v>3464</v>
      </c>
    </row>
    <row r="43" spans="1:9" ht="15" customHeight="1">
      <c r="A43" s="1874">
        <v>46268</v>
      </c>
      <c r="B43" s="52" t="s">
        <v>3470</v>
      </c>
      <c r="C43" s="52" t="s">
        <v>971</v>
      </c>
      <c r="D43" s="52" t="s">
        <v>691</v>
      </c>
      <c r="E43" s="52">
        <v>483</v>
      </c>
      <c r="F43" s="52" t="s">
        <v>3440</v>
      </c>
      <c r="G43" s="52">
        <v>1629516</v>
      </c>
      <c r="H43" s="52" t="s">
        <v>3448</v>
      </c>
      <c r="I43" s="27" t="s">
        <v>3477</v>
      </c>
    </row>
    <row r="44" spans="1:9" ht="15" customHeight="1">
      <c r="A44" s="1874">
        <v>46268</v>
      </c>
      <c r="B44" s="52" t="s">
        <v>3470</v>
      </c>
      <c r="C44" s="52" t="s">
        <v>971</v>
      </c>
      <c r="D44" s="52" t="s">
        <v>666</v>
      </c>
      <c r="E44" s="52">
        <v>693</v>
      </c>
      <c r="F44" s="52" t="s">
        <v>3440</v>
      </c>
      <c r="G44" s="52">
        <v>1629637</v>
      </c>
      <c r="H44" s="52" t="s">
        <v>3448</v>
      </c>
      <c r="I44" s="27" t="s">
        <v>3478</v>
      </c>
    </row>
    <row r="46" spans="1:9" ht="15" customHeight="1">
      <c r="A46" s="1874">
        <v>46269</v>
      </c>
      <c r="B46" s="52" t="s">
        <v>3014</v>
      </c>
      <c r="C46" s="52" t="s">
        <v>3454</v>
      </c>
      <c r="D46" s="52" t="s">
        <v>1066</v>
      </c>
      <c r="E46" s="52">
        <v>747</v>
      </c>
      <c r="F46" s="52" t="s">
        <v>3440</v>
      </c>
      <c r="G46" s="52">
        <v>1637242</v>
      </c>
      <c r="H46" s="52" t="s">
        <v>3459</v>
      </c>
      <c r="I46" s="27" t="s">
        <v>3476</v>
      </c>
    </row>
    <row r="47" spans="1:9" ht="15" customHeight="1">
      <c r="A47" s="1874">
        <v>46269</v>
      </c>
      <c r="B47" s="52" t="s">
        <v>56</v>
      </c>
      <c r="C47" s="52" t="s">
        <v>663</v>
      </c>
      <c r="D47" s="52" t="s">
        <v>905</v>
      </c>
      <c r="E47" s="52">
        <v>724</v>
      </c>
      <c r="F47" s="52" t="s">
        <v>3440</v>
      </c>
      <c r="H47" s="52" t="s">
        <v>3441</v>
      </c>
      <c r="I47" s="27" t="s">
        <v>3475</v>
      </c>
    </row>
    <row r="48" spans="1:9" ht="15" customHeight="1">
      <c r="A48" s="1874">
        <v>46269</v>
      </c>
      <c r="B48" s="52" t="s">
        <v>3014</v>
      </c>
      <c r="C48" s="52" t="s">
        <v>3454</v>
      </c>
      <c r="D48" s="52" t="s">
        <v>1064</v>
      </c>
      <c r="E48" s="52">
        <v>5</v>
      </c>
      <c r="F48" s="52" t="s">
        <v>3440</v>
      </c>
      <c r="G48" s="52">
        <v>1639003</v>
      </c>
      <c r="H48" s="52" t="s">
        <v>3459</v>
      </c>
      <c r="I48" s="27" t="s">
        <v>3479</v>
      </c>
    </row>
    <row r="49" spans="1:9" ht="15" customHeight="1">
      <c r="A49" s="1874">
        <v>46269</v>
      </c>
      <c r="B49" s="52" t="s">
        <v>494</v>
      </c>
      <c r="C49" s="52" t="s">
        <v>971</v>
      </c>
      <c r="D49" s="52" t="s">
        <v>709</v>
      </c>
      <c r="E49" s="52">
        <v>255</v>
      </c>
      <c r="F49" s="52" t="s">
        <v>3440</v>
      </c>
      <c r="G49" s="52">
        <v>1621652</v>
      </c>
      <c r="H49" s="52" t="s">
        <v>3459</v>
      </c>
      <c r="I49" s="1877" t="s">
        <v>3464</v>
      </c>
    </row>
    <row r="50" spans="1:9" ht="15" customHeight="1">
      <c r="A50" s="1874">
        <v>46269</v>
      </c>
      <c r="B50" s="52" t="s">
        <v>3470</v>
      </c>
      <c r="C50" s="52" t="s">
        <v>971</v>
      </c>
      <c r="D50" s="52" t="s">
        <v>691</v>
      </c>
      <c r="E50" s="52">
        <v>639</v>
      </c>
      <c r="F50" s="52" t="s">
        <v>3440</v>
      </c>
      <c r="G50" s="52">
        <v>1629516</v>
      </c>
      <c r="H50" s="52" t="s">
        <v>3448</v>
      </c>
      <c r="I50" s="27" t="s">
        <v>3480</v>
      </c>
    </row>
    <row r="52" spans="1:9" ht="15" customHeight="1">
      <c r="A52" s="1874">
        <v>46273</v>
      </c>
      <c r="B52" s="52" t="s">
        <v>56</v>
      </c>
      <c r="C52" s="52" t="s">
        <v>663</v>
      </c>
      <c r="D52" s="52" t="s">
        <v>905</v>
      </c>
      <c r="E52" s="52">
        <v>933</v>
      </c>
      <c r="F52" s="52" t="s">
        <v>3440</v>
      </c>
      <c r="H52" s="52" t="s">
        <v>3441</v>
      </c>
      <c r="I52" s="27" t="s">
        <v>3475</v>
      </c>
    </row>
    <row r="53" spans="1:9" ht="15" customHeight="1">
      <c r="A53" s="1874">
        <v>46273</v>
      </c>
      <c r="B53" s="52" t="s">
        <v>3439</v>
      </c>
      <c r="C53" s="52" t="s">
        <v>971</v>
      </c>
      <c r="D53" s="52" t="s">
        <v>1040</v>
      </c>
      <c r="E53" s="52">
        <v>146</v>
      </c>
      <c r="F53" s="52" t="s">
        <v>3440</v>
      </c>
      <c r="H53" s="52" t="s">
        <v>3441</v>
      </c>
      <c r="I53" s="27" t="s">
        <v>3481</v>
      </c>
    </row>
    <row r="54" spans="1:9" ht="15" customHeight="1">
      <c r="A54" s="1874">
        <v>46273</v>
      </c>
      <c r="B54" s="52" t="s">
        <v>3443</v>
      </c>
      <c r="C54" s="52" t="s">
        <v>971</v>
      </c>
      <c r="D54" s="52" t="s">
        <v>1040</v>
      </c>
      <c r="E54" s="52">
        <v>146</v>
      </c>
      <c r="F54" s="52" t="s">
        <v>3440</v>
      </c>
      <c r="H54" s="52" t="s">
        <v>3441</v>
      </c>
      <c r="I54" s="27" t="s">
        <v>3481</v>
      </c>
    </row>
    <row r="55" spans="1:9" ht="15" customHeight="1">
      <c r="A55" s="1874">
        <v>46274</v>
      </c>
      <c r="B55" s="52" t="s">
        <v>3014</v>
      </c>
      <c r="C55" s="52" t="s">
        <v>3461</v>
      </c>
      <c r="D55" s="52" t="s">
        <v>1066</v>
      </c>
      <c r="E55" s="52">
        <v>1037</v>
      </c>
      <c r="F55" s="52" t="s">
        <v>3440</v>
      </c>
      <c r="I55" s="27" t="s">
        <v>3455</v>
      </c>
    </row>
    <row r="57" spans="1:9" ht="15" customHeight="1">
      <c r="A57" s="1874">
        <v>46275</v>
      </c>
      <c r="B57" s="52" t="s">
        <v>3014</v>
      </c>
      <c r="C57" s="52" t="s">
        <v>3454</v>
      </c>
      <c r="D57" s="52" t="s">
        <v>1066</v>
      </c>
      <c r="E57" s="52">
        <v>345</v>
      </c>
      <c r="F57" s="52" t="s">
        <v>3440</v>
      </c>
      <c r="G57" s="52">
        <v>1637242</v>
      </c>
      <c r="H57" s="52" t="s">
        <v>3459</v>
      </c>
      <c r="I57" s="27" t="s">
        <v>3476</v>
      </c>
    </row>
    <row r="58" spans="1:9" ht="15" customHeight="1">
      <c r="A58" s="1874">
        <v>46275</v>
      </c>
      <c r="B58" s="52" t="s">
        <v>3470</v>
      </c>
      <c r="C58" s="52" t="s">
        <v>971</v>
      </c>
      <c r="D58" s="52" t="s">
        <v>1036</v>
      </c>
      <c r="E58" s="52">
        <v>137</v>
      </c>
      <c r="F58" s="52" t="s">
        <v>3440</v>
      </c>
      <c r="G58" s="52">
        <v>1629642</v>
      </c>
      <c r="H58" s="52" t="s">
        <v>3448</v>
      </c>
      <c r="I58" s="27" t="s">
        <v>3482</v>
      </c>
    </row>
    <row r="59" spans="1:9" ht="15" customHeight="1">
      <c r="A59" s="1874">
        <v>46275</v>
      </c>
      <c r="B59" s="52" t="s">
        <v>3312</v>
      </c>
      <c r="C59" s="52" t="s">
        <v>971</v>
      </c>
      <c r="D59" s="52" t="s">
        <v>983</v>
      </c>
      <c r="E59" s="52">
        <v>481</v>
      </c>
      <c r="F59" s="52" t="s">
        <v>3440</v>
      </c>
      <c r="H59" s="52" t="s">
        <v>3441</v>
      </c>
      <c r="I59" s="27" t="s">
        <v>3483</v>
      </c>
    </row>
    <row r="60" spans="1:9" ht="15" customHeight="1">
      <c r="A60" s="1874">
        <v>46275</v>
      </c>
      <c r="B60" s="52" t="s">
        <v>3014</v>
      </c>
      <c r="C60" s="52" t="s">
        <v>3461</v>
      </c>
      <c r="D60" s="52" t="s">
        <v>1064</v>
      </c>
      <c r="E60" s="52">
        <v>45</v>
      </c>
      <c r="F60" s="52" t="s">
        <v>3440</v>
      </c>
      <c r="I60" s="27" t="s">
        <v>3462</v>
      </c>
    </row>
    <row r="61" spans="1:9" ht="15" customHeight="1">
      <c r="A61" s="1874">
        <v>46275</v>
      </c>
      <c r="B61" s="52" t="s">
        <v>3484</v>
      </c>
      <c r="C61" s="52" t="s">
        <v>587</v>
      </c>
      <c r="D61" s="52" t="s">
        <v>598</v>
      </c>
      <c r="E61" s="52">
        <v>307</v>
      </c>
      <c r="F61" s="52" t="s">
        <v>3440</v>
      </c>
      <c r="I61" s="27" t="s">
        <v>3485</v>
      </c>
    </row>
    <row r="62" spans="1:9" ht="15" customHeight="1">
      <c r="A62" s="1874">
        <v>46275</v>
      </c>
      <c r="B62" s="52" t="s">
        <v>56</v>
      </c>
      <c r="C62" s="52" t="s">
        <v>663</v>
      </c>
      <c r="D62" s="52" t="s">
        <v>905</v>
      </c>
      <c r="E62" s="52">
        <v>123</v>
      </c>
      <c r="F62" s="52" t="s">
        <v>3440</v>
      </c>
      <c r="H62" s="52" t="s">
        <v>3441</v>
      </c>
      <c r="I62" s="27" t="s">
        <v>3475</v>
      </c>
    </row>
    <row r="64" spans="1:9" ht="15" customHeight="1">
      <c r="A64" s="1874">
        <v>46276</v>
      </c>
      <c r="B64" s="52" t="s">
        <v>3453</v>
      </c>
      <c r="C64" s="52" t="s">
        <v>636</v>
      </c>
      <c r="D64" s="52" t="s">
        <v>840</v>
      </c>
      <c r="E64" s="52">
        <v>755</v>
      </c>
      <c r="F64" s="52" t="s">
        <v>3440</v>
      </c>
      <c r="I64" s="27" t="s">
        <v>3486</v>
      </c>
    </row>
    <row r="65" spans="1:9" ht="15" customHeight="1">
      <c r="A65" s="1874">
        <v>46276</v>
      </c>
      <c r="B65" s="52" t="s">
        <v>3484</v>
      </c>
      <c r="C65" s="52" t="s">
        <v>587</v>
      </c>
      <c r="D65" s="52" t="s">
        <v>598</v>
      </c>
      <c r="E65" s="52">
        <v>605</v>
      </c>
      <c r="F65" s="52" t="s">
        <v>3440</v>
      </c>
      <c r="I65" s="27" t="s">
        <v>3485</v>
      </c>
    </row>
    <row r="66" spans="1:9" ht="15" customHeight="1">
      <c r="A66" s="1874">
        <v>46276</v>
      </c>
      <c r="B66" s="52" t="s">
        <v>3014</v>
      </c>
      <c r="C66" s="52" t="s">
        <v>3461</v>
      </c>
      <c r="D66" s="52" t="s">
        <v>883</v>
      </c>
      <c r="E66" s="52">
        <v>806</v>
      </c>
      <c r="F66" s="52" t="s">
        <v>3440</v>
      </c>
      <c r="I66" s="27" t="s">
        <v>3487</v>
      </c>
    </row>
    <row r="67" spans="1:9" ht="15" customHeight="1">
      <c r="A67" s="1874">
        <v>46276</v>
      </c>
      <c r="B67" s="52" t="s">
        <v>3312</v>
      </c>
      <c r="C67" s="52" t="s">
        <v>971</v>
      </c>
      <c r="D67" s="52" t="s">
        <v>983</v>
      </c>
      <c r="E67" s="52">
        <v>322</v>
      </c>
      <c r="F67" s="52" t="s">
        <v>3440</v>
      </c>
      <c r="H67" s="52" t="s">
        <v>3441</v>
      </c>
      <c r="I67" s="27" t="s">
        <v>3483</v>
      </c>
    </row>
    <row r="69" spans="1:9" ht="15" customHeight="1">
      <c r="A69" s="1874">
        <v>46279</v>
      </c>
      <c r="B69" s="52" t="s">
        <v>3312</v>
      </c>
      <c r="C69" s="52" t="s">
        <v>971</v>
      </c>
      <c r="D69" s="52" t="s">
        <v>983</v>
      </c>
      <c r="E69" s="52">
        <v>712</v>
      </c>
      <c r="F69" s="52" t="s">
        <v>3440</v>
      </c>
      <c r="H69" s="52" t="s">
        <v>3441</v>
      </c>
      <c r="I69" s="27" t="s">
        <v>3483</v>
      </c>
    </row>
    <row r="70" spans="1:9" ht="15" customHeight="1">
      <c r="A70" s="1874">
        <v>46279</v>
      </c>
      <c r="B70" s="52" t="s">
        <v>56</v>
      </c>
      <c r="C70" s="52" t="s">
        <v>663</v>
      </c>
      <c r="D70" s="52" t="s">
        <v>905</v>
      </c>
      <c r="E70" s="52">
        <v>249</v>
      </c>
      <c r="F70" s="52" t="s">
        <v>3440</v>
      </c>
      <c r="H70" s="52" t="s">
        <v>3441</v>
      </c>
      <c r="I70" s="27" t="s">
        <v>3475</v>
      </c>
    </row>
    <row r="71" spans="1:9" ht="15" customHeight="1">
      <c r="A71" s="1874">
        <v>46279</v>
      </c>
      <c r="B71" s="52" t="s">
        <v>3014</v>
      </c>
      <c r="C71" s="52" t="s">
        <v>3454</v>
      </c>
      <c r="D71" s="52" t="s">
        <v>1064</v>
      </c>
      <c r="E71" s="52">
        <v>20</v>
      </c>
      <c r="F71" s="52" t="s">
        <v>3440</v>
      </c>
      <c r="G71" s="52">
        <v>1639003</v>
      </c>
      <c r="H71" s="52" t="s">
        <v>3459</v>
      </c>
      <c r="I71" s="27" t="s">
        <v>3479</v>
      </c>
    </row>
    <row r="72" spans="1:9" ht="15" customHeight="1">
      <c r="A72" s="1874">
        <v>46279</v>
      </c>
      <c r="B72" s="52" t="s">
        <v>503</v>
      </c>
      <c r="C72" s="52" t="s">
        <v>591</v>
      </c>
      <c r="D72" s="52" t="s">
        <v>3488</v>
      </c>
      <c r="E72" s="52">
        <v>324</v>
      </c>
      <c r="F72" s="52" t="s">
        <v>3440</v>
      </c>
      <c r="I72" s="27" t="s">
        <v>3489</v>
      </c>
    </row>
    <row r="73" spans="1:9" ht="15" customHeight="1">
      <c r="A73" s="1874">
        <v>46279</v>
      </c>
      <c r="B73" s="52" t="s">
        <v>3453</v>
      </c>
      <c r="C73" s="52" t="s">
        <v>636</v>
      </c>
      <c r="D73" s="52" t="s">
        <v>840</v>
      </c>
      <c r="E73" s="52">
        <v>400</v>
      </c>
      <c r="F73" s="52" t="s">
        <v>3440</v>
      </c>
      <c r="I73" s="27" t="s">
        <v>3486</v>
      </c>
    </row>
    <row r="75" spans="1:9" ht="15" customHeight="1">
      <c r="A75" s="1874">
        <v>46280</v>
      </c>
      <c r="B75" s="52" t="s">
        <v>56</v>
      </c>
      <c r="C75" s="52" t="s">
        <v>663</v>
      </c>
      <c r="D75" s="52" t="s">
        <v>898</v>
      </c>
      <c r="E75" s="52">
        <v>716</v>
      </c>
      <c r="F75" s="52" t="s">
        <v>3440</v>
      </c>
      <c r="H75" s="52" t="s">
        <v>3441</v>
      </c>
      <c r="I75" s="27" t="s">
        <v>3490</v>
      </c>
    </row>
    <row r="76" spans="1:9" ht="15" customHeight="1">
      <c r="A76" s="1874">
        <v>46280</v>
      </c>
      <c r="B76" s="52" t="s">
        <v>3453</v>
      </c>
      <c r="C76" s="52" t="s">
        <v>636</v>
      </c>
      <c r="D76" s="52" t="s">
        <v>840</v>
      </c>
      <c r="E76" s="52">
        <v>769</v>
      </c>
      <c r="F76" s="52" t="s">
        <v>3440</v>
      </c>
      <c r="I76" s="27" t="s">
        <v>3486</v>
      </c>
    </row>
    <row r="77" spans="1:9" ht="15" customHeight="1">
      <c r="A77" s="1874">
        <v>46280</v>
      </c>
      <c r="B77" s="52" t="s">
        <v>494</v>
      </c>
      <c r="C77" s="52" t="s">
        <v>971</v>
      </c>
      <c r="D77" s="52" t="s">
        <v>1021</v>
      </c>
      <c r="E77" s="52">
        <v>661</v>
      </c>
      <c r="F77" s="52" t="s">
        <v>3440</v>
      </c>
      <c r="G77" s="52">
        <v>1623028</v>
      </c>
      <c r="H77" s="52" t="s">
        <v>3448</v>
      </c>
      <c r="I77" s="27" t="s">
        <v>3491</v>
      </c>
    </row>
    <row r="78" spans="1:9" ht="15" customHeight="1">
      <c r="A78" s="1874">
        <v>46280</v>
      </c>
      <c r="B78" s="52" t="s">
        <v>3484</v>
      </c>
      <c r="C78" s="52" t="s">
        <v>587</v>
      </c>
      <c r="D78" s="52" t="s">
        <v>598</v>
      </c>
      <c r="E78" s="52">
        <v>727</v>
      </c>
      <c r="F78" s="52" t="s">
        <v>3440</v>
      </c>
      <c r="I78" s="27" t="s">
        <v>3485</v>
      </c>
    </row>
    <row r="79" spans="1:9" ht="15" customHeight="1">
      <c r="A79" s="1874">
        <v>46280</v>
      </c>
      <c r="B79" s="52" t="s">
        <v>3470</v>
      </c>
      <c r="C79" s="52" t="s">
        <v>971</v>
      </c>
      <c r="D79" s="52" t="s">
        <v>1036</v>
      </c>
      <c r="E79" s="52">
        <v>857</v>
      </c>
      <c r="F79" s="52" t="s">
        <v>3440</v>
      </c>
      <c r="G79" s="52">
        <v>1629642</v>
      </c>
      <c r="H79" s="52" t="s">
        <v>3448</v>
      </c>
      <c r="I79" s="27" t="s">
        <v>3492</v>
      </c>
    </row>
    <row r="80" spans="1:9" ht="15" customHeight="1">
      <c r="A80" s="1874">
        <v>46280</v>
      </c>
      <c r="B80" s="52" t="s">
        <v>3312</v>
      </c>
      <c r="C80" s="52" t="s">
        <v>971</v>
      </c>
      <c r="D80" s="52" t="s">
        <v>983</v>
      </c>
      <c r="E80" s="52">
        <v>751</v>
      </c>
      <c r="F80" s="52" t="s">
        <v>3440</v>
      </c>
      <c r="H80" s="52" t="s">
        <v>3441</v>
      </c>
      <c r="I80" s="27" t="s">
        <v>3483</v>
      </c>
    </row>
    <row r="81" spans="1:9" ht="15" customHeight="1">
      <c r="A81" s="1874">
        <v>46280</v>
      </c>
      <c r="B81" s="52" t="s">
        <v>494</v>
      </c>
      <c r="C81" s="52" t="s">
        <v>971</v>
      </c>
      <c r="D81" s="52" t="s">
        <v>709</v>
      </c>
      <c r="E81" s="52">
        <v>1387</v>
      </c>
      <c r="F81" s="52" t="s">
        <v>3440</v>
      </c>
      <c r="G81" s="52">
        <v>1621652</v>
      </c>
      <c r="H81" s="52" t="s">
        <v>3459</v>
      </c>
      <c r="I81" s="1877" t="s">
        <v>3464</v>
      </c>
    </row>
    <row r="82" spans="1:9" ht="15" customHeight="1">
      <c r="A82" s="1874">
        <v>46280</v>
      </c>
      <c r="B82" s="52" t="s">
        <v>503</v>
      </c>
      <c r="C82" s="52" t="s">
        <v>591</v>
      </c>
      <c r="D82" s="52" t="s">
        <v>1093</v>
      </c>
      <c r="E82" s="52">
        <v>454</v>
      </c>
      <c r="F82" s="52" t="s">
        <v>3440</v>
      </c>
      <c r="I82" s="27" t="s">
        <v>3493</v>
      </c>
    </row>
    <row r="84" spans="1:9" ht="15" customHeight="1">
      <c r="A84" s="1874">
        <v>46281</v>
      </c>
      <c r="B84" s="52" t="s">
        <v>3453</v>
      </c>
      <c r="C84" s="52" t="s">
        <v>636</v>
      </c>
      <c r="D84" s="52" t="s">
        <v>840</v>
      </c>
      <c r="E84" s="52">
        <v>400</v>
      </c>
      <c r="F84" s="52" t="s">
        <v>3440</v>
      </c>
      <c r="I84" s="27" t="s">
        <v>3486</v>
      </c>
    </row>
    <row r="85" spans="1:9" ht="15" customHeight="1">
      <c r="A85" s="1874">
        <v>46281</v>
      </c>
      <c r="B85" s="52" t="s">
        <v>56</v>
      </c>
      <c r="C85" s="52" t="s">
        <v>663</v>
      </c>
      <c r="D85" s="52" t="s">
        <v>905</v>
      </c>
      <c r="E85" s="52">
        <v>478</v>
      </c>
      <c r="F85" s="52" t="s">
        <v>3440</v>
      </c>
      <c r="H85" s="52" t="s">
        <v>3441</v>
      </c>
      <c r="I85" s="27" t="s">
        <v>3475</v>
      </c>
    </row>
    <row r="86" spans="1:9" ht="15" customHeight="1">
      <c r="A86" s="1874">
        <v>46281</v>
      </c>
      <c r="B86" s="52" t="s">
        <v>503</v>
      </c>
      <c r="C86" s="52" t="s">
        <v>591</v>
      </c>
      <c r="D86" s="52" t="s">
        <v>590</v>
      </c>
      <c r="E86" s="52">
        <v>423</v>
      </c>
      <c r="F86" s="52" t="s">
        <v>3440</v>
      </c>
    </row>
    <row r="87" spans="1:9" ht="15" customHeight="1">
      <c r="A87" s="1874">
        <v>46281</v>
      </c>
      <c r="B87" s="52" t="s">
        <v>3484</v>
      </c>
      <c r="C87" s="52" t="s">
        <v>587</v>
      </c>
      <c r="D87" s="52" t="s">
        <v>598</v>
      </c>
      <c r="E87" s="52">
        <v>895</v>
      </c>
      <c r="F87" s="52" t="s">
        <v>3440</v>
      </c>
      <c r="I87" s="27" t="s">
        <v>3455</v>
      </c>
    </row>
    <row r="88" spans="1:9" ht="15" customHeight="1">
      <c r="A88" s="1874">
        <v>46281</v>
      </c>
      <c r="B88" s="52" t="s">
        <v>3470</v>
      </c>
      <c r="C88" s="52" t="s">
        <v>971</v>
      </c>
      <c r="D88" s="52" t="s">
        <v>1036</v>
      </c>
      <c r="E88" s="52">
        <v>337</v>
      </c>
      <c r="F88" s="52" t="s">
        <v>3440</v>
      </c>
      <c r="G88" s="52">
        <v>1629642</v>
      </c>
      <c r="H88" s="52" t="s">
        <v>3448</v>
      </c>
      <c r="I88" s="27" t="s">
        <v>3494</v>
      </c>
    </row>
    <row r="89" spans="1:9" ht="15" customHeight="1">
      <c r="A89" s="1874">
        <v>46281</v>
      </c>
      <c r="B89" s="52" t="s">
        <v>3470</v>
      </c>
      <c r="C89" s="52" t="s">
        <v>971</v>
      </c>
      <c r="D89" s="52" t="s">
        <v>714</v>
      </c>
      <c r="E89" s="52">
        <v>86</v>
      </c>
      <c r="F89" s="52" t="s">
        <v>3440</v>
      </c>
      <c r="G89" s="52">
        <v>1629661</v>
      </c>
      <c r="H89" s="52" t="s">
        <v>3448</v>
      </c>
      <c r="I89" s="27" t="s">
        <v>3495</v>
      </c>
    </row>
    <row r="90" spans="1:9" ht="15" customHeight="1">
      <c r="A90" s="1874">
        <v>46281</v>
      </c>
      <c r="B90" s="52" t="s">
        <v>3470</v>
      </c>
      <c r="C90" s="52" t="s">
        <v>971</v>
      </c>
      <c r="D90" s="52" t="s">
        <v>1030</v>
      </c>
      <c r="E90" s="52">
        <v>936</v>
      </c>
      <c r="F90" s="52" t="s">
        <v>3440</v>
      </c>
      <c r="G90" s="52">
        <v>1629651</v>
      </c>
      <c r="H90" s="52" t="s">
        <v>3448</v>
      </c>
      <c r="I90" s="27" t="s">
        <v>3496</v>
      </c>
    </row>
    <row r="91" spans="1:9" ht="15" customHeight="1">
      <c r="A91" s="1874">
        <v>46281</v>
      </c>
      <c r="B91" s="52" t="s">
        <v>3497</v>
      </c>
      <c r="C91" s="52" t="s">
        <v>971</v>
      </c>
      <c r="D91" s="52" t="s">
        <v>1044</v>
      </c>
      <c r="E91" s="52">
        <v>146</v>
      </c>
      <c r="F91" s="52" t="s">
        <v>3440</v>
      </c>
      <c r="G91" s="52">
        <v>1626675</v>
      </c>
      <c r="H91" s="52" t="s">
        <v>3448</v>
      </c>
      <c r="I91" s="27" t="s">
        <v>3498</v>
      </c>
    </row>
    <row r="92" spans="1:9" ht="15" customHeight="1">
      <c r="A92" s="1874">
        <v>46281</v>
      </c>
      <c r="B92" s="52" t="s">
        <v>3014</v>
      </c>
      <c r="C92" s="52" t="s">
        <v>3454</v>
      </c>
      <c r="D92" s="52" t="s">
        <v>1064</v>
      </c>
      <c r="E92" s="52">
        <v>20</v>
      </c>
      <c r="F92" s="52" t="s">
        <v>3440</v>
      </c>
      <c r="G92" s="52">
        <v>1639003</v>
      </c>
      <c r="H92" s="52" t="s">
        <v>3459</v>
      </c>
      <c r="I92" s="27" t="s">
        <v>3479</v>
      </c>
    </row>
    <row r="93" spans="1:9" ht="15" customHeight="1">
      <c r="A93" s="1874">
        <v>46281</v>
      </c>
      <c r="B93" s="52" t="s">
        <v>3014</v>
      </c>
      <c r="C93" s="52" t="s">
        <v>3454</v>
      </c>
      <c r="D93" s="52" t="s">
        <v>883</v>
      </c>
      <c r="E93" s="52">
        <v>1227</v>
      </c>
      <c r="F93" s="52" t="s">
        <v>3440</v>
      </c>
      <c r="G93" s="52">
        <v>1641017</v>
      </c>
      <c r="H93" s="52" t="s">
        <v>3459</v>
      </c>
      <c r="I93" s="1878" t="s">
        <v>3499</v>
      </c>
    </row>
    <row r="94" spans="1:9" ht="15" customHeight="1">
      <c r="A94" s="1874">
        <v>46281</v>
      </c>
      <c r="B94" s="52" t="s">
        <v>3443</v>
      </c>
      <c r="C94" s="52" t="s">
        <v>663</v>
      </c>
      <c r="D94" s="52" t="s">
        <v>1796</v>
      </c>
      <c r="E94" s="52">
        <v>218</v>
      </c>
      <c r="F94" s="52" t="s">
        <v>3440</v>
      </c>
      <c r="I94" s="1879" t="s">
        <v>3500</v>
      </c>
    </row>
    <row r="95" spans="1:9" ht="15" customHeight="1">
      <c r="A95" s="1874">
        <v>46281</v>
      </c>
      <c r="B95" s="52" t="s">
        <v>3501</v>
      </c>
      <c r="C95" s="52" t="s">
        <v>663</v>
      </c>
      <c r="D95" s="52" t="s">
        <v>2009</v>
      </c>
      <c r="E95" s="52">
        <v>474</v>
      </c>
      <c r="F95" s="52" t="s">
        <v>3440</v>
      </c>
      <c r="H95" s="52" t="s">
        <v>3459</v>
      </c>
      <c r="I95" s="1879" t="s">
        <v>3502</v>
      </c>
    </row>
    <row r="97" spans="1:9" ht="15" customHeight="1">
      <c r="A97" s="1874">
        <v>46282</v>
      </c>
      <c r="B97" s="52" t="s">
        <v>3470</v>
      </c>
      <c r="C97" s="52" t="s">
        <v>971</v>
      </c>
      <c r="D97" s="52" t="s">
        <v>714</v>
      </c>
      <c r="E97" s="52">
        <v>2001</v>
      </c>
      <c r="F97" s="52" t="s">
        <v>3440</v>
      </c>
      <c r="G97" s="52">
        <v>1629661</v>
      </c>
      <c r="H97" s="52" t="s">
        <v>3448</v>
      </c>
      <c r="I97" s="27" t="s">
        <v>3503</v>
      </c>
    </row>
    <row r="98" spans="1:9" ht="15" customHeight="1">
      <c r="A98" s="1874">
        <v>46282</v>
      </c>
      <c r="B98" s="52" t="s">
        <v>56</v>
      </c>
      <c r="C98" s="52" t="s">
        <v>663</v>
      </c>
      <c r="D98" s="52" t="s">
        <v>898</v>
      </c>
      <c r="E98" s="52">
        <v>959</v>
      </c>
      <c r="F98" s="52" t="s">
        <v>3440</v>
      </c>
      <c r="H98" s="52" t="s">
        <v>3441</v>
      </c>
      <c r="I98" s="27" t="s">
        <v>3490</v>
      </c>
    </row>
    <row r="99" spans="1:9" ht="15" customHeight="1">
      <c r="A99" s="1874">
        <v>46282</v>
      </c>
      <c r="B99" s="52" t="s">
        <v>3470</v>
      </c>
      <c r="C99" s="52" t="s">
        <v>971</v>
      </c>
      <c r="D99" s="52" t="s">
        <v>1030</v>
      </c>
      <c r="E99" s="52">
        <v>124</v>
      </c>
      <c r="F99" s="52" t="s">
        <v>3440</v>
      </c>
      <c r="G99" s="52">
        <v>1629651</v>
      </c>
      <c r="H99" s="52" t="s">
        <v>3448</v>
      </c>
      <c r="I99" s="27" t="s">
        <v>3504</v>
      </c>
    </row>
    <row r="100" spans="1:9" ht="15" customHeight="1">
      <c r="A100" s="1874">
        <v>46282</v>
      </c>
      <c r="B100" s="52" t="s">
        <v>503</v>
      </c>
      <c r="C100" s="52" t="s">
        <v>591</v>
      </c>
      <c r="D100" s="52" t="s">
        <v>1093</v>
      </c>
      <c r="E100" s="52">
        <v>1451</v>
      </c>
      <c r="F100" s="52" t="s">
        <v>3440</v>
      </c>
      <c r="I100" s="27" t="s">
        <v>3505</v>
      </c>
    </row>
    <row r="101" spans="1:9" ht="15" customHeight="1">
      <c r="A101" s="1874">
        <v>46282</v>
      </c>
      <c r="B101" s="52" t="s">
        <v>3014</v>
      </c>
      <c r="C101" s="52" t="s">
        <v>3461</v>
      </c>
      <c r="D101" s="52" t="s">
        <v>883</v>
      </c>
      <c r="E101" s="52">
        <v>1139</v>
      </c>
      <c r="F101" s="52" t="s">
        <v>3440</v>
      </c>
      <c r="I101" s="27" t="s">
        <v>3487</v>
      </c>
    </row>
    <row r="102" spans="1:9" ht="15" customHeight="1">
      <c r="A102" s="1874">
        <v>46282</v>
      </c>
      <c r="B102" s="52" t="s">
        <v>58</v>
      </c>
      <c r="C102" s="52" t="s">
        <v>579</v>
      </c>
      <c r="D102" s="52" t="s">
        <v>1084</v>
      </c>
      <c r="E102" s="52">
        <v>2096</v>
      </c>
      <c r="F102" s="52" t="s">
        <v>3440</v>
      </c>
      <c r="I102" s="27" t="s">
        <v>3506</v>
      </c>
    </row>
    <row r="104" spans="1:9" ht="15" customHeight="1">
      <c r="A104" s="1874">
        <v>46283</v>
      </c>
      <c r="B104" s="52" t="s">
        <v>56</v>
      </c>
      <c r="C104" s="52" t="s">
        <v>3458</v>
      </c>
      <c r="D104" s="52" t="s">
        <v>2008</v>
      </c>
      <c r="E104" s="52">
        <v>840</v>
      </c>
      <c r="F104" s="52" t="s">
        <v>3440</v>
      </c>
      <c r="G104" s="52">
        <v>1632563</v>
      </c>
      <c r="H104" s="52" t="s">
        <v>3459</v>
      </c>
      <c r="I104" s="27" t="s">
        <v>3507</v>
      </c>
    </row>
    <row r="105" spans="1:9" ht="15" customHeight="1">
      <c r="A105" s="1874">
        <v>46283</v>
      </c>
      <c r="B105" s="52" t="s">
        <v>58</v>
      </c>
      <c r="C105" s="52" t="s">
        <v>579</v>
      </c>
      <c r="D105" s="52" t="s">
        <v>1084</v>
      </c>
      <c r="E105" s="52">
        <v>372</v>
      </c>
      <c r="F105" s="52" t="s">
        <v>3440</v>
      </c>
      <c r="I105" s="27" t="s">
        <v>3506</v>
      </c>
    </row>
    <row r="106" spans="1:9" ht="15" customHeight="1">
      <c r="A106" s="1874">
        <v>46283</v>
      </c>
      <c r="B106" s="52" t="s">
        <v>3470</v>
      </c>
      <c r="C106" s="52" t="s">
        <v>971</v>
      </c>
      <c r="D106" s="52" t="s">
        <v>1030</v>
      </c>
      <c r="E106" s="52">
        <v>201</v>
      </c>
      <c r="F106" s="52" t="s">
        <v>3440</v>
      </c>
      <c r="G106" s="52">
        <v>1629651</v>
      </c>
      <c r="H106" s="52" t="s">
        <v>3448</v>
      </c>
      <c r="I106" s="27" t="s">
        <v>3508</v>
      </c>
    </row>
    <row r="107" spans="1:9" ht="15" customHeight="1">
      <c r="A107" s="1874">
        <v>46283</v>
      </c>
      <c r="B107" s="52" t="s">
        <v>56</v>
      </c>
      <c r="C107" s="52" t="s">
        <v>663</v>
      </c>
      <c r="D107" s="52" t="s">
        <v>898</v>
      </c>
      <c r="E107" s="52">
        <v>815</v>
      </c>
      <c r="F107" s="52" t="s">
        <v>3440</v>
      </c>
      <c r="H107" s="52" t="s">
        <v>3441</v>
      </c>
      <c r="I107" s="27" t="s">
        <v>3490</v>
      </c>
    </row>
    <row r="108" spans="1:9" ht="15" customHeight="1">
      <c r="A108" s="1874">
        <v>46283</v>
      </c>
      <c r="B108" s="52" t="s">
        <v>3470</v>
      </c>
      <c r="C108" s="52" t="s">
        <v>971</v>
      </c>
      <c r="D108" s="52" t="s">
        <v>714</v>
      </c>
      <c r="E108" s="52">
        <v>379</v>
      </c>
      <c r="F108" s="52" t="s">
        <v>3440</v>
      </c>
      <c r="G108" s="52">
        <v>1629661</v>
      </c>
      <c r="H108" s="52" t="s">
        <v>3448</v>
      </c>
      <c r="I108" s="27" t="s">
        <v>3509</v>
      </c>
    </row>
    <row r="109" spans="1:9" ht="15" customHeight="1">
      <c r="A109" s="1874">
        <v>46283</v>
      </c>
      <c r="B109" s="52" t="s">
        <v>503</v>
      </c>
      <c r="C109" s="52" t="s">
        <v>591</v>
      </c>
      <c r="D109" s="52" t="s">
        <v>1093</v>
      </c>
      <c r="E109" s="52">
        <v>498</v>
      </c>
      <c r="F109" s="52" t="s">
        <v>3440</v>
      </c>
      <c r="I109" s="27" t="s">
        <v>3510</v>
      </c>
    </row>
    <row r="110" spans="1:9" ht="15" customHeight="1">
      <c r="A110" s="1874">
        <v>46283</v>
      </c>
      <c r="B110" s="52" t="s">
        <v>3014</v>
      </c>
      <c r="C110" s="52" t="s">
        <v>3461</v>
      </c>
      <c r="D110" s="52" t="s">
        <v>883</v>
      </c>
      <c r="E110" s="52">
        <v>995</v>
      </c>
      <c r="F110" s="52" t="s">
        <v>3440</v>
      </c>
      <c r="I110" s="27" t="s">
        <v>3487</v>
      </c>
    </row>
    <row r="112" spans="1:9" ht="15" customHeight="1">
      <c r="A112" s="1874">
        <v>46286</v>
      </c>
      <c r="B112" s="52" t="s">
        <v>58</v>
      </c>
      <c r="C112" s="52" t="s">
        <v>579</v>
      </c>
      <c r="D112" s="52" t="s">
        <v>1084</v>
      </c>
      <c r="E112" s="52">
        <v>452</v>
      </c>
      <c r="F112" s="52" t="s">
        <v>3440</v>
      </c>
      <c r="I112" s="27" t="s">
        <v>3506</v>
      </c>
    </row>
    <row r="113" spans="1:9" ht="15" customHeight="1">
      <c r="A113" s="1874">
        <v>46286</v>
      </c>
      <c r="B113" s="52" t="s">
        <v>56</v>
      </c>
      <c r="C113" s="52" t="s">
        <v>663</v>
      </c>
      <c r="D113" s="52" t="s">
        <v>898</v>
      </c>
      <c r="E113" s="52">
        <v>381</v>
      </c>
      <c r="F113" s="52" t="s">
        <v>3440</v>
      </c>
      <c r="H113" s="52" t="s">
        <v>3441</v>
      </c>
      <c r="I113" s="27" t="s">
        <v>3490</v>
      </c>
    </row>
    <row r="114" spans="1:9" ht="15" customHeight="1">
      <c r="A114" s="1874">
        <v>46286</v>
      </c>
      <c r="B114" s="52" t="s">
        <v>58</v>
      </c>
      <c r="C114" s="52" t="s">
        <v>579</v>
      </c>
      <c r="D114" s="52" t="s">
        <v>1085</v>
      </c>
      <c r="E114" s="52">
        <v>1349</v>
      </c>
      <c r="F114" s="52" t="s">
        <v>3440</v>
      </c>
      <c r="I114" s="27" t="s">
        <v>3506</v>
      </c>
    </row>
    <row r="115" spans="1:9" ht="15" customHeight="1">
      <c r="A115" s="1874">
        <v>46286</v>
      </c>
      <c r="B115" s="52" t="s">
        <v>503</v>
      </c>
      <c r="C115" s="52" t="s">
        <v>591</v>
      </c>
      <c r="D115" s="52" t="s">
        <v>590</v>
      </c>
      <c r="E115" s="52">
        <v>1550</v>
      </c>
      <c r="F115" s="52" t="s">
        <v>3440</v>
      </c>
      <c r="H115" s="52" t="s">
        <v>3459</v>
      </c>
      <c r="I115" s="1875" t="s">
        <v>3511</v>
      </c>
    </row>
    <row r="116" spans="1:9" ht="15" customHeight="1">
      <c r="A116" s="1874">
        <v>46286</v>
      </c>
      <c r="B116" s="52" t="s">
        <v>56</v>
      </c>
      <c r="C116" s="52" t="s">
        <v>3458</v>
      </c>
      <c r="D116" s="52" t="s">
        <v>2008</v>
      </c>
      <c r="E116" s="52">
        <v>1506</v>
      </c>
      <c r="F116" s="52" t="s">
        <v>3440</v>
      </c>
      <c r="G116" s="52">
        <v>1632563</v>
      </c>
      <c r="H116" s="52" t="s">
        <v>3459</v>
      </c>
      <c r="I116" s="27" t="s">
        <v>3507</v>
      </c>
    </row>
    <row r="117" spans="1:9" ht="15" customHeight="1">
      <c r="A117" s="1874">
        <v>46286</v>
      </c>
      <c r="B117" s="52" t="s">
        <v>3470</v>
      </c>
      <c r="C117" s="52" t="s">
        <v>971</v>
      </c>
      <c r="D117" s="52" t="s">
        <v>714</v>
      </c>
      <c r="E117" s="52">
        <v>764</v>
      </c>
      <c r="F117" s="52" t="s">
        <v>3440</v>
      </c>
      <c r="G117" s="52">
        <v>1629661</v>
      </c>
      <c r="H117" s="52" t="s">
        <v>3448</v>
      </c>
      <c r="I117" s="27" t="s">
        <v>3512</v>
      </c>
    </row>
    <row r="118" spans="1:9" ht="15" customHeight="1">
      <c r="A118" s="1874">
        <v>46286</v>
      </c>
      <c r="B118" s="52" t="s">
        <v>3513</v>
      </c>
      <c r="C118" s="52" t="s">
        <v>587</v>
      </c>
      <c r="D118" s="52" t="s">
        <v>598</v>
      </c>
      <c r="E118" s="52">
        <v>553</v>
      </c>
      <c r="F118" s="52" t="s">
        <v>3440</v>
      </c>
      <c r="I118" s="27" t="s">
        <v>3485</v>
      </c>
    </row>
    <row r="119" spans="1:9" ht="15" customHeight="1">
      <c r="A119" s="1874">
        <v>46286</v>
      </c>
      <c r="B119" s="52" t="s">
        <v>3014</v>
      </c>
      <c r="C119" s="52" t="s">
        <v>3461</v>
      </c>
      <c r="D119" s="52" t="s">
        <v>1063</v>
      </c>
      <c r="E119" s="52">
        <v>365</v>
      </c>
      <c r="F119" s="52" t="s">
        <v>3440</v>
      </c>
      <c r="I119" s="27" t="s">
        <v>3514</v>
      </c>
    </row>
    <row r="120" spans="1:9" ht="15" customHeight="1">
      <c r="A120" s="1874">
        <v>46286</v>
      </c>
      <c r="B120" s="52" t="s">
        <v>3515</v>
      </c>
      <c r="C120" s="52" t="s">
        <v>663</v>
      </c>
      <c r="D120" s="52" t="s">
        <v>2009</v>
      </c>
      <c r="E120" s="52">
        <v>739</v>
      </c>
      <c r="F120" s="52" t="s">
        <v>3440</v>
      </c>
      <c r="G120" s="52">
        <v>1639508</v>
      </c>
      <c r="H120" s="52" t="s">
        <v>3459</v>
      </c>
      <c r="I120" s="1879" t="s">
        <v>3502</v>
      </c>
    </row>
    <row r="121" spans="1:9" ht="15" customHeight="1">
      <c r="A121" s="1874">
        <v>46286</v>
      </c>
      <c r="B121" s="52" t="s">
        <v>3014</v>
      </c>
      <c r="C121" s="52" t="s">
        <v>3461</v>
      </c>
      <c r="D121" s="52" t="s">
        <v>883</v>
      </c>
      <c r="E121" s="52">
        <v>654</v>
      </c>
      <c r="F121" s="52" t="s">
        <v>3440</v>
      </c>
      <c r="I121" s="27" t="s">
        <v>3487</v>
      </c>
    </row>
    <row r="123" spans="1:9" ht="15" customHeight="1">
      <c r="A123" s="1874">
        <v>46287</v>
      </c>
      <c r="B123" s="52" t="s">
        <v>3513</v>
      </c>
      <c r="C123" s="52" t="s">
        <v>587</v>
      </c>
      <c r="D123" s="52" t="s">
        <v>598</v>
      </c>
      <c r="E123" s="52">
        <v>303</v>
      </c>
      <c r="F123" s="52" t="s">
        <v>3440</v>
      </c>
      <c r="I123" s="27" t="s">
        <v>3485</v>
      </c>
    </row>
    <row r="124" spans="1:9" ht="15" customHeight="1">
      <c r="A124" s="1874">
        <v>46287</v>
      </c>
      <c r="B124" s="52" t="s">
        <v>58</v>
      </c>
      <c r="C124" s="52" t="s">
        <v>579</v>
      </c>
      <c r="D124" s="52" t="s">
        <v>1084</v>
      </c>
      <c r="E124" s="52">
        <v>432</v>
      </c>
      <c r="F124" s="52" t="s">
        <v>3440</v>
      </c>
      <c r="I124" s="27" t="s">
        <v>3506</v>
      </c>
    </row>
    <row r="125" spans="1:9" ht="15" customHeight="1">
      <c r="A125" s="1874">
        <v>46287</v>
      </c>
      <c r="B125" s="52" t="s">
        <v>58</v>
      </c>
      <c r="C125" s="52" t="s">
        <v>579</v>
      </c>
      <c r="D125" s="52" t="s">
        <v>1085</v>
      </c>
      <c r="E125" s="52">
        <v>1694</v>
      </c>
      <c r="F125" s="52" t="s">
        <v>3440</v>
      </c>
      <c r="I125" s="27" t="s">
        <v>3506</v>
      </c>
    </row>
    <row r="126" spans="1:9" ht="15" customHeight="1">
      <c r="A126" s="1874">
        <v>46287</v>
      </c>
      <c r="B126" s="52" t="s">
        <v>503</v>
      </c>
      <c r="C126" s="52" t="s">
        <v>591</v>
      </c>
      <c r="D126" s="52" t="s">
        <v>590</v>
      </c>
      <c r="E126" s="52">
        <v>1208</v>
      </c>
      <c r="F126" s="52" t="s">
        <v>3440</v>
      </c>
      <c r="I126" s="27" t="s">
        <v>3516</v>
      </c>
    </row>
    <row r="127" spans="1:9" ht="15" customHeight="1">
      <c r="A127" s="1874">
        <v>46287</v>
      </c>
      <c r="B127" s="52" t="s">
        <v>79</v>
      </c>
      <c r="C127" s="52" t="s">
        <v>971</v>
      </c>
      <c r="D127" s="52" t="s">
        <v>985</v>
      </c>
      <c r="E127" s="52">
        <v>165</v>
      </c>
      <c r="F127" s="52" t="s">
        <v>3440</v>
      </c>
      <c r="I127" s="27" t="s">
        <v>3517</v>
      </c>
    </row>
    <row r="128" spans="1:9" ht="15" customHeight="1">
      <c r="A128" s="1874">
        <v>46287</v>
      </c>
      <c r="B128" s="52" t="s">
        <v>68</v>
      </c>
      <c r="C128" s="52" t="s">
        <v>591</v>
      </c>
      <c r="D128" s="52" t="s">
        <v>1093</v>
      </c>
      <c r="E128" s="52">
        <v>653</v>
      </c>
      <c r="F128" s="52" t="s">
        <v>3440</v>
      </c>
      <c r="I128" s="27" t="s">
        <v>3518</v>
      </c>
    </row>
    <row r="129" spans="1:9" ht="15" customHeight="1">
      <c r="A129" s="1874">
        <v>46287</v>
      </c>
      <c r="B129" s="52" t="s">
        <v>3470</v>
      </c>
      <c r="C129" s="52" t="s">
        <v>971</v>
      </c>
      <c r="D129" s="52" t="s">
        <v>3519</v>
      </c>
      <c r="E129" s="52">
        <v>183</v>
      </c>
      <c r="F129" s="52" t="s">
        <v>3440</v>
      </c>
      <c r="G129" s="52">
        <v>1629637</v>
      </c>
      <c r="H129" s="52" t="s">
        <v>3448</v>
      </c>
      <c r="I129" s="27" t="s">
        <v>3520</v>
      </c>
    </row>
    <row r="130" spans="1:9" ht="15" customHeight="1">
      <c r="A130" s="1874">
        <v>46287</v>
      </c>
      <c r="B130" s="52" t="s">
        <v>3014</v>
      </c>
      <c r="C130" s="52" t="s">
        <v>3454</v>
      </c>
      <c r="D130" s="52" t="s">
        <v>883</v>
      </c>
      <c r="E130" s="52">
        <v>760</v>
      </c>
      <c r="F130" s="52" t="s">
        <v>3440</v>
      </c>
      <c r="G130" s="52">
        <v>1641017</v>
      </c>
      <c r="H130" s="52" t="s">
        <v>3459</v>
      </c>
      <c r="I130" s="1878" t="s">
        <v>3499</v>
      </c>
    </row>
    <row r="131" spans="1:9" ht="15" customHeight="1">
      <c r="A131" s="1874">
        <v>46287</v>
      </c>
      <c r="B131" s="52" t="s">
        <v>56</v>
      </c>
      <c r="C131" s="52" t="s">
        <v>3458</v>
      </c>
      <c r="D131" s="52" t="s">
        <v>2008</v>
      </c>
      <c r="E131" s="52">
        <v>690</v>
      </c>
      <c r="F131" s="52" t="s">
        <v>3440</v>
      </c>
      <c r="G131" s="52">
        <v>1632563</v>
      </c>
      <c r="H131" s="52" t="s">
        <v>3459</v>
      </c>
      <c r="I131" s="27" t="s">
        <v>3507</v>
      </c>
    </row>
    <row r="133" spans="1:9" ht="15" customHeight="1">
      <c r="A133" s="1874">
        <v>46288</v>
      </c>
      <c r="B133" s="52" t="s">
        <v>58</v>
      </c>
      <c r="C133" s="52" t="s">
        <v>572</v>
      </c>
      <c r="D133" s="52" t="s">
        <v>946</v>
      </c>
      <c r="E133" s="52">
        <v>2339</v>
      </c>
      <c r="F133" s="52" t="s">
        <v>3440</v>
      </c>
      <c r="I133" s="27" t="s">
        <v>3521</v>
      </c>
    </row>
    <row r="134" spans="1:9" ht="15" customHeight="1">
      <c r="A134" s="1874">
        <v>46288</v>
      </c>
      <c r="B134" s="52" t="s">
        <v>58</v>
      </c>
      <c r="C134" s="52" t="s">
        <v>579</v>
      </c>
      <c r="D134" s="52" t="s">
        <v>1085</v>
      </c>
      <c r="E134" s="52">
        <v>1580</v>
      </c>
      <c r="F134" s="52" t="s">
        <v>3440</v>
      </c>
      <c r="I134" s="27" t="s">
        <v>3506</v>
      </c>
    </row>
    <row r="135" spans="1:9" ht="15" customHeight="1">
      <c r="A135" s="1874">
        <v>46288</v>
      </c>
      <c r="B135" s="52" t="s">
        <v>58</v>
      </c>
      <c r="C135" s="52" t="s">
        <v>579</v>
      </c>
      <c r="D135" s="52" t="s">
        <v>1084</v>
      </c>
      <c r="E135" s="52">
        <v>529</v>
      </c>
      <c r="F135" s="52" t="s">
        <v>3440</v>
      </c>
      <c r="I135" s="27" t="s">
        <v>3506</v>
      </c>
    </row>
    <row r="136" spans="1:9" ht="15" customHeight="1">
      <c r="A136" s="1874">
        <v>46288</v>
      </c>
      <c r="B136" s="52" t="s">
        <v>503</v>
      </c>
      <c r="C136" s="52" t="s">
        <v>591</v>
      </c>
      <c r="D136" s="52" t="s">
        <v>1093</v>
      </c>
      <c r="E136" s="52">
        <v>486</v>
      </c>
      <c r="F136" s="52" t="s">
        <v>3440</v>
      </c>
      <c r="I136" s="27" t="s">
        <v>3522</v>
      </c>
    </row>
    <row r="137" spans="1:9" ht="15" customHeight="1">
      <c r="A137" s="1874">
        <v>46288</v>
      </c>
      <c r="B137" s="52" t="s">
        <v>56</v>
      </c>
      <c r="C137" s="52" t="s">
        <v>3458</v>
      </c>
      <c r="D137" s="52" t="s">
        <v>2008</v>
      </c>
      <c r="E137" s="52">
        <v>1248</v>
      </c>
      <c r="F137" s="52" t="s">
        <v>3440</v>
      </c>
      <c r="G137" s="52">
        <v>1632563</v>
      </c>
      <c r="H137" s="52" t="s">
        <v>3459</v>
      </c>
      <c r="I137" s="27" t="s">
        <v>3523</v>
      </c>
    </row>
    <row r="138" spans="1:9" ht="15" customHeight="1">
      <c r="A138" s="1874">
        <v>46288</v>
      </c>
      <c r="B138" s="52" t="s">
        <v>3524</v>
      </c>
      <c r="C138" s="52" t="s">
        <v>663</v>
      </c>
      <c r="D138" s="52" t="s">
        <v>726</v>
      </c>
      <c r="E138" s="52">
        <v>2275</v>
      </c>
      <c r="F138" s="52" t="s">
        <v>3440</v>
      </c>
      <c r="H138" s="52" t="s">
        <v>3441</v>
      </c>
      <c r="I138" s="27" t="s">
        <v>3525</v>
      </c>
    </row>
    <row r="139" spans="1:9" ht="15" customHeight="1">
      <c r="A139" s="1874">
        <v>46288</v>
      </c>
      <c r="B139" s="52" t="s">
        <v>3513</v>
      </c>
      <c r="C139" s="52" t="s">
        <v>587</v>
      </c>
      <c r="D139" s="52" t="s">
        <v>598</v>
      </c>
      <c r="E139" s="52">
        <v>661</v>
      </c>
      <c r="F139" s="52" t="s">
        <v>3440</v>
      </c>
      <c r="I139" s="27" t="s">
        <v>3485</v>
      </c>
    </row>
    <row r="140" spans="1:9" ht="15" customHeight="1">
      <c r="A140" s="1874">
        <v>46288</v>
      </c>
      <c r="B140" s="52" t="s">
        <v>3470</v>
      </c>
      <c r="C140" s="52" t="s">
        <v>971</v>
      </c>
      <c r="D140" s="52" t="s">
        <v>691</v>
      </c>
      <c r="E140" s="52">
        <v>521</v>
      </c>
      <c r="F140" s="52" t="s">
        <v>3440</v>
      </c>
      <c r="H140" s="52" t="s">
        <v>3441</v>
      </c>
      <c r="I140" s="27" t="s">
        <v>3472</v>
      </c>
    </row>
    <row r="141" spans="1:9" ht="15" customHeight="1">
      <c r="A141" s="1874">
        <v>46288</v>
      </c>
      <c r="B141" s="52" t="s">
        <v>503</v>
      </c>
      <c r="C141" s="52" t="s">
        <v>591</v>
      </c>
      <c r="D141" s="52" t="s">
        <v>590</v>
      </c>
      <c r="E141" s="52">
        <v>1392</v>
      </c>
      <c r="F141" s="52" t="s">
        <v>3440</v>
      </c>
      <c r="H141" s="52" t="s">
        <v>3459</v>
      </c>
      <c r="I141" s="27" t="s">
        <v>3526</v>
      </c>
    </row>
    <row r="142" spans="1:9" ht="15" customHeight="1">
      <c r="A142" s="1874">
        <v>46288</v>
      </c>
      <c r="B142" s="52" t="s">
        <v>490</v>
      </c>
      <c r="C142" s="52" t="s">
        <v>971</v>
      </c>
      <c r="D142" s="52" t="s">
        <v>705</v>
      </c>
      <c r="E142" s="52">
        <v>369</v>
      </c>
      <c r="F142" s="52" t="s">
        <v>3440</v>
      </c>
      <c r="H142" s="52" t="s">
        <v>3441</v>
      </c>
      <c r="I142" s="27" t="s">
        <v>3472</v>
      </c>
    </row>
    <row r="143" spans="1:9" ht="15" customHeight="1">
      <c r="A143" s="1874">
        <v>46288</v>
      </c>
      <c r="B143" s="52" t="s">
        <v>3312</v>
      </c>
      <c r="C143" s="52" t="s">
        <v>971</v>
      </c>
      <c r="D143" s="52" t="s">
        <v>983</v>
      </c>
      <c r="E143" s="52">
        <v>3368</v>
      </c>
      <c r="F143" s="52" t="s">
        <v>3440</v>
      </c>
      <c r="H143" s="52" t="s">
        <v>3441</v>
      </c>
      <c r="I143" s="27" t="s">
        <v>3483</v>
      </c>
    </row>
    <row r="145" spans="1:9" ht="15" customHeight="1">
      <c r="A145" s="1874">
        <v>46289</v>
      </c>
      <c r="B145" s="52" t="s">
        <v>56</v>
      </c>
      <c r="C145" s="52" t="s">
        <v>663</v>
      </c>
      <c r="D145" s="52" t="s">
        <v>898</v>
      </c>
      <c r="E145" s="52">
        <v>495</v>
      </c>
      <c r="F145" s="52" t="s">
        <v>3440</v>
      </c>
      <c r="I145" s="27" t="s">
        <v>3469</v>
      </c>
    </row>
    <row r="146" spans="1:9" ht="15" customHeight="1">
      <c r="A146" s="1874">
        <v>46289</v>
      </c>
      <c r="B146" s="52" t="s">
        <v>54</v>
      </c>
      <c r="C146" s="52" t="s">
        <v>663</v>
      </c>
      <c r="D146" s="52" t="s">
        <v>1124</v>
      </c>
      <c r="E146" s="52">
        <v>1971</v>
      </c>
      <c r="F146" s="52" t="s">
        <v>3440</v>
      </c>
      <c r="G146" s="52">
        <v>1645306</v>
      </c>
      <c r="H146" s="52" t="s">
        <v>3459</v>
      </c>
      <c r="I146" s="27" t="s">
        <v>3527</v>
      </c>
    </row>
    <row r="147" spans="1:9" ht="15" customHeight="1">
      <c r="A147" s="1874">
        <v>46289</v>
      </c>
      <c r="B147" s="52" t="s">
        <v>503</v>
      </c>
      <c r="C147" s="52" t="s">
        <v>71</v>
      </c>
      <c r="D147" s="52" t="s">
        <v>1101</v>
      </c>
      <c r="E147" s="52">
        <v>1679</v>
      </c>
      <c r="F147" s="52" t="s">
        <v>3440</v>
      </c>
      <c r="I147" s="27" t="s">
        <v>3528</v>
      </c>
    </row>
    <row r="148" spans="1:9" ht="15" customHeight="1">
      <c r="A148" s="1874">
        <v>46289</v>
      </c>
      <c r="B148" s="52" t="s">
        <v>58</v>
      </c>
      <c r="C148" s="52" t="s">
        <v>579</v>
      </c>
      <c r="D148" s="52" t="s">
        <v>1084</v>
      </c>
      <c r="E148" s="52">
        <v>340</v>
      </c>
      <c r="F148" s="52" t="s">
        <v>3440</v>
      </c>
      <c r="I148" s="27" t="s">
        <v>3506</v>
      </c>
    </row>
    <row r="149" spans="1:9" ht="15" customHeight="1">
      <c r="A149" s="1874">
        <v>46289</v>
      </c>
      <c r="B149" s="52" t="s">
        <v>3467</v>
      </c>
      <c r="C149" s="52" t="s">
        <v>576</v>
      </c>
      <c r="D149" s="52" t="s">
        <v>1094</v>
      </c>
      <c r="E149" s="52">
        <v>313</v>
      </c>
      <c r="F149" s="52" t="s">
        <v>3440</v>
      </c>
      <c r="I149" s="27" t="s">
        <v>3529</v>
      </c>
    </row>
    <row r="150" spans="1:9" ht="15" customHeight="1">
      <c r="A150" s="1874">
        <v>46289</v>
      </c>
      <c r="B150" s="52" t="s">
        <v>68</v>
      </c>
      <c r="C150" s="52" t="s">
        <v>582</v>
      </c>
      <c r="D150" s="52" t="s">
        <v>1087</v>
      </c>
      <c r="E150" s="52">
        <v>387</v>
      </c>
      <c r="F150" s="52" t="s">
        <v>3440</v>
      </c>
      <c r="G150" s="52">
        <v>1636287</v>
      </c>
      <c r="H150" s="52" t="s">
        <v>3459</v>
      </c>
    </row>
    <row r="151" spans="1:9" ht="15" customHeight="1">
      <c r="A151" s="1874">
        <v>46289</v>
      </c>
      <c r="B151" s="52" t="s">
        <v>3014</v>
      </c>
      <c r="C151" s="52" t="s">
        <v>3454</v>
      </c>
      <c r="D151" s="52" t="s">
        <v>1066</v>
      </c>
      <c r="E151" s="52">
        <v>19</v>
      </c>
      <c r="F151" s="52" t="s">
        <v>3440</v>
      </c>
      <c r="G151" s="52">
        <v>1637242</v>
      </c>
      <c r="H151" s="52" t="s">
        <v>3459</v>
      </c>
      <c r="I151" s="27" t="s">
        <v>3476</v>
      </c>
    </row>
    <row r="152" spans="1:9" ht="15" customHeight="1">
      <c r="A152" s="1874">
        <v>46289</v>
      </c>
      <c r="B152" s="52" t="s">
        <v>3014</v>
      </c>
      <c r="C152" s="52" t="s">
        <v>3454</v>
      </c>
      <c r="D152" s="52" t="s">
        <v>883</v>
      </c>
      <c r="E152" s="52">
        <v>809</v>
      </c>
      <c r="F152" s="52" t="s">
        <v>3440</v>
      </c>
      <c r="G152" s="52">
        <v>1641017</v>
      </c>
      <c r="H152" s="52" t="s">
        <v>3459</v>
      </c>
      <c r="I152" s="1878" t="s">
        <v>3499</v>
      </c>
    </row>
    <row r="153" spans="1:9" ht="15" customHeight="1">
      <c r="A153" s="1874">
        <v>46289</v>
      </c>
      <c r="B153" s="52" t="s">
        <v>3453</v>
      </c>
      <c r="C153" s="52" t="s">
        <v>636</v>
      </c>
      <c r="D153" s="52" t="s">
        <v>1054</v>
      </c>
      <c r="E153" s="52">
        <v>349</v>
      </c>
      <c r="F153" s="52" t="s">
        <v>3440</v>
      </c>
      <c r="I153" s="27" t="s">
        <v>3455</v>
      </c>
    </row>
    <row r="154" spans="1:9" ht="15" customHeight="1">
      <c r="A154" s="1874">
        <v>46289</v>
      </c>
      <c r="B154" s="52" t="s">
        <v>3312</v>
      </c>
      <c r="C154" s="52" t="s">
        <v>971</v>
      </c>
      <c r="D154" s="52" t="s">
        <v>983</v>
      </c>
      <c r="E154" s="52">
        <v>843</v>
      </c>
      <c r="F154" s="52" t="s">
        <v>3440</v>
      </c>
      <c r="H154" s="52" t="s">
        <v>3441</v>
      </c>
      <c r="I154" s="27" t="s">
        <v>3483</v>
      </c>
    </row>
    <row r="155" spans="1:9" ht="15" customHeight="1">
      <c r="A155" s="1874">
        <v>46289</v>
      </c>
      <c r="B155" s="52" t="s">
        <v>56</v>
      </c>
      <c r="C155" s="52" t="s">
        <v>663</v>
      </c>
      <c r="D155" s="52" t="s">
        <v>2009</v>
      </c>
      <c r="E155" s="52">
        <v>1808</v>
      </c>
      <c r="F155" s="52" t="s">
        <v>3440</v>
      </c>
      <c r="G155" s="52">
        <v>1640596</v>
      </c>
      <c r="H155" s="52" t="s">
        <v>3459</v>
      </c>
      <c r="I155" s="1879" t="s">
        <v>3502</v>
      </c>
    </row>
    <row r="156" spans="1:9" ht="15" customHeight="1">
      <c r="A156" s="1874">
        <v>46289</v>
      </c>
      <c r="B156" s="52" t="s">
        <v>3513</v>
      </c>
      <c r="C156" s="52" t="s">
        <v>587</v>
      </c>
      <c r="D156" s="52" t="s">
        <v>598</v>
      </c>
      <c r="E156" s="52">
        <v>204</v>
      </c>
      <c r="F156" s="52" t="s">
        <v>3440</v>
      </c>
      <c r="I156" s="27" t="s">
        <v>3485</v>
      </c>
    </row>
    <row r="158" spans="1:9" ht="15" customHeight="1">
      <c r="A158" s="1874">
        <v>46290</v>
      </c>
      <c r="B158" s="52" t="s">
        <v>58</v>
      </c>
      <c r="C158" s="52" t="s">
        <v>579</v>
      </c>
      <c r="D158" s="52" t="s">
        <v>1085</v>
      </c>
      <c r="E158" s="52">
        <v>948</v>
      </c>
      <c r="F158" s="52" t="s">
        <v>3440</v>
      </c>
      <c r="I158" s="27" t="s">
        <v>3506</v>
      </c>
    </row>
    <row r="159" spans="1:9" ht="15" customHeight="1">
      <c r="A159" s="1874">
        <v>46290</v>
      </c>
      <c r="B159" s="52" t="s">
        <v>3312</v>
      </c>
      <c r="C159" s="52" t="s">
        <v>971</v>
      </c>
      <c r="D159" s="52" t="s">
        <v>983</v>
      </c>
      <c r="E159" s="52">
        <v>232</v>
      </c>
      <c r="F159" s="52" t="s">
        <v>3440</v>
      </c>
      <c r="H159" s="52" t="s">
        <v>3441</v>
      </c>
      <c r="I159" s="27" t="s">
        <v>3483</v>
      </c>
    </row>
    <row r="160" spans="1:9" ht="15" customHeight="1">
      <c r="A160" s="1874">
        <v>46290</v>
      </c>
      <c r="B160" s="52" t="s">
        <v>503</v>
      </c>
      <c r="C160" s="52" t="s">
        <v>591</v>
      </c>
      <c r="D160" s="52" t="s">
        <v>590</v>
      </c>
      <c r="E160" s="52">
        <v>625</v>
      </c>
      <c r="F160" s="52" t="s">
        <v>3440</v>
      </c>
      <c r="I160" s="27" t="s">
        <v>3516</v>
      </c>
    </row>
    <row r="161" spans="1:9" ht="15" customHeight="1">
      <c r="A161" s="1874">
        <v>46290</v>
      </c>
      <c r="B161" s="52" t="s">
        <v>503</v>
      </c>
      <c r="C161" s="52" t="s">
        <v>71</v>
      </c>
      <c r="D161" s="52" t="s">
        <v>1101</v>
      </c>
      <c r="E161" s="52">
        <v>77</v>
      </c>
      <c r="F161" s="52" t="s">
        <v>3440</v>
      </c>
      <c r="I161" s="27" t="s">
        <v>3528</v>
      </c>
    </row>
    <row r="162" spans="1:9" ht="15" customHeight="1">
      <c r="A162" s="1874">
        <v>46290</v>
      </c>
      <c r="B162" s="52" t="s">
        <v>58</v>
      </c>
      <c r="C162" s="52" t="s">
        <v>579</v>
      </c>
      <c r="D162" s="52" t="s">
        <v>1084</v>
      </c>
      <c r="E162" s="52">
        <v>376</v>
      </c>
      <c r="F162" s="52" t="s">
        <v>3440</v>
      </c>
      <c r="I162" s="27" t="s">
        <v>3506</v>
      </c>
    </row>
    <row r="163" spans="1:9" ht="15" customHeight="1">
      <c r="A163" s="1874">
        <v>46290</v>
      </c>
      <c r="B163" s="52" t="s">
        <v>490</v>
      </c>
      <c r="C163" s="52" t="s">
        <v>3530</v>
      </c>
      <c r="D163" s="52" t="s">
        <v>723</v>
      </c>
      <c r="E163" s="52">
        <v>149</v>
      </c>
      <c r="F163" s="52" t="s">
        <v>3440</v>
      </c>
      <c r="H163" s="52" t="s">
        <v>3441</v>
      </c>
      <c r="I163" s="27" t="s">
        <v>3531</v>
      </c>
    </row>
    <row r="164" spans="1:9" ht="15" customHeight="1">
      <c r="A164" s="1874">
        <v>46290</v>
      </c>
      <c r="B164" s="52" t="s">
        <v>3014</v>
      </c>
      <c r="C164" s="52" t="s">
        <v>3461</v>
      </c>
      <c r="D164" s="52" t="s">
        <v>883</v>
      </c>
      <c r="E164" s="52">
        <v>712</v>
      </c>
      <c r="F164" s="52" t="s">
        <v>3440</v>
      </c>
      <c r="I164" s="27" t="s">
        <v>3487</v>
      </c>
    </row>
    <row r="165" spans="1:9" ht="15" customHeight="1">
      <c r="A165" s="1874">
        <v>46290</v>
      </c>
      <c r="B165" s="52" t="s">
        <v>3014</v>
      </c>
      <c r="C165" s="52" t="s">
        <v>3461</v>
      </c>
      <c r="D165" s="52" t="s">
        <v>1066</v>
      </c>
      <c r="E165" s="52">
        <v>14</v>
      </c>
      <c r="F165" s="52" t="s">
        <v>3440</v>
      </c>
      <c r="I165" s="27" t="s">
        <v>3455</v>
      </c>
    </row>
    <row r="166" spans="1:9" ht="15" customHeight="1">
      <c r="A166" s="1874">
        <v>46290</v>
      </c>
      <c r="B166" s="52" t="s">
        <v>3453</v>
      </c>
      <c r="C166" s="52" t="s">
        <v>636</v>
      </c>
      <c r="D166" s="52" t="s">
        <v>1054</v>
      </c>
      <c r="E166" s="52">
        <v>1212</v>
      </c>
      <c r="F166" s="52" t="s">
        <v>3440</v>
      </c>
      <c r="I166" s="27" t="s">
        <v>3455</v>
      </c>
    </row>
    <row r="167" spans="1:9" ht="15" customHeight="1">
      <c r="A167" s="1874">
        <v>46290</v>
      </c>
      <c r="B167" s="52" t="s">
        <v>3453</v>
      </c>
      <c r="C167" s="52" t="s">
        <v>636</v>
      </c>
      <c r="D167" s="52" t="s">
        <v>817</v>
      </c>
      <c r="E167" s="52">
        <v>1212</v>
      </c>
      <c r="F167" s="52" t="s">
        <v>3440</v>
      </c>
      <c r="I167" s="27" t="s">
        <v>3532</v>
      </c>
    </row>
    <row r="169" spans="1:9" ht="15" customHeight="1">
      <c r="A169" s="1874">
        <v>46293</v>
      </c>
      <c r="B169" s="52" t="s">
        <v>58</v>
      </c>
      <c r="C169" s="52" t="s">
        <v>579</v>
      </c>
      <c r="D169" s="52" t="s">
        <v>1085</v>
      </c>
      <c r="E169" s="52">
        <v>55</v>
      </c>
      <c r="F169" s="52" t="s">
        <v>3440</v>
      </c>
      <c r="I169" s="27" t="s">
        <v>3506</v>
      </c>
    </row>
    <row r="170" spans="1:9" ht="15" customHeight="1">
      <c r="A170" s="1874">
        <v>46293</v>
      </c>
      <c r="B170" s="52" t="s">
        <v>58</v>
      </c>
      <c r="C170" s="52" t="s">
        <v>579</v>
      </c>
      <c r="D170" s="52" t="s">
        <v>1089</v>
      </c>
      <c r="E170" s="52">
        <v>1527</v>
      </c>
      <c r="F170" s="52" t="s">
        <v>3440</v>
      </c>
      <c r="I170" s="27" t="s">
        <v>3506</v>
      </c>
    </row>
    <row r="171" spans="1:9" ht="15" customHeight="1">
      <c r="A171" s="1874">
        <v>46293</v>
      </c>
      <c r="B171" s="52" t="s">
        <v>68</v>
      </c>
      <c r="C171" s="52" t="s">
        <v>582</v>
      </c>
      <c r="D171" s="52" t="s">
        <v>1087</v>
      </c>
      <c r="E171" s="52">
        <v>1570</v>
      </c>
      <c r="F171" s="52" t="s">
        <v>3440</v>
      </c>
      <c r="G171" s="52">
        <v>1636287</v>
      </c>
      <c r="H171" s="52" t="s">
        <v>3459</v>
      </c>
    </row>
    <row r="172" spans="1:9" ht="15" customHeight="1">
      <c r="A172" s="1874">
        <v>46293</v>
      </c>
      <c r="B172" s="52" t="s">
        <v>58</v>
      </c>
      <c r="C172" s="52" t="s">
        <v>579</v>
      </c>
      <c r="D172" s="52" t="s">
        <v>1084</v>
      </c>
      <c r="E172" s="52">
        <v>951</v>
      </c>
      <c r="F172" s="52" t="s">
        <v>3440</v>
      </c>
      <c r="I172" s="27" t="s">
        <v>3506</v>
      </c>
    </row>
    <row r="173" spans="1:9" ht="15" customHeight="1">
      <c r="A173" s="1874">
        <v>46293</v>
      </c>
      <c r="B173" s="52" t="s">
        <v>3453</v>
      </c>
      <c r="C173" s="52" t="s">
        <v>636</v>
      </c>
      <c r="D173" s="52" t="s">
        <v>817</v>
      </c>
      <c r="E173" s="52">
        <v>125</v>
      </c>
      <c r="F173" s="52" t="s">
        <v>3440</v>
      </c>
      <c r="I173" s="27" t="s">
        <v>3533</v>
      </c>
    </row>
    <row r="174" spans="1:9" ht="15" customHeight="1">
      <c r="A174" s="1874">
        <v>46293</v>
      </c>
      <c r="B174" s="52" t="s">
        <v>3453</v>
      </c>
      <c r="C174" s="52" t="s">
        <v>636</v>
      </c>
      <c r="D174" s="52" t="s">
        <v>1054</v>
      </c>
      <c r="E174" s="52">
        <v>554</v>
      </c>
      <c r="F174" s="52" t="s">
        <v>3440</v>
      </c>
      <c r="I174" s="27" t="s">
        <v>3455</v>
      </c>
    </row>
    <row r="175" spans="1:9" ht="15" customHeight="1">
      <c r="A175" s="1874">
        <v>46293</v>
      </c>
      <c r="B175" s="52" t="s">
        <v>503</v>
      </c>
      <c r="C175" s="52" t="s">
        <v>591</v>
      </c>
      <c r="D175" s="52" t="s">
        <v>1093</v>
      </c>
      <c r="E175" s="52">
        <v>203</v>
      </c>
      <c r="F175" s="52" t="s">
        <v>3440</v>
      </c>
      <c r="I175" s="27" t="s">
        <v>3522</v>
      </c>
    </row>
    <row r="176" spans="1:9" ht="15" customHeight="1">
      <c r="A176" s="1874">
        <v>46293</v>
      </c>
      <c r="B176" s="52" t="s">
        <v>3014</v>
      </c>
      <c r="C176" s="52" t="s">
        <v>3461</v>
      </c>
      <c r="D176" s="52" t="s">
        <v>883</v>
      </c>
      <c r="E176" s="52">
        <v>351</v>
      </c>
      <c r="F176" s="52" t="s">
        <v>3440</v>
      </c>
      <c r="I176" s="27" t="s">
        <v>3487</v>
      </c>
    </row>
    <row r="177" spans="1:9" ht="15" customHeight="1">
      <c r="A177" s="1874">
        <v>46293</v>
      </c>
      <c r="B177" s="52" t="s">
        <v>3014</v>
      </c>
      <c r="C177" s="52" t="s">
        <v>3461</v>
      </c>
      <c r="D177" s="52" t="s">
        <v>1066</v>
      </c>
      <c r="E177" s="52">
        <v>9</v>
      </c>
      <c r="F177" s="52" t="s">
        <v>3440</v>
      </c>
      <c r="I177" s="27" t="s">
        <v>3455</v>
      </c>
    </row>
    <row r="178" spans="1:9" ht="15" customHeight="1">
      <c r="A178" s="1874">
        <v>46293</v>
      </c>
      <c r="B178" s="52" t="s">
        <v>54</v>
      </c>
      <c r="C178" s="52" t="s">
        <v>663</v>
      </c>
      <c r="D178" s="52" t="s">
        <v>1124</v>
      </c>
      <c r="E178" s="52">
        <v>314</v>
      </c>
      <c r="F178" s="52" t="s">
        <v>3440</v>
      </c>
      <c r="G178" s="52">
        <v>1645306</v>
      </c>
      <c r="H178" s="52" t="s">
        <v>3459</v>
      </c>
      <c r="I178" s="27" t="s">
        <v>3527</v>
      </c>
    </row>
    <row r="179" spans="1:9" ht="15" customHeight="1">
      <c r="A179" s="1874">
        <v>46293</v>
      </c>
      <c r="B179" s="52" t="s">
        <v>3534</v>
      </c>
      <c r="C179" s="52" t="s">
        <v>576</v>
      </c>
      <c r="D179" s="52" t="s">
        <v>1094</v>
      </c>
      <c r="E179" s="52">
        <v>240</v>
      </c>
      <c r="F179" s="52" t="s">
        <v>3440</v>
      </c>
      <c r="I179" s="1875" t="s">
        <v>3535</v>
      </c>
    </row>
    <row r="180" spans="1:9" ht="15" customHeight="1">
      <c r="A180" s="1874">
        <v>46293</v>
      </c>
      <c r="B180" s="52" t="s">
        <v>3536</v>
      </c>
      <c r="C180" s="52" t="s">
        <v>576</v>
      </c>
      <c r="D180" s="52" t="s">
        <v>1094</v>
      </c>
      <c r="E180" s="52">
        <v>151</v>
      </c>
      <c r="F180" s="52" t="s">
        <v>3440</v>
      </c>
      <c r="I180" s="1875" t="s">
        <v>3535</v>
      </c>
    </row>
    <row r="181" spans="1:9" ht="15" customHeight="1">
      <c r="A181" s="1874">
        <v>46293</v>
      </c>
      <c r="B181" s="52" t="s">
        <v>3537</v>
      </c>
      <c r="C181" s="52" t="s">
        <v>576</v>
      </c>
      <c r="D181" s="52" t="s">
        <v>1094</v>
      </c>
      <c r="E181" s="52">
        <v>151</v>
      </c>
      <c r="F181" s="52" t="s">
        <v>3440</v>
      </c>
      <c r="I181" s="1875" t="s">
        <v>3535</v>
      </c>
    </row>
    <row r="182" spans="1:9" ht="15" customHeight="1">
      <c r="A182" s="1874">
        <v>46293</v>
      </c>
      <c r="B182" s="52" t="s">
        <v>56</v>
      </c>
      <c r="C182" s="52" t="s">
        <v>663</v>
      </c>
      <c r="D182" s="52" t="s">
        <v>2009</v>
      </c>
      <c r="E182" s="52">
        <v>1919</v>
      </c>
      <c r="F182" s="52" t="s">
        <v>3440</v>
      </c>
      <c r="G182" s="52">
        <v>1640596</v>
      </c>
      <c r="H182" s="52" t="s">
        <v>3459</v>
      </c>
      <c r="I182" s="1879" t="s">
        <v>3502</v>
      </c>
    </row>
    <row r="184" spans="1:9" ht="15" customHeight="1">
      <c r="A184" s="1874">
        <v>46294</v>
      </c>
      <c r="B184" s="52" t="s">
        <v>58</v>
      </c>
      <c r="C184" s="52" t="s">
        <v>579</v>
      </c>
      <c r="D184" s="52" t="s">
        <v>1089</v>
      </c>
      <c r="E184" s="52">
        <v>1631</v>
      </c>
      <c r="F184" s="52" t="s">
        <v>3440</v>
      </c>
      <c r="H184" s="52" t="s">
        <v>3441</v>
      </c>
      <c r="I184" s="27" t="s">
        <v>3506</v>
      </c>
    </row>
    <row r="185" spans="1:9" ht="15" customHeight="1">
      <c r="A185" s="1874">
        <v>46294</v>
      </c>
      <c r="B185" s="52" t="s">
        <v>3453</v>
      </c>
      <c r="C185" s="52" t="s">
        <v>636</v>
      </c>
      <c r="D185" s="52" t="s">
        <v>821</v>
      </c>
      <c r="E185" s="52">
        <v>387</v>
      </c>
      <c r="F185" s="52" t="s">
        <v>3440</v>
      </c>
      <c r="H185" s="52" t="s">
        <v>3441</v>
      </c>
      <c r="I185" s="27" t="s">
        <v>3538</v>
      </c>
    </row>
    <row r="186" spans="1:9" ht="15" customHeight="1">
      <c r="A186" s="1874">
        <v>46294</v>
      </c>
      <c r="B186" s="52" t="s">
        <v>58</v>
      </c>
      <c r="C186" s="52" t="s">
        <v>579</v>
      </c>
      <c r="D186" s="52" t="s">
        <v>633</v>
      </c>
      <c r="E186" s="52">
        <v>839</v>
      </c>
      <c r="F186" s="52" t="s">
        <v>3440</v>
      </c>
      <c r="H186" s="52" t="s">
        <v>3441</v>
      </c>
      <c r="I186" s="27" t="s">
        <v>3506</v>
      </c>
    </row>
    <row r="187" spans="1:9" ht="15" customHeight="1">
      <c r="A187" s="1874">
        <v>46294</v>
      </c>
      <c r="B187" s="52" t="s">
        <v>3014</v>
      </c>
      <c r="C187" s="52" t="s">
        <v>3454</v>
      </c>
      <c r="D187" s="52" t="s">
        <v>1066</v>
      </c>
      <c r="E187" s="52">
        <v>6</v>
      </c>
      <c r="F187" s="52" t="s">
        <v>3440</v>
      </c>
      <c r="G187" s="52">
        <v>1637242</v>
      </c>
      <c r="H187" s="52" t="s">
        <v>3459</v>
      </c>
      <c r="I187" s="27" t="s">
        <v>3476</v>
      </c>
    </row>
    <row r="188" spans="1:9" ht="15" customHeight="1">
      <c r="A188" s="1874">
        <v>46294</v>
      </c>
      <c r="B188" s="52" t="s">
        <v>3453</v>
      </c>
      <c r="C188" s="52" t="s">
        <v>636</v>
      </c>
      <c r="D188" s="52" t="s">
        <v>822</v>
      </c>
      <c r="E188" s="52">
        <v>549</v>
      </c>
      <c r="F188" s="52" t="s">
        <v>3440</v>
      </c>
      <c r="I188" s="27" t="s">
        <v>3538</v>
      </c>
    </row>
    <row r="189" spans="1:9" ht="15" customHeight="1">
      <c r="A189" s="1874">
        <v>46294</v>
      </c>
      <c r="B189" s="52" t="s">
        <v>3453</v>
      </c>
      <c r="C189" s="52" t="s">
        <v>636</v>
      </c>
      <c r="D189" s="52" t="s">
        <v>1054</v>
      </c>
      <c r="E189" s="52">
        <v>892</v>
      </c>
      <c r="F189" s="52" t="s">
        <v>3440</v>
      </c>
      <c r="I189" s="27" t="s">
        <v>3455</v>
      </c>
    </row>
    <row r="190" spans="1:9" ht="15" customHeight="1">
      <c r="A190" s="1874">
        <v>46294</v>
      </c>
      <c r="B190" s="52" t="s">
        <v>3539</v>
      </c>
      <c r="C190" s="52" t="s">
        <v>71</v>
      </c>
      <c r="D190" s="52" t="s">
        <v>1108</v>
      </c>
      <c r="E190" s="52">
        <v>1996</v>
      </c>
      <c r="F190" s="52" t="s">
        <v>3440</v>
      </c>
      <c r="I190" s="27" t="s">
        <v>3538</v>
      </c>
    </row>
    <row r="191" spans="1:9" ht="15" customHeight="1">
      <c r="A191" s="1874">
        <v>46294</v>
      </c>
      <c r="B191" s="52" t="s">
        <v>3014</v>
      </c>
      <c r="C191" s="52" t="s">
        <v>3454</v>
      </c>
      <c r="D191" s="52" t="s">
        <v>883</v>
      </c>
      <c r="E191" s="52">
        <v>871</v>
      </c>
      <c r="F191" s="52" t="s">
        <v>3440</v>
      </c>
      <c r="G191" s="52">
        <v>1641017</v>
      </c>
      <c r="H191" s="52" t="s">
        <v>3459</v>
      </c>
      <c r="I191" s="1878" t="s">
        <v>3499</v>
      </c>
    </row>
    <row r="192" spans="1:9" ht="15" customHeight="1">
      <c r="A192" s="1874">
        <v>46294</v>
      </c>
      <c r="B192" s="52" t="s">
        <v>56</v>
      </c>
      <c r="C192" s="52" t="s">
        <v>663</v>
      </c>
      <c r="D192" s="52" t="s">
        <v>2009</v>
      </c>
      <c r="E192" s="52">
        <v>712</v>
      </c>
      <c r="F192" s="52" t="s">
        <v>3440</v>
      </c>
      <c r="G192" s="52">
        <v>1640596</v>
      </c>
      <c r="H192" s="52" t="s">
        <v>3459</v>
      </c>
      <c r="I192" s="1879" t="s">
        <v>3502</v>
      </c>
    </row>
    <row r="193" spans="1:9" ht="15" customHeight="1">
      <c r="A193" s="1874">
        <v>46294</v>
      </c>
      <c r="B193" s="52" t="s">
        <v>3515</v>
      </c>
      <c r="C193" s="52" t="s">
        <v>663</v>
      </c>
      <c r="D193" s="52" t="s">
        <v>2009</v>
      </c>
      <c r="E193" s="52">
        <v>552</v>
      </c>
      <c r="F193" s="52" t="s">
        <v>3440</v>
      </c>
      <c r="G193" s="52">
        <v>1639508</v>
      </c>
      <c r="H193" s="52" t="s">
        <v>3459</v>
      </c>
      <c r="I193" s="1879" t="s">
        <v>3502</v>
      </c>
    </row>
    <row r="194" spans="1:9" ht="15" customHeight="1">
      <c r="A194" s="1874">
        <v>46294</v>
      </c>
      <c r="B194" s="52" t="s">
        <v>3513</v>
      </c>
      <c r="C194" s="52" t="s">
        <v>587</v>
      </c>
      <c r="D194" s="52" t="s">
        <v>598</v>
      </c>
      <c r="E194" s="52">
        <v>512</v>
      </c>
      <c r="F194" s="52" t="s">
        <v>3440</v>
      </c>
      <c r="I194" s="27" t="s">
        <v>3485</v>
      </c>
    </row>
    <row r="195" spans="1:9" ht="15" customHeight="1">
      <c r="A195" s="1874">
        <v>46294</v>
      </c>
      <c r="B195" s="52" t="s">
        <v>3540</v>
      </c>
      <c r="C195" s="52" t="s">
        <v>591</v>
      </c>
      <c r="D195" s="52" t="s">
        <v>620</v>
      </c>
      <c r="E195" s="52">
        <v>1757</v>
      </c>
      <c r="F195" s="52" t="s">
        <v>3440</v>
      </c>
      <c r="I195" s="27" t="s">
        <v>3455</v>
      </c>
    </row>
    <row r="196" spans="1:9" ht="15" customHeight="1">
      <c r="A196" s="1874">
        <v>46294</v>
      </c>
      <c r="B196" s="52" t="s">
        <v>490</v>
      </c>
      <c r="C196" s="52" t="s">
        <v>3530</v>
      </c>
      <c r="D196" s="52" t="s">
        <v>723</v>
      </c>
      <c r="E196" s="52">
        <v>1013</v>
      </c>
      <c r="F196" s="52" t="s">
        <v>3440</v>
      </c>
      <c r="H196" s="52" t="s">
        <v>3441</v>
      </c>
      <c r="I196" s="27" t="s">
        <v>3541</v>
      </c>
    </row>
    <row r="197" spans="1:9" ht="15" customHeight="1">
      <c r="A197" s="1874">
        <v>46294</v>
      </c>
      <c r="B197" s="52" t="s">
        <v>491</v>
      </c>
      <c r="C197" s="52" t="s">
        <v>587</v>
      </c>
      <c r="D197" s="52" t="s">
        <v>600</v>
      </c>
      <c r="E197" s="52">
        <v>680</v>
      </c>
      <c r="F197" s="52" t="s">
        <v>3440</v>
      </c>
      <c r="I197" s="27" t="s">
        <v>3542</v>
      </c>
    </row>
    <row r="199" spans="1:9" ht="15" customHeight="1">
      <c r="A199" s="1874">
        <v>46295</v>
      </c>
      <c r="B199" s="52" t="s">
        <v>3014</v>
      </c>
      <c r="C199" s="52" t="s">
        <v>3454</v>
      </c>
      <c r="D199" s="52" t="s">
        <v>883</v>
      </c>
      <c r="E199" s="52">
        <v>366</v>
      </c>
      <c r="F199" s="52" t="s">
        <v>3440</v>
      </c>
      <c r="G199" s="52">
        <v>1641017</v>
      </c>
      <c r="H199" s="52" t="s">
        <v>3459</v>
      </c>
      <c r="I199" s="1878" t="s">
        <v>3499</v>
      </c>
    </row>
    <row r="200" spans="1:9" ht="15" customHeight="1">
      <c r="A200" s="1874">
        <v>46295</v>
      </c>
      <c r="B200" s="52" t="s">
        <v>58</v>
      </c>
      <c r="C200" s="52" t="s">
        <v>579</v>
      </c>
      <c r="D200" s="52" t="s">
        <v>1089</v>
      </c>
      <c r="E200" s="52">
        <v>1421</v>
      </c>
      <c r="F200" s="52" t="s">
        <v>3440</v>
      </c>
      <c r="I200" s="27" t="s">
        <v>3506</v>
      </c>
    </row>
    <row r="201" spans="1:9" ht="15" customHeight="1">
      <c r="A201" s="1874">
        <v>46295</v>
      </c>
      <c r="B201" s="52" t="s">
        <v>3014</v>
      </c>
      <c r="C201" s="52" t="s">
        <v>3454</v>
      </c>
      <c r="D201" s="52" t="s">
        <v>1066</v>
      </c>
      <c r="E201" s="52">
        <v>21</v>
      </c>
      <c r="F201" s="52" t="s">
        <v>3440</v>
      </c>
      <c r="G201" s="52">
        <v>1637242</v>
      </c>
      <c r="H201" s="52" t="s">
        <v>3459</v>
      </c>
      <c r="I201" s="27" t="s">
        <v>3476</v>
      </c>
    </row>
    <row r="202" spans="1:9" ht="15" customHeight="1">
      <c r="A202" s="1874">
        <v>46295</v>
      </c>
      <c r="B202" s="52" t="s">
        <v>3539</v>
      </c>
      <c r="C202" s="52" t="s">
        <v>71</v>
      </c>
      <c r="D202" s="52" t="s">
        <v>1108</v>
      </c>
      <c r="E202" s="52">
        <v>1734</v>
      </c>
      <c r="F202" s="52" t="s">
        <v>3440</v>
      </c>
      <c r="I202" s="27" t="s">
        <v>3455</v>
      </c>
    </row>
    <row r="203" spans="1:9" ht="15" customHeight="1">
      <c r="A203" s="1874">
        <v>46295</v>
      </c>
      <c r="B203" s="52" t="s">
        <v>3453</v>
      </c>
      <c r="C203" s="52" t="s">
        <v>636</v>
      </c>
      <c r="D203" s="52" t="s">
        <v>822</v>
      </c>
      <c r="E203" s="52">
        <v>250</v>
      </c>
      <c r="F203" s="52" t="s">
        <v>3440</v>
      </c>
    </row>
    <row r="204" spans="1:9" ht="15" customHeight="1">
      <c r="A204" s="1874">
        <v>46295</v>
      </c>
      <c r="B204" s="52" t="s">
        <v>3453</v>
      </c>
      <c r="C204" s="52" t="s">
        <v>636</v>
      </c>
      <c r="D204" s="52" t="s">
        <v>821</v>
      </c>
      <c r="E204" s="52">
        <v>70</v>
      </c>
      <c r="F204" s="52" t="s">
        <v>3440</v>
      </c>
    </row>
    <row r="205" spans="1:9" ht="15" customHeight="1">
      <c r="A205" s="1874">
        <v>46295</v>
      </c>
      <c r="B205" s="52" t="s">
        <v>3453</v>
      </c>
      <c r="C205" s="52" t="s">
        <v>636</v>
      </c>
      <c r="D205" s="52" t="s">
        <v>1054</v>
      </c>
      <c r="E205" s="52">
        <v>320</v>
      </c>
      <c r="F205" s="52" t="s">
        <v>3440</v>
      </c>
    </row>
    <row r="206" spans="1:9" ht="15" customHeight="1">
      <c r="A206" s="1874">
        <v>46295</v>
      </c>
      <c r="B206" s="52" t="s">
        <v>3540</v>
      </c>
      <c r="C206" s="52" t="s">
        <v>591</v>
      </c>
      <c r="D206" s="52" t="s">
        <v>963</v>
      </c>
      <c r="E206" s="52">
        <v>1336</v>
      </c>
      <c r="F206" s="52" t="s">
        <v>3440</v>
      </c>
      <c r="I206" s="27" t="s">
        <v>3535</v>
      </c>
    </row>
    <row r="207" spans="1:9" ht="15" customHeight="1">
      <c r="A207" s="1874">
        <v>46295</v>
      </c>
      <c r="B207" s="52" t="s">
        <v>3515</v>
      </c>
      <c r="C207" s="52" t="s">
        <v>663</v>
      </c>
      <c r="D207" s="52" t="s">
        <v>2009</v>
      </c>
      <c r="E207" s="52">
        <v>532</v>
      </c>
      <c r="F207" s="52" t="s">
        <v>3440</v>
      </c>
      <c r="G207" s="52">
        <v>1639508</v>
      </c>
      <c r="H207" s="52" t="s">
        <v>3459</v>
      </c>
      <c r="I207" s="1879" t="s">
        <v>3502</v>
      </c>
    </row>
    <row r="208" spans="1:9" ht="15" customHeight="1">
      <c r="A208" s="1874">
        <v>46295</v>
      </c>
      <c r="B208" s="52" t="s">
        <v>56</v>
      </c>
      <c r="C208" s="52" t="s">
        <v>663</v>
      </c>
      <c r="D208" s="52" t="s">
        <v>2009</v>
      </c>
      <c r="E208" s="52">
        <v>190</v>
      </c>
      <c r="F208" s="52" t="s">
        <v>3440</v>
      </c>
      <c r="G208" s="52">
        <v>1640596</v>
      </c>
      <c r="H208" s="52" t="s">
        <v>3459</v>
      </c>
      <c r="I208" s="1879" t="s">
        <v>3502</v>
      </c>
    </row>
    <row r="209" spans="1:9" ht="15" customHeight="1">
      <c r="A209" s="1874">
        <v>46295</v>
      </c>
      <c r="B209" s="52" t="s">
        <v>3513</v>
      </c>
      <c r="C209" s="52" t="s">
        <v>587</v>
      </c>
      <c r="D209" s="52" t="s">
        <v>598</v>
      </c>
      <c r="E209" s="52">
        <v>605</v>
      </c>
      <c r="F209" s="52" t="s">
        <v>3440</v>
      </c>
      <c r="I209" s="27" t="s">
        <v>3485</v>
      </c>
    </row>
    <row r="210" spans="1:9" ht="15" customHeight="1">
      <c r="A210" s="1874">
        <v>46295</v>
      </c>
      <c r="B210" s="52" t="s">
        <v>3515</v>
      </c>
      <c r="C210" s="52" t="s">
        <v>587</v>
      </c>
      <c r="D210" s="52" t="s">
        <v>596</v>
      </c>
      <c r="E210" s="52">
        <v>583</v>
      </c>
      <c r="F210" s="52" t="s">
        <v>3440</v>
      </c>
      <c r="I210" s="27" t="s">
        <v>3543</v>
      </c>
    </row>
    <row r="211" spans="1:9" ht="15" customHeight="1">
      <c r="A211" s="1874">
        <v>46295</v>
      </c>
      <c r="B211" s="52" t="s">
        <v>503</v>
      </c>
      <c r="C211" s="52" t="s">
        <v>591</v>
      </c>
      <c r="D211" s="52" t="s">
        <v>590</v>
      </c>
      <c r="E211" s="52">
        <v>76</v>
      </c>
      <c r="F211" s="52" t="s">
        <v>3440</v>
      </c>
    </row>
    <row r="212" spans="1:9" ht="15" customHeight="1">
      <c r="A212" s="1874">
        <v>46295</v>
      </c>
      <c r="B212" s="52" t="s">
        <v>503</v>
      </c>
      <c r="C212" s="52" t="s">
        <v>591</v>
      </c>
      <c r="D212" s="52" t="s">
        <v>1093</v>
      </c>
      <c r="E212" s="52">
        <v>643</v>
      </c>
      <c r="F212" s="52" t="s">
        <v>3440</v>
      </c>
      <c r="I212" s="27" t="s">
        <v>3544</v>
      </c>
    </row>
    <row r="213" spans="1:9" ht="15" customHeight="1">
      <c r="A213" s="1874" t="s">
        <v>3545</v>
      </c>
      <c r="B213" s="52" t="s">
        <v>3470</v>
      </c>
      <c r="C213" s="52" t="s">
        <v>971</v>
      </c>
      <c r="D213" s="52" t="s">
        <v>666</v>
      </c>
      <c r="E213" s="52">
        <v>925</v>
      </c>
      <c r="F213" s="52" t="s">
        <v>3440</v>
      </c>
      <c r="H213" s="52" t="s">
        <v>3441</v>
      </c>
    </row>
    <row r="215" spans="1:9" ht="15" customHeight="1">
      <c r="A215" s="1874">
        <v>46296</v>
      </c>
      <c r="B215" s="52" t="s">
        <v>3513</v>
      </c>
      <c r="C215" s="52" t="s">
        <v>587</v>
      </c>
      <c r="D215" s="52" t="s">
        <v>598</v>
      </c>
      <c r="E215" s="52">
        <v>388</v>
      </c>
      <c r="F215" s="52" t="s">
        <v>3440</v>
      </c>
      <c r="H215" s="52" t="s">
        <v>3441</v>
      </c>
      <c r="I215" s="27" t="s">
        <v>3485</v>
      </c>
    </row>
    <row r="216" spans="1:9" ht="15" customHeight="1">
      <c r="A216" s="1874">
        <v>46296</v>
      </c>
      <c r="B216" s="52" t="s">
        <v>491</v>
      </c>
      <c r="C216" s="52" t="s">
        <v>587</v>
      </c>
      <c r="D216" s="52" t="s">
        <v>600</v>
      </c>
      <c r="E216" s="52">
        <v>218</v>
      </c>
      <c r="F216" s="52" t="s">
        <v>3440</v>
      </c>
      <c r="H216" s="52" t="s">
        <v>3441</v>
      </c>
      <c r="I216" s="27" t="s">
        <v>3542</v>
      </c>
    </row>
    <row r="217" spans="1:9" ht="15" customHeight="1">
      <c r="A217" s="1874">
        <v>46296</v>
      </c>
      <c r="B217" s="52" t="s">
        <v>490</v>
      </c>
      <c r="C217" s="52" t="s">
        <v>3530</v>
      </c>
      <c r="D217" s="52" t="s">
        <v>723</v>
      </c>
      <c r="E217" s="52">
        <v>441</v>
      </c>
      <c r="F217" s="52" t="s">
        <v>3440</v>
      </c>
      <c r="H217" s="52" t="s">
        <v>3441</v>
      </c>
      <c r="I217" s="27" t="s">
        <v>3546</v>
      </c>
    </row>
    <row r="218" spans="1:9" ht="15" customHeight="1">
      <c r="A218" s="1874">
        <v>46296</v>
      </c>
      <c r="B218" s="52" t="s">
        <v>3014</v>
      </c>
      <c r="C218" s="52" t="s">
        <v>3461</v>
      </c>
      <c r="D218" s="52" t="s">
        <v>883</v>
      </c>
      <c r="E218" s="52">
        <v>10</v>
      </c>
      <c r="F218" s="52" t="s">
        <v>3440</v>
      </c>
      <c r="H218" s="52" t="s">
        <v>3448</v>
      </c>
    </row>
    <row r="219" spans="1:9" ht="15" customHeight="1">
      <c r="A219" s="1874">
        <v>46296</v>
      </c>
      <c r="B219" s="52" t="s">
        <v>3312</v>
      </c>
      <c r="C219" s="52" t="s">
        <v>971</v>
      </c>
      <c r="D219" s="52" t="s">
        <v>983</v>
      </c>
      <c r="E219" s="52">
        <v>234</v>
      </c>
      <c r="F219" s="52" t="s">
        <v>3440</v>
      </c>
      <c r="H219" s="52" t="s">
        <v>3441</v>
      </c>
      <c r="I219" s="27" t="s">
        <v>3547</v>
      </c>
    </row>
    <row r="220" spans="1:9" ht="15" customHeight="1">
      <c r="A220" s="1874">
        <v>46296</v>
      </c>
      <c r="B220" s="52" t="s">
        <v>54</v>
      </c>
      <c r="C220" s="52" t="s">
        <v>663</v>
      </c>
      <c r="D220" s="52" t="s">
        <v>1124</v>
      </c>
      <c r="E220" s="52">
        <v>1100</v>
      </c>
      <c r="F220" s="52" t="s">
        <v>3440</v>
      </c>
      <c r="G220" s="52">
        <v>1645306</v>
      </c>
      <c r="H220" s="52" t="s">
        <v>3459</v>
      </c>
      <c r="I220" s="27" t="s">
        <v>3527</v>
      </c>
    </row>
    <row r="221" spans="1:9" ht="15" customHeight="1">
      <c r="A221" s="1874">
        <v>46296</v>
      </c>
      <c r="B221" s="52" t="s">
        <v>3014</v>
      </c>
      <c r="C221" s="52" t="s">
        <v>3461</v>
      </c>
      <c r="D221" s="52" t="s">
        <v>886</v>
      </c>
      <c r="E221" s="52">
        <v>742</v>
      </c>
      <c r="F221" s="52" t="s">
        <v>3440</v>
      </c>
      <c r="H221" s="52" t="s">
        <v>3441</v>
      </c>
      <c r="I221" s="27" t="s">
        <v>3548</v>
      </c>
    </row>
    <row r="222" spans="1:9" ht="15" customHeight="1">
      <c r="A222" s="1874">
        <v>46296</v>
      </c>
      <c r="B222" s="52" t="s">
        <v>3539</v>
      </c>
      <c r="C222" s="52" t="s">
        <v>582</v>
      </c>
      <c r="D222" s="52" t="s">
        <v>1108</v>
      </c>
      <c r="E222" s="52">
        <v>1741</v>
      </c>
      <c r="F222" s="52" t="s">
        <v>3440</v>
      </c>
      <c r="G222" s="52">
        <v>1644050</v>
      </c>
      <c r="H222" s="52" t="s">
        <v>3441</v>
      </c>
      <c r="I222" s="27" t="s">
        <v>3549</v>
      </c>
    </row>
    <row r="223" spans="1:9" ht="15" customHeight="1">
      <c r="A223" s="1874">
        <v>46296</v>
      </c>
      <c r="B223" s="52" t="s">
        <v>3515</v>
      </c>
      <c r="C223" s="52" t="s">
        <v>663</v>
      </c>
      <c r="D223" s="52" t="s">
        <v>2009</v>
      </c>
      <c r="E223" s="52">
        <v>596</v>
      </c>
      <c r="F223" s="52" t="s">
        <v>3440</v>
      </c>
      <c r="G223" s="52">
        <v>1639508</v>
      </c>
      <c r="H223" s="52" t="s">
        <v>3459</v>
      </c>
      <c r="I223" s="1879" t="s">
        <v>3502</v>
      </c>
    </row>
    <row r="224" spans="1:9" ht="15" customHeight="1">
      <c r="A224" s="1874">
        <v>46296</v>
      </c>
      <c r="B224" s="52" t="s">
        <v>3453</v>
      </c>
      <c r="C224" s="52" t="s">
        <v>636</v>
      </c>
      <c r="D224" s="52" t="s">
        <v>1054</v>
      </c>
      <c r="E224" s="52">
        <v>252</v>
      </c>
      <c r="F224" s="52" t="s">
        <v>3440</v>
      </c>
      <c r="G224" s="52">
        <v>1643584</v>
      </c>
      <c r="H224" s="52" t="s">
        <v>3459</v>
      </c>
      <c r="I224" s="27" t="s">
        <v>3550</v>
      </c>
    </row>
    <row r="225" spans="1:9" ht="15" customHeight="1">
      <c r="A225" s="1874">
        <v>46296</v>
      </c>
      <c r="B225" s="52" t="s">
        <v>3453</v>
      </c>
      <c r="C225" s="52" t="s">
        <v>636</v>
      </c>
      <c r="D225" s="52" t="s">
        <v>817</v>
      </c>
      <c r="E225" s="52">
        <v>126</v>
      </c>
      <c r="F225" s="52" t="s">
        <v>3440</v>
      </c>
      <c r="G225" s="52">
        <v>1643585</v>
      </c>
      <c r="H225" s="52" t="s">
        <v>3459</v>
      </c>
    </row>
    <row r="226" spans="1:9" ht="15" customHeight="1">
      <c r="A226" s="1874">
        <v>46296</v>
      </c>
      <c r="B226" s="52" t="s">
        <v>58</v>
      </c>
      <c r="C226" s="52" t="s">
        <v>579</v>
      </c>
      <c r="D226" s="52" t="s">
        <v>1089</v>
      </c>
      <c r="E226" s="52">
        <v>1324</v>
      </c>
      <c r="F226" s="52" t="s">
        <v>3440</v>
      </c>
      <c r="H226" s="52" t="s">
        <v>3441</v>
      </c>
      <c r="I226" s="27" t="s">
        <v>3506</v>
      </c>
    </row>
    <row r="228" spans="1:9" ht="15" customHeight="1">
      <c r="A228" s="1874">
        <v>46297</v>
      </c>
      <c r="B228" s="52" t="s">
        <v>54</v>
      </c>
      <c r="C228" s="52" t="s">
        <v>663</v>
      </c>
      <c r="D228" s="52" t="s">
        <v>1124</v>
      </c>
      <c r="E228" s="52">
        <v>748</v>
      </c>
      <c r="F228" s="52" t="s">
        <v>3440</v>
      </c>
      <c r="G228" s="52">
        <v>1645306</v>
      </c>
      <c r="H228" s="52" t="s">
        <v>3459</v>
      </c>
      <c r="I228" s="27" t="s">
        <v>3527</v>
      </c>
    </row>
    <row r="229" spans="1:9" ht="15" customHeight="1">
      <c r="A229" s="1874">
        <v>46297</v>
      </c>
      <c r="B229" s="52" t="s">
        <v>79</v>
      </c>
      <c r="C229" s="52" t="s">
        <v>3530</v>
      </c>
      <c r="D229" s="52" t="s">
        <v>699</v>
      </c>
      <c r="E229" s="52">
        <v>185</v>
      </c>
      <c r="F229" s="52" t="s">
        <v>3440</v>
      </c>
      <c r="H229" s="52" t="s">
        <v>3441</v>
      </c>
      <c r="I229" s="27" t="s">
        <v>3551</v>
      </c>
    </row>
    <row r="230" spans="1:9" ht="15" customHeight="1">
      <c r="A230" s="1874">
        <v>46297</v>
      </c>
      <c r="B230" s="52" t="s">
        <v>3312</v>
      </c>
      <c r="C230" s="52" t="s">
        <v>971</v>
      </c>
      <c r="D230" s="52" t="s">
        <v>983</v>
      </c>
      <c r="E230" s="52">
        <v>269</v>
      </c>
      <c r="F230" s="52" t="s">
        <v>3440</v>
      </c>
      <c r="H230" s="52" t="s">
        <v>3441</v>
      </c>
      <c r="I230" s="27" t="s">
        <v>3547</v>
      </c>
    </row>
    <row r="231" spans="1:9" ht="15" customHeight="1">
      <c r="A231" s="1874">
        <v>46297</v>
      </c>
      <c r="B231" s="52" t="s">
        <v>3515</v>
      </c>
      <c r="C231" s="52" t="s">
        <v>663</v>
      </c>
      <c r="D231" s="52" t="s">
        <v>2009</v>
      </c>
      <c r="E231" s="52">
        <v>748</v>
      </c>
      <c r="F231" s="52" t="s">
        <v>3440</v>
      </c>
      <c r="G231" s="52">
        <v>1639508</v>
      </c>
      <c r="H231" s="52" t="s">
        <v>3459</v>
      </c>
      <c r="I231" s="1879" t="s">
        <v>3502</v>
      </c>
    </row>
    <row r="232" spans="1:9" ht="15" customHeight="1">
      <c r="A232" s="1874">
        <v>46297</v>
      </c>
      <c r="B232" s="52" t="s">
        <v>3552</v>
      </c>
      <c r="C232" s="52" t="s">
        <v>971</v>
      </c>
      <c r="D232" s="52" t="s">
        <v>709</v>
      </c>
      <c r="E232" s="52">
        <v>95</v>
      </c>
      <c r="F232" s="52" t="s">
        <v>3440</v>
      </c>
      <c r="H232" s="52" t="s">
        <v>3441</v>
      </c>
    </row>
    <row r="233" spans="1:9" ht="15" customHeight="1">
      <c r="A233" s="1880">
        <v>46297</v>
      </c>
      <c r="B233" s="1881" t="s">
        <v>3553</v>
      </c>
      <c r="C233" s="1881" t="s">
        <v>3554</v>
      </c>
      <c r="D233" s="1881" t="s">
        <v>779</v>
      </c>
      <c r="E233" s="1881">
        <v>286</v>
      </c>
      <c r="F233" s="1881" t="s">
        <v>3440</v>
      </c>
      <c r="H233" s="1881"/>
    </row>
    <row r="234" spans="1:9" ht="15" customHeight="1">
      <c r="A234" s="1874">
        <v>46297</v>
      </c>
      <c r="B234" s="52" t="s">
        <v>3014</v>
      </c>
      <c r="C234" s="52" t="s">
        <v>3454</v>
      </c>
      <c r="D234" s="52" t="s">
        <v>883</v>
      </c>
      <c r="E234" s="52">
        <v>20</v>
      </c>
      <c r="F234" s="52" t="s">
        <v>3440</v>
      </c>
      <c r="G234" s="52">
        <v>1641017</v>
      </c>
      <c r="H234" s="52" t="s">
        <v>3459</v>
      </c>
      <c r="I234" s="1878" t="s">
        <v>3499</v>
      </c>
    </row>
    <row r="235" spans="1:9" ht="15" customHeight="1">
      <c r="A235" s="1874">
        <v>46297</v>
      </c>
      <c r="B235" s="52" t="s">
        <v>3014</v>
      </c>
      <c r="C235" s="52" t="s">
        <v>3454</v>
      </c>
      <c r="D235" s="52" t="s">
        <v>886</v>
      </c>
      <c r="E235" s="52">
        <v>652</v>
      </c>
      <c r="F235" s="52" t="s">
        <v>3440</v>
      </c>
      <c r="H235" s="52" t="s">
        <v>3441</v>
      </c>
    </row>
    <row r="236" spans="1:9" ht="15" customHeight="1">
      <c r="A236" s="1874">
        <v>46297</v>
      </c>
      <c r="B236" s="52" t="s">
        <v>3513</v>
      </c>
      <c r="C236" s="52" t="s">
        <v>587</v>
      </c>
      <c r="D236" s="52" t="s">
        <v>598</v>
      </c>
      <c r="E236" s="52">
        <v>280</v>
      </c>
      <c r="F236" s="52" t="s">
        <v>3440</v>
      </c>
    </row>
    <row r="237" spans="1:9" ht="15" customHeight="1">
      <c r="A237" s="1874">
        <v>46297</v>
      </c>
      <c r="B237" s="52" t="s">
        <v>491</v>
      </c>
      <c r="C237" s="52" t="s">
        <v>587</v>
      </c>
      <c r="D237" s="52" t="s">
        <v>600</v>
      </c>
      <c r="E237" s="52">
        <v>108</v>
      </c>
      <c r="F237" s="52" t="s">
        <v>3440</v>
      </c>
      <c r="H237" s="52" t="s">
        <v>3441</v>
      </c>
      <c r="I237" s="27" t="s">
        <v>3542</v>
      </c>
    </row>
    <row r="239" spans="1:9" ht="15" customHeight="1">
      <c r="A239" s="1874">
        <v>46300</v>
      </c>
      <c r="B239" s="52" t="s">
        <v>3515</v>
      </c>
      <c r="C239" s="52" t="s">
        <v>663</v>
      </c>
      <c r="D239" s="52" t="s">
        <v>2009</v>
      </c>
      <c r="E239" s="52">
        <v>608</v>
      </c>
      <c r="F239" s="52" t="s">
        <v>3440</v>
      </c>
      <c r="G239" s="52">
        <v>1639508</v>
      </c>
      <c r="H239" s="52" t="s">
        <v>3459</v>
      </c>
      <c r="I239" s="1879" t="s">
        <v>3502</v>
      </c>
    </row>
    <row r="240" spans="1:9" ht="15" customHeight="1">
      <c r="A240" s="1874">
        <v>46300</v>
      </c>
      <c r="B240" s="52" t="s">
        <v>3539</v>
      </c>
      <c r="C240" s="52" t="s">
        <v>582</v>
      </c>
      <c r="D240" s="52" t="s">
        <v>1108</v>
      </c>
      <c r="E240" s="52">
        <v>1508</v>
      </c>
      <c r="F240" s="52" t="s">
        <v>3440</v>
      </c>
      <c r="G240" s="52">
        <v>1644050</v>
      </c>
      <c r="H240" s="52" t="s">
        <v>3441</v>
      </c>
      <c r="I240" s="27" t="s">
        <v>3555</v>
      </c>
    </row>
    <row r="241" spans="1:9" ht="15" customHeight="1">
      <c r="A241" s="1874">
        <v>46300</v>
      </c>
      <c r="B241" s="52" t="s">
        <v>3453</v>
      </c>
      <c r="C241" s="52" t="s">
        <v>636</v>
      </c>
      <c r="D241" s="52" t="s">
        <v>817</v>
      </c>
      <c r="E241" s="52">
        <v>282</v>
      </c>
      <c r="F241" s="52" t="s">
        <v>3440</v>
      </c>
      <c r="G241" s="52">
        <v>1643585</v>
      </c>
      <c r="H241" s="52" t="s">
        <v>3459</v>
      </c>
    </row>
    <row r="242" spans="1:9" ht="15" customHeight="1">
      <c r="A242" s="1880">
        <v>46300</v>
      </c>
      <c r="B242" s="1881" t="s">
        <v>1148</v>
      </c>
      <c r="C242" s="1881" t="s">
        <v>756</v>
      </c>
      <c r="D242" s="1881" t="s">
        <v>777</v>
      </c>
      <c r="E242" s="1881">
        <v>700</v>
      </c>
      <c r="F242" s="1881" t="s">
        <v>3440</v>
      </c>
      <c r="H242" s="1881"/>
    </row>
    <row r="243" spans="1:9" ht="15" customHeight="1">
      <c r="A243" s="1880">
        <v>46300</v>
      </c>
      <c r="B243" s="1881" t="s">
        <v>3553</v>
      </c>
      <c r="C243" s="1881" t="s">
        <v>3554</v>
      </c>
      <c r="D243" s="1881" t="s">
        <v>779</v>
      </c>
      <c r="E243" s="1881">
        <v>466</v>
      </c>
      <c r="F243" s="1881" t="s">
        <v>3440</v>
      </c>
      <c r="H243" s="1881"/>
    </row>
    <row r="244" spans="1:9" ht="15" customHeight="1">
      <c r="A244" s="1874">
        <v>46300</v>
      </c>
      <c r="B244" s="52" t="s">
        <v>3540</v>
      </c>
      <c r="C244" s="52" t="s">
        <v>591</v>
      </c>
      <c r="D244" s="52" t="s">
        <v>590</v>
      </c>
      <c r="E244" s="52">
        <v>1779</v>
      </c>
      <c r="F244" s="52" t="s">
        <v>3440</v>
      </c>
    </row>
    <row r="245" spans="1:9" ht="15" customHeight="1">
      <c r="A245" s="1874">
        <v>46300</v>
      </c>
      <c r="B245" s="52" t="s">
        <v>56</v>
      </c>
      <c r="C245" s="52" t="s">
        <v>3458</v>
      </c>
      <c r="D245" s="52" t="s">
        <v>645</v>
      </c>
      <c r="E245" s="52">
        <v>428</v>
      </c>
      <c r="F245" s="52" t="s">
        <v>3440</v>
      </c>
      <c r="H245" s="52" t="s">
        <v>3441</v>
      </c>
      <c r="I245" s="27" t="s">
        <v>3556</v>
      </c>
    </row>
    <row r="246" spans="1:9" ht="15" customHeight="1">
      <c r="A246" s="1874">
        <v>46300</v>
      </c>
      <c r="B246" s="52" t="s">
        <v>79</v>
      </c>
      <c r="C246" s="52" t="s">
        <v>3530</v>
      </c>
      <c r="D246" s="52" t="s">
        <v>699</v>
      </c>
      <c r="E246" s="52">
        <v>182</v>
      </c>
      <c r="F246" s="52" t="s">
        <v>3440</v>
      </c>
      <c r="G246" s="52">
        <v>1645602</v>
      </c>
      <c r="H246" s="52" t="s">
        <v>3557</v>
      </c>
      <c r="I246" s="27" t="s">
        <v>3548</v>
      </c>
    </row>
    <row r="247" spans="1:9" ht="15" customHeight="1">
      <c r="A247" s="1874">
        <v>46300</v>
      </c>
      <c r="B247" s="52" t="s">
        <v>491</v>
      </c>
      <c r="C247" s="52" t="s">
        <v>587</v>
      </c>
      <c r="D247" s="52" t="s">
        <v>600</v>
      </c>
      <c r="E247" s="52">
        <v>39</v>
      </c>
      <c r="F247" s="52" t="s">
        <v>3440</v>
      </c>
      <c r="H247" s="52" t="s">
        <v>3441</v>
      </c>
      <c r="I247" s="27" t="s">
        <v>3542</v>
      </c>
    </row>
    <row r="248" spans="1:9" ht="15" customHeight="1">
      <c r="A248" s="1874">
        <v>46300</v>
      </c>
      <c r="B248" s="52" t="s">
        <v>3312</v>
      </c>
      <c r="C248" s="52" t="s">
        <v>3530</v>
      </c>
      <c r="D248" s="52" t="s">
        <v>695</v>
      </c>
      <c r="E248" s="52">
        <v>486</v>
      </c>
      <c r="F248" s="52" t="s">
        <v>3440</v>
      </c>
      <c r="H248" s="52" t="s">
        <v>3441</v>
      </c>
      <c r="I248" s="1877" t="s">
        <v>3558</v>
      </c>
    </row>
    <row r="249" spans="1:9" ht="15" customHeight="1">
      <c r="A249" s="1874">
        <v>46300</v>
      </c>
      <c r="B249" s="52" t="s">
        <v>3014</v>
      </c>
      <c r="C249" s="52" t="s">
        <v>3461</v>
      </c>
      <c r="D249" s="52" t="s">
        <v>886</v>
      </c>
      <c r="E249" s="52">
        <v>571</v>
      </c>
      <c r="F249" s="52" t="s">
        <v>3440</v>
      </c>
    </row>
    <row r="250" spans="1:9" ht="15" customHeight="1">
      <c r="A250" s="1874">
        <v>46300</v>
      </c>
      <c r="B250" s="52" t="s">
        <v>3515</v>
      </c>
      <c r="C250" s="52" t="s">
        <v>587</v>
      </c>
      <c r="D250" s="52" t="s">
        <v>596</v>
      </c>
      <c r="E250" s="52">
        <v>71</v>
      </c>
      <c r="F250" s="52" t="s">
        <v>3440</v>
      </c>
      <c r="I250" s="27" t="s">
        <v>3543</v>
      </c>
    </row>
    <row r="252" spans="1:9" ht="15" customHeight="1">
      <c r="A252" s="1874">
        <v>46301</v>
      </c>
      <c r="B252" s="52" t="s">
        <v>3539</v>
      </c>
      <c r="C252" s="52" t="s">
        <v>582</v>
      </c>
      <c r="D252" s="52" t="s">
        <v>632</v>
      </c>
      <c r="E252" s="52">
        <v>1739</v>
      </c>
      <c r="F252" s="52" t="s">
        <v>3440</v>
      </c>
      <c r="H252" s="52" t="s">
        <v>3448</v>
      </c>
      <c r="I252" s="27" t="s">
        <v>3559</v>
      </c>
    </row>
    <row r="253" spans="1:9" ht="15" customHeight="1">
      <c r="A253" s="1874">
        <v>46301</v>
      </c>
      <c r="B253" s="52" t="s">
        <v>812</v>
      </c>
      <c r="C253" s="52" t="s">
        <v>636</v>
      </c>
      <c r="D253" s="52" t="s">
        <v>817</v>
      </c>
      <c r="E253" s="52">
        <v>365</v>
      </c>
      <c r="F253" s="52" t="s">
        <v>3440</v>
      </c>
      <c r="G253" s="52">
        <v>1643585</v>
      </c>
      <c r="H253" s="52" t="s">
        <v>3459</v>
      </c>
    </row>
    <row r="254" spans="1:9" ht="15" customHeight="1">
      <c r="A254" s="1874">
        <v>46301</v>
      </c>
      <c r="B254" s="52" t="s">
        <v>56</v>
      </c>
      <c r="C254" s="52" t="s">
        <v>3458</v>
      </c>
      <c r="D254" s="52" t="s">
        <v>645</v>
      </c>
      <c r="E254" s="52">
        <v>1278</v>
      </c>
      <c r="F254" s="52" t="s">
        <v>3440</v>
      </c>
      <c r="H254" s="52" t="s">
        <v>3441</v>
      </c>
      <c r="I254" s="27" t="s">
        <v>3556</v>
      </c>
    </row>
    <row r="255" spans="1:9" ht="15" customHeight="1">
      <c r="A255" s="1874">
        <v>46301</v>
      </c>
      <c r="B255" s="52" t="s">
        <v>3560</v>
      </c>
      <c r="C255" s="52" t="s">
        <v>591</v>
      </c>
      <c r="D255" s="52" t="s">
        <v>620</v>
      </c>
      <c r="E255" s="52">
        <v>324</v>
      </c>
      <c r="F255" s="52" t="s">
        <v>3440</v>
      </c>
    </row>
    <row r="256" spans="1:9" ht="15" customHeight="1">
      <c r="A256" s="1874">
        <v>46301</v>
      </c>
      <c r="B256" s="52" t="s">
        <v>3561</v>
      </c>
      <c r="C256" s="52" t="s">
        <v>576</v>
      </c>
      <c r="D256" s="52" t="s">
        <v>595</v>
      </c>
      <c r="E256" s="52">
        <v>308</v>
      </c>
      <c r="F256" s="52" t="s">
        <v>3440</v>
      </c>
      <c r="G256" s="1882"/>
      <c r="H256" s="52" t="s">
        <v>3441</v>
      </c>
      <c r="I256" s="27" t="s">
        <v>3562</v>
      </c>
    </row>
    <row r="257" spans="1:9" ht="15" customHeight="1">
      <c r="A257" s="1874">
        <v>46301</v>
      </c>
      <c r="B257" s="52" t="s">
        <v>3456</v>
      </c>
      <c r="C257" s="52" t="s">
        <v>576</v>
      </c>
      <c r="D257" s="52" t="s">
        <v>595</v>
      </c>
      <c r="E257" s="52">
        <v>180</v>
      </c>
      <c r="F257" s="52" t="s">
        <v>3440</v>
      </c>
      <c r="G257" s="1882"/>
      <c r="H257" s="52" t="s">
        <v>3441</v>
      </c>
      <c r="I257" s="27" t="s">
        <v>3563</v>
      </c>
    </row>
    <row r="258" spans="1:9" ht="15" customHeight="1">
      <c r="A258" s="1874">
        <v>46301</v>
      </c>
      <c r="B258" s="52" t="s">
        <v>3014</v>
      </c>
      <c r="C258" s="52" t="s">
        <v>3454</v>
      </c>
      <c r="D258" s="52" t="s">
        <v>883</v>
      </c>
      <c r="E258" s="52">
        <v>30</v>
      </c>
      <c r="F258" s="52" t="s">
        <v>3440</v>
      </c>
      <c r="H258" s="52" t="s">
        <v>3441</v>
      </c>
      <c r="I258" s="1878"/>
    </row>
    <row r="259" spans="1:9" ht="15" customHeight="1">
      <c r="A259" s="1874">
        <v>46301</v>
      </c>
      <c r="B259" s="52" t="s">
        <v>3014</v>
      </c>
      <c r="C259" s="52" t="s">
        <v>3454</v>
      </c>
      <c r="D259" s="52" t="s">
        <v>886</v>
      </c>
      <c r="E259" s="52">
        <v>514</v>
      </c>
      <c r="F259" s="52" t="s">
        <v>3440</v>
      </c>
      <c r="H259" s="52" t="s">
        <v>3441</v>
      </c>
    </row>
    <row r="260" spans="1:9" ht="15" customHeight="1">
      <c r="A260" s="1874">
        <v>46301</v>
      </c>
      <c r="B260" s="52" t="s">
        <v>54</v>
      </c>
      <c r="C260" s="52" t="s">
        <v>663</v>
      </c>
      <c r="D260" s="52" t="s">
        <v>1124</v>
      </c>
      <c r="E260" s="52">
        <v>1602</v>
      </c>
      <c r="F260" s="52" t="s">
        <v>3440</v>
      </c>
      <c r="G260" s="52">
        <v>1645306</v>
      </c>
      <c r="H260" s="52" t="s">
        <v>3459</v>
      </c>
      <c r="I260" s="27" t="s">
        <v>3527</v>
      </c>
    </row>
    <row r="261" spans="1:9" ht="15" customHeight="1">
      <c r="A261" s="1874">
        <v>46301</v>
      </c>
      <c r="B261" s="52" t="s">
        <v>79</v>
      </c>
      <c r="C261" s="52" t="s">
        <v>3530</v>
      </c>
      <c r="D261" s="52" t="s">
        <v>699</v>
      </c>
      <c r="E261" s="52">
        <v>483</v>
      </c>
      <c r="F261" s="52" t="s">
        <v>3440</v>
      </c>
      <c r="G261" s="52">
        <v>1645602</v>
      </c>
      <c r="H261" s="52" t="s">
        <v>3557</v>
      </c>
      <c r="I261" s="27" t="s">
        <v>3548</v>
      </c>
    </row>
    <row r="262" spans="1:9" ht="15" customHeight="1">
      <c r="A262" s="1874">
        <v>46301</v>
      </c>
      <c r="B262" s="52" t="s">
        <v>3312</v>
      </c>
      <c r="C262" s="52" t="s">
        <v>3530</v>
      </c>
      <c r="D262" s="52" t="s">
        <v>695</v>
      </c>
      <c r="E262" s="52">
        <v>670</v>
      </c>
      <c r="F262" s="52" t="s">
        <v>3440</v>
      </c>
      <c r="H262" s="52" t="s">
        <v>3441</v>
      </c>
      <c r="I262" s="27" t="s">
        <v>3548</v>
      </c>
    </row>
    <row r="264" spans="1:9" ht="15" customHeight="1">
      <c r="A264" s="1874">
        <v>46302</v>
      </c>
      <c r="B264" s="52" t="s">
        <v>54</v>
      </c>
      <c r="C264" s="52" t="s">
        <v>663</v>
      </c>
      <c r="D264" s="52" t="s">
        <v>1124</v>
      </c>
      <c r="E264" s="52">
        <v>190</v>
      </c>
      <c r="F264" s="52" t="s">
        <v>3440</v>
      </c>
      <c r="G264" s="52">
        <v>1645306</v>
      </c>
      <c r="H264" s="52" t="s">
        <v>3459</v>
      </c>
      <c r="I264" s="27" t="s">
        <v>3527</v>
      </c>
    </row>
    <row r="265" spans="1:9" ht="15" customHeight="1">
      <c r="A265" s="1874">
        <v>46302</v>
      </c>
      <c r="B265" s="52" t="s">
        <v>3312</v>
      </c>
      <c r="C265" s="52" t="s">
        <v>3530</v>
      </c>
      <c r="D265" s="52" t="s">
        <v>695</v>
      </c>
      <c r="E265" s="52">
        <v>731</v>
      </c>
      <c r="F265" s="52" t="s">
        <v>3440</v>
      </c>
      <c r="I265" s="1877" t="s">
        <v>3558</v>
      </c>
    </row>
    <row r="266" spans="1:9" ht="15" customHeight="1">
      <c r="A266" s="1874">
        <v>46302</v>
      </c>
      <c r="B266" s="52" t="s">
        <v>79</v>
      </c>
      <c r="C266" s="52" t="s">
        <v>3530</v>
      </c>
      <c r="D266" s="52" t="s">
        <v>699</v>
      </c>
      <c r="E266" s="52">
        <v>271</v>
      </c>
      <c r="F266" s="52" t="s">
        <v>3564</v>
      </c>
      <c r="G266" s="52">
        <v>1645602</v>
      </c>
    </row>
    <row r="267" spans="1:9" ht="15" customHeight="1">
      <c r="A267" s="1874">
        <v>46302</v>
      </c>
      <c r="B267" s="52" t="s">
        <v>3014</v>
      </c>
      <c r="C267" s="52" t="s">
        <v>3461</v>
      </c>
      <c r="D267" s="52" t="s">
        <v>883</v>
      </c>
      <c r="E267" s="52">
        <v>1310</v>
      </c>
      <c r="F267" s="52" t="s">
        <v>3440</v>
      </c>
    </row>
    <row r="268" spans="1:9" ht="15" customHeight="1">
      <c r="A268" s="1874">
        <v>46302</v>
      </c>
      <c r="B268" s="52" t="s">
        <v>3014</v>
      </c>
      <c r="C268" s="52" t="s">
        <v>3461</v>
      </c>
      <c r="D268" s="52" t="s">
        <v>1066</v>
      </c>
      <c r="E268" s="52">
        <v>1324</v>
      </c>
      <c r="F268" s="52" t="s">
        <v>3440</v>
      </c>
    </row>
    <row r="269" spans="1:9" ht="15" customHeight="1">
      <c r="A269" s="1874">
        <v>46302</v>
      </c>
      <c r="B269" s="52" t="s">
        <v>54</v>
      </c>
      <c r="C269" s="52" t="s">
        <v>663</v>
      </c>
      <c r="D269" s="52" t="s">
        <v>726</v>
      </c>
      <c r="E269" s="52">
        <v>904</v>
      </c>
      <c r="F269" s="52" t="s">
        <v>3440</v>
      </c>
      <c r="H269" s="52" t="s">
        <v>3441</v>
      </c>
      <c r="I269" s="27" t="s">
        <v>3565</v>
      </c>
    </row>
    <row r="271" spans="1:9" ht="15" customHeight="1">
      <c r="A271" s="1874">
        <v>46303</v>
      </c>
      <c r="B271" s="52" t="s">
        <v>3566</v>
      </c>
      <c r="C271" s="52" t="s">
        <v>71</v>
      </c>
      <c r="D271" s="52" t="s">
        <v>1101</v>
      </c>
      <c r="E271" s="52">
        <v>36</v>
      </c>
      <c r="F271" s="52" t="s">
        <v>3440</v>
      </c>
    </row>
    <row r="272" spans="1:9" ht="15" customHeight="1">
      <c r="A272" s="1874">
        <v>46303</v>
      </c>
      <c r="B272" s="52" t="s">
        <v>503</v>
      </c>
      <c r="C272" s="52" t="s">
        <v>591</v>
      </c>
      <c r="D272" s="52" t="s">
        <v>1093</v>
      </c>
      <c r="E272" s="52">
        <v>749</v>
      </c>
      <c r="F272" s="52" t="s">
        <v>3440</v>
      </c>
    </row>
    <row r="273" spans="1:9" ht="15" customHeight="1">
      <c r="A273" s="1874">
        <v>46303</v>
      </c>
      <c r="B273" s="52" t="s">
        <v>3456</v>
      </c>
      <c r="C273" s="52" t="s">
        <v>576</v>
      </c>
      <c r="D273" s="52" t="s">
        <v>595</v>
      </c>
      <c r="E273" s="52">
        <v>160</v>
      </c>
      <c r="F273" s="52" t="s">
        <v>3440</v>
      </c>
    </row>
    <row r="274" spans="1:9" ht="15" customHeight="1">
      <c r="A274" s="1874">
        <v>46303</v>
      </c>
      <c r="B274" s="52" t="s">
        <v>3014</v>
      </c>
      <c r="C274" s="52" t="s">
        <v>3454</v>
      </c>
      <c r="D274" s="52" t="s">
        <v>883</v>
      </c>
      <c r="E274" s="52">
        <v>74</v>
      </c>
      <c r="F274" s="52" t="s">
        <v>3440</v>
      </c>
    </row>
    <row r="275" spans="1:9" ht="15" customHeight="1">
      <c r="A275" s="1874">
        <v>46303</v>
      </c>
      <c r="B275" s="52" t="s">
        <v>3453</v>
      </c>
      <c r="C275" s="52" t="s">
        <v>636</v>
      </c>
      <c r="D275" s="52" t="s">
        <v>817</v>
      </c>
      <c r="E275" s="52">
        <v>456</v>
      </c>
      <c r="F275" s="52" t="s">
        <v>3440</v>
      </c>
    </row>
    <row r="276" spans="1:9" ht="15" customHeight="1">
      <c r="A276" s="1874">
        <v>46303</v>
      </c>
      <c r="B276" s="52" t="s">
        <v>54</v>
      </c>
      <c r="C276" s="52" t="s">
        <v>663</v>
      </c>
      <c r="D276" s="52" t="s">
        <v>726</v>
      </c>
      <c r="E276" s="52">
        <v>868</v>
      </c>
      <c r="F276" s="52" t="s">
        <v>3440</v>
      </c>
      <c r="H276" s="52" t="s">
        <v>3441</v>
      </c>
      <c r="I276" s="27" t="s">
        <v>3565</v>
      </c>
    </row>
    <row r="277" spans="1:9" ht="15" customHeight="1">
      <c r="A277" s="1874">
        <v>46303</v>
      </c>
      <c r="B277" s="52" t="s">
        <v>3014</v>
      </c>
      <c r="C277" s="52" t="s">
        <v>3454</v>
      </c>
      <c r="D277" s="52" t="s">
        <v>886</v>
      </c>
      <c r="E277" s="52">
        <v>1291</v>
      </c>
      <c r="F277" s="52" t="s">
        <v>3440</v>
      </c>
    </row>
    <row r="278" spans="1:9" ht="15" customHeight="1">
      <c r="A278" s="1874">
        <v>46303</v>
      </c>
      <c r="B278" s="52" t="s">
        <v>79</v>
      </c>
      <c r="C278" s="52" t="s">
        <v>3530</v>
      </c>
      <c r="D278" s="52" t="s">
        <v>699</v>
      </c>
      <c r="E278" s="52">
        <v>360</v>
      </c>
      <c r="F278" s="52" t="s">
        <v>3440</v>
      </c>
      <c r="G278" s="52">
        <v>1645602</v>
      </c>
    </row>
    <row r="279" spans="1:9" ht="15" customHeight="1">
      <c r="A279" s="1874">
        <v>46303</v>
      </c>
      <c r="B279" s="52" t="s">
        <v>3312</v>
      </c>
      <c r="C279" s="52" t="s">
        <v>3530</v>
      </c>
      <c r="D279" s="52" t="s">
        <v>695</v>
      </c>
      <c r="E279" s="52">
        <v>843</v>
      </c>
      <c r="F279" s="52" t="s">
        <v>3440</v>
      </c>
      <c r="I279" s="1877" t="s">
        <v>3558</v>
      </c>
    </row>
  </sheetData>
  <dataValidations count="2">
    <dataValidation allowBlank="1" showInputMessage="1" showErrorMessage="1" sqref="G17:G103 G132:G136 G193:G207 G105:G115 G1:G15 F1:F1048576 G117:G130 G183:G191 G138:G154 G156:G181 G209:G1048576" xr:uid="{055A8322-34D0-448F-9AB9-79634504FC10}"/>
    <dataValidation type="list" allowBlank="1" showInputMessage="1" showErrorMessage="1" sqref="H1:H1048576" xr:uid="{4C285555-83A6-4F7D-9296-2EE8B807DF97}">
      <formula1>"Customer, Not Created, Biz Ops, Closed"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a82b5b-ba2e-44db-b924-6e61b35a9ee7">
      <Terms xmlns="http://schemas.microsoft.com/office/infopath/2007/PartnerControls"/>
    </lcf76f155ced4ddcb4097134ff3c332f>
    <TaxCatchAll xmlns="5bed7e7d-a23b-4307-b95c-0d71c52f20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7483385BB8FB44B3BE945AEDED31A0" ma:contentTypeVersion="11" ma:contentTypeDescription="Create a new document." ma:contentTypeScope="" ma:versionID="b1e475c7173e3855d393193020b2e12c">
  <xsd:schema xmlns:xsd="http://www.w3.org/2001/XMLSchema" xmlns:xs="http://www.w3.org/2001/XMLSchema" xmlns:p="http://schemas.microsoft.com/office/2006/metadata/properties" xmlns:ns2="2da82b5b-ba2e-44db-b924-6e61b35a9ee7" xmlns:ns3="5bed7e7d-a23b-4307-b95c-0d71c52f20e1" targetNamespace="http://schemas.microsoft.com/office/2006/metadata/properties" ma:root="true" ma:fieldsID="5b8bc53b35794c8bb0180efdb7c42335" ns2:_="" ns3:_="">
    <xsd:import namespace="2da82b5b-ba2e-44db-b924-6e61b35a9ee7"/>
    <xsd:import namespace="5bed7e7d-a23b-4307-b95c-0d71c52f20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a82b5b-ba2e-44db-b924-6e61b35a9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cb1be59-169a-442a-a9a8-70212060aa74"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ed7e7d-a23b-4307-b95c-0d71c52f20e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e6a93a-a693-458c-87ee-98315614cf3c}" ma:internalName="TaxCatchAll" ma:showField="CatchAllData" ma:web="5bed7e7d-a23b-4307-b95c-0d71c52f20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criptIds xmlns="http://schemas.microsoft.com/office/extensibility/maker/v1.0" id="script-ids-node-id">
  <scriptId id="ms-officescript%3A%2F%2Fonedrive_business_itemlink%2F01M4KHK7H3TTTCBRTOZZCY2WK6OUYIJLZX:ms-officescript%3A%2F%2Fonedrive_business_sharinglink%2Fu!aHR0cHM6Ly9pdGdjb21tLW15LnNoYXJlcG9pbnQuY29tLzp1Oi9wL2pvaG5fa3JhdXMvSVFEN25PWWd4bTdPUlkxWlhuVXdoSzgzQVpCczlHZGVDOXdlTFRObjk2OU03NWs"/>
  <scriptId xmlns="" id="ms-officescript%3A%2F%2Fonedrive_business_itemlink%2F01M4KHK7DMJ2DIOUPWPVE24MFUUL44A24E:ms-officescript%3A%2F%2Fonedrive_business_sharinglink%2Fu!aHR0cHM6Ly9pdGdjb21tLW15LnNoYXJlcG9pbnQuY29tLzp1Oi9wL2pvaG5fa3JhdXMvSVFCc1RvYUhVZlo5U2E0d3RLTDV3R3VFQWV5NGdYcUFSajN6OXF1Rm5SZGlhckE"/>
  <scriptId xmlns="" id="ms-officescript%3A%2F%2Fonedrive_business_itemlink%2F01M4KHK7BOES65SN4LR5DJJS6T5C7UREPC:ms-officescript%3A%2F%2Fonedrive_business_sharinglink%2Fu!aHR0cHM6Ly9pdGdjb21tLW15LnNoYXJlcG9pbnQuY29tLzp1Oi9wL2pvaG5fa3JhdXMvSVFBdUpMM1pONHVQUnBUTDAtaV9TSkhpQVRrUFZEeUc5aUFEX29HeDBhUFdMMjg"/>
  <scriptId xmlns="" id="ms-officescript%3A%2F%2Fonedrive_business_itemlink%2F01M4KHK7AHKFM6Y3H45NGL3FKO7YNHSRM6:ms-officescript%3A%2F%2Fonedrive_business_sharinglink%2Fu!aHR0cHM6Ly9pdGdjb21tLW15LnNoYXJlcG9pbnQuY29tLzp1Oi9wL2pvaG5fa3JhdXMvSVFBSFVWbnNiUHpyVEwyVlR2NGFlVVdlQWZaa2FWRXFNQkc4cXROTko5S1lCUjQ"/>
  <scriptId xmlns="" id="ms-officescript%3A%2F%2Fonedrive_business_itemlink%2F01M4KHK7D3TF7JW46QUZCL7E43KYCQXYFG:ms-officescript%3A%2F%2Fonedrive_business_sharinglink%2Fu!aHR0cHM6Ly9pdGdjb21tLW15LnNoYXJlcG9pbnQuY29tLzp1Oi9wL2pvaG5fa3JhdXMvSVFCN21YNmJjOUNtUkwtVG0xWUZDLUNtQVJNWHMzSkdLbWR1QlowS0xHdkE4bWs"/>
  <scriptId xmlns="" id="ms-officescript%3A%2F%2Fonedrive_business_itemlink%2F01M4KHK7HY4NCSGALXKBELGUEQKHQGNEZE:ms-officescript%3A%2F%2Fonedrive_business_sharinglink%2Fu!aHR0cHM6Ly9pdGdjb21tLW15LnNoYXJlcG9pbnQuY29tLzp1Oi9wL2pvaG5fa3JhdXMvSVFENDQwVWpBWGRRU0xOUWtGSGdacE1rQWRfR2RHb2tOVm00UE5VWXhaTWdUMmM"/>
  <scriptId xmlns="" id="ms-officescript%3A%2F%2Fonedrive_business_itemlink%2F01M4KHK7E66NTLBQRDQFGZQABBGBSEFKFN:ms-officescript%3A%2F%2Fonedrive_business_sharinglink%2Fu!aHR0cHM6Ly9pdGdjb21tLW15LnNoYXJlcG9pbnQuY29tLzp1Oi9wL2pvaG5fa3JhdXMvSVFDZTgyYXd3aU9CVFpnQUlUQmtRcWl0QVJTR3JXaVgzM2czTGV0WHhuM3Fsb0k"/>
</scriptIds>
</file>

<file path=customXml/itemProps1.xml><?xml version="1.0" encoding="utf-8"?>
<ds:datastoreItem xmlns:ds="http://schemas.openxmlformats.org/officeDocument/2006/customXml" ds:itemID="{D0777011-4877-421E-8AF8-D1BD15BA95A7}"/>
</file>

<file path=customXml/itemProps2.xml><?xml version="1.0" encoding="utf-8"?>
<ds:datastoreItem xmlns:ds="http://schemas.openxmlformats.org/officeDocument/2006/customXml" ds:itemID="{A1C6EB7E-BCA2-45BD-92AE-8A3DF42106BE}"/>
</file>

<file path=customXml/itemProps3.xml><?xml version="1.0" encoding="utf-8"?>
<ds:datastoreItem xmlns:ds="http://schemas.openxmlformats.org/officeDocument/2006/customXml" ds:itemID="{EC457EB7-6B26-4AAC-B316-429F05422BB3}"/>
</file>

<file path=customXml/itemProps4.xml><?xml version="1.0" encoding="utf-8"?>
<ds:datastoreItem xmlns:ds="http://schemas.openxmlformats.org/officeDocument/2006/customXml" ds:itemID="{DB14E40D-32F4-405D-8294-F2D8787B4F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Jourden Lawrence</dc:creator>
  <cp:keywords/>
  <dc:description/>
  <cp:lastModifiedBy>John Kraus</cp:lastModifiedBy>
  <cp:revision/>
  <dcterms:created xsi:type="dcterms:W3CDTF">2025-01-07T16:10:48Z</dcterms:created>
  <dcterms:modified xsi:type="dcterms:W3CDTF">2026-10-10T17:52:08Z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0x010100F07483385BB8FB44B3BE945AEDED31A0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