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71" documentId="8_{941262AC-BC69-4A39-A0F5-E6C0C5A7C19A}" xr6:coauthVersionLast="47" xr6:coauthVersionMax="47" xr10:uidLastSave="{3E54619E-A3BE-4350-92DD-8B7FC55B3CE1}"/>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55" r:id="rId12"/>
    <pivotCache cacheId="56" r:id="rId13"/>
    <pivotCache cacheId="57" r:id="rId14"/>
    <pivotCache cacheId="58" r:id="rId15"/>
    <pivotCache cacheId="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<sst xmlns="http://schemas.openxmlformats.org/spreadsheetml/2006/main" count="19335" uniqueCount="2434">
  <si>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</si>
  <si>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</si>
  <si>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</si>
  <si>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</si>
  <si>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</si>
  <si>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</si>
  <si>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</si>
  <si>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</si>
  <si>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</si>
  <si>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</si>
  <si>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</si>
  <si>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</si>
  <si>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</si>
  <si>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</si>
  <si>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</si>
  <si>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</si>
  <si>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</si>
  <si>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</si>
  <si>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</si>
  <si>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</si>
  <si>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</si>
  <si>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</si>
  <si>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</si>
  <si>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</si>
  <si>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</si>
  <si>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</si>
  <si>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</si>
  <si>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</si>
  <si>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</si>
  <si>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</si>
  <si>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</si>
  <si>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</si>
  <si>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</si>
  <si>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</si>
  <si>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</si>
  <si>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</si>
  <si>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</si>
  <si>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</si>
  <si>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</si>
  <si>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</si>
  <si>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</si>
  <si>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</si>
  <si>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</si>
  <si>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</si>
  <si>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</si>
  <si>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</si>
  <si>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</si>
  <si>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</si>
  <si>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</si>
  <si>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</si>
  <si>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</si>
  <si>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</si>
  <si>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</si>
  <si>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</si>
  <si>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</si>
  <si>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</si>
  <si>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</si>
  <si>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</si>
  <si>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</si>
  <si>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</si>
  <si>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</si>
  <si>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</si>
  <si>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</si>
  <si>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</si>
  <si>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</si>
  <si>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</si>
  <si>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</si>
  <si>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</si>
  <si>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</si>
  <si>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</si>
  <si>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</si>
  <si>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</si>
  <si>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</si>
  <si>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</si>
  <si>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</si>
  <si>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</si>
  <si>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</si>
  <si>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</si>
  <si>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</si>
  <si>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</si>
  <si>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</si>
  <si>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</si>
  <si>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</si>
  <si>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</si>
  <si>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</si>
  <si>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</si>
  <si>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</si>
  <si>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</si>
  <si>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</si>
  <si>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</si>
  <si>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</si>
  <si>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</si>
  <si>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</si>
  <si>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</si>
  <si>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</si>
  <si>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</si>
  <si>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</si>
  <si>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</si>
  <si>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</si>
  <si>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</si>
  <si>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</si>
  <si>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</si>
  <si>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</si>
  <si>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</si>
  <si>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</si>
  <si>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</si>
  <si>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</si>
  <si>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</si>
  <si>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</si>
  <si>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</si>
  <si>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</si>
  <si>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</si>
  <si>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</si>
  <si>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</si>
  <si>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</si>
  <si>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</si>
  <si>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</si>
  <si>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</si>
  <si>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</si>
  <si>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</si>
  <si>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</si>
  <si>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</si>
  <si>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</si>
  <si>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</si>
  <si>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</si>
  <si>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</si>
  <si>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</si>
  <si>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</si>
  <si>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</si>
  <si>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</si>
  <si>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</si>
  <si>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</si>
  <si>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</si>
  <si>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</si>
  <si>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</si>
  <si>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</si>
  <si>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</si>
  <si>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</si>
  <si>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</si>
  <si>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</si>
  <si>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</si>
  <si>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</si>
  <si>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</si>
  <si>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</si>
  <si>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</si>
  <si>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</si>
  <si>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</si>
  <si>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</si>
  <si>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</si>
  <si>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</si>
  <si>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</si>
  <si>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</si>
  <si>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</si>
  <si>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</si>
  <si>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</si>
  <si>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</si>
  <si>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</si>
  <si>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</si>
  <si>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</si>
  <si>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</si>
  <si>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</si>
  <si>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</si>
  <si>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</si>
  <si>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</si>
  <si>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</si>
  <si>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</si>
  <si>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</si>
  <si>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</si>
  <si>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</si>
  <si>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</si>
  <si>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</si>
  <si>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</si>
  <si>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</si>
  <si>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</si>
  <si>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</si>
  <si>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</si>
  <si>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</si>
  <si>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</si>
  <si>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</si>
  <si>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</si>
  <si>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</si>
  <si>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</si>
  <si>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</si>
  <si>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</si>
  <si>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</si>
  <si>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</si>
  <si>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</si>
  <si>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</si>
  <si>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</si>
  <si>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</si>
  <si>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</si>
  <si>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</si>
  <si>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</si>
  <si>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</si>
  <si>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</si>
  <si>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</si>
  <si>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</si>
  <si>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</si>
  <si>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</si>
  <si>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</si>
  <si>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</si>
  <si>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</si>
  <si>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</si>
  <si>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</si>
  <si>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</si>
  <si>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</si>
  <si>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</si>
  <si>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</si>
  <si>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</si>
  <si>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</si>
  <si>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</si>
  <si>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</si>
  <si>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</si>
  <si>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</si>
  <si>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</si>
  <si>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</si>
  <si>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</si>
  <si>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</si>
  <si>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</si>
  <si>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</si>
  <si>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</si>
  <si>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</si>
  <si>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</si>
  <si>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</si>
  <si>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</si>
  <si>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</si>
  <si>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</si>
  <si>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</si>
  <si>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</si>
  <si>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</si>
  <si>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</si>
  <si>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</si>
  <si>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</si>
  <si>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</si>
  <si>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</si>
  <si>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</si>
  <si>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</si>
  <si>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</si>
  <si>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</si>
  <si>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</si>
  <si>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</si>
  <si>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</si>
  <si>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</si>
  <si>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</si>
  <si>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</si>
  <si>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</si>
  <si>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</si>
  <si>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</si>
  <si>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</si>
  <si>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</si>
  <si>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</si>
  <si>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</si>
  <si>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</si>
  <si>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</si>
  <si>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</si>
  <si>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</si>
  <si>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</si>
  <si>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</si>
  <si>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</si>
  <si>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</si>
  <si>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</si>
  <si>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</si>
  <si>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</si>
  <si>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</si>
  <si>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</si>
  <si>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</si>
  <si>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</si>
  <si>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</si>
  <si>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</si>
  <si>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</si>
  <si>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</si>
  <si>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</si>
  <si>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</si>
  <si>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</si>
  <si>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</si>
  <si>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</si>
  <si>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</si>
  <si>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</si>
  <si>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</si>
  <si>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</si>
  <si>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</si>
  <si>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</si>
  <si>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</si>
  <si>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</si>
  <si>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</si>
  <si>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</si>
  <si>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</si>
  <si>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</si>
  <si>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</si>
  <si>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</si>
  <si>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</si>
  <si>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</si>
  <si>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</si>
  <si>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</si>
  <si>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</si>
  <si>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</si>
  <si>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</si>
  <si>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</si>
  <si>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</si>
  <si>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</si>
  <si>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</si>
  <si>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</si>
  <si>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</si>
  <si>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</si>
  <si>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</si>
  <si>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</si>
  <si>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</si>
  <si>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</si>
  <si>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</si>
  <si>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</si>
  <si>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</si>
  <si>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</si>
  <si>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</si>
  <si>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</si>
  <si>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</si>
  <si>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</si>
  <si>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</si>
  <si>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</si>
  <si>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</si>
  <si>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</si>
  <si>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</si>
  <si>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</si>
  <si>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</si>
  <si>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</si>
  <si>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</si>
  <si>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</si>
  <si>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</si>
  <si>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</si>
  <si>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</si>
  <si>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</si>
  <si>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</si>
  <si>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</si>
  <si>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</si>
  <si>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</si>
  <si>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</si>
  <si>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</si>
  <si>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</si>
  <si>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</si>
  <si>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</si>
  <si>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</si>
  <si>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</si>
  <si>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</si>
  <si>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</si>
  <si>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</si>
  <si>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</si>
  <si>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</si>
  <si>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</si>
  <si>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</si>
  <si>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</si>
  <si>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</si>
  <si>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</si>
  <si>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</si>
  <si>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</si>
  <si>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</si>
  <si>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</si>
  <si>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</si>
  <si>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</si>
  <si>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</si>
  <si>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</si>
  <si>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</si>
  <si>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</si>
  <si>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</si>
  <si>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</si>
  <si>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</si>
  <si>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</si>
  <si>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</si>
  <si>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</si>
  <si>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</si>
  <si>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</si>
  <si>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</si>
  <si>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</si>
  <si>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</si>
  <si>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</si>
  <si>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</si>
  <si>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</si>
  <si>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</si>
  <si>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</si>
  <si>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</si>
  <si>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</si>
  <si>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</si>
  <si>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</si>
  <si>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</si>
  <si>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</si>
  <si>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</si>
  <si>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</si>
  <si>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</si>
  <si>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</si>
  <si>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</si>
  <si>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</si>
  <si>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</si>
  <si>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</si>
  <si>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</si>
  <si>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</si>
  <si>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</si>
  <si>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</si>
  <si>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</si>
  <si>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</si>
  <si>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</si>
  <si>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</si>
  <si>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</si>
  <si>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</si>
  <si>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</si>
  <si>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</si>
  <si>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</si>
  <si>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</si>
  <si>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</si>
  <si>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</si>
  <si>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</si>
  <si>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</si>
  <si>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</si>
  <si>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</si>
  <si>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</si>
  <si>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</si>
  <si>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</si>
  <si>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</si>
  <si>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</si>
  <si>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</si>
  <si>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</si>
  <si>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</si>
  <si>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</si>
  <si>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</si>
  <si>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</si>
  <si>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</si>
  <si>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</si>
  <si>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</si>
  <si>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</si>
  <si>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</si>
  <si>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</si>
  <si>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</si>
  <si>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</si>
  <si>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</si>
  <si>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</si>
  <si>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</si>
  <si>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</si>
  <si>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</si>
  <si>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</si>
  <si>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</si>
  <si>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</si>
  <si>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</si>
  <si>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</si>
  <si>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</si>
  <si>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</si>
  <si>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</si>
  <si>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</si>
  <si>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</si>
  <si>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</si>
  <si>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</si>
  <si>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</si>
  <si>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</si>
  <si>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</si>
  <si>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</si>
  <si>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</si>
  <si>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</si>
  <si>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</si>
  <si>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</si>
  <si>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</si>
  <si>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</si>
  <si>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</si>
  <si>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</si>
  <si>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</si>
  <si>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</si>
  <si>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</si>
  <si>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</si>
  <si>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</si>
  <si>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</si>
  <si>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</si>
  <si>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</si>
  <si>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</si>
  <si>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</si>
  <si>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</si>
  <si>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</si>
  <si>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</si>
  <si>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</si>
  <si>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</si>
  <si>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</si>
  <si>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</si>
  <si>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</si>
  <si>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</si>
  <si>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</si>
  <si>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</si>
  <si>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</si>
  <si>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</si>
  <si>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</si>
  <si>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</si>
  <si>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</si>
  <si>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</si>
  <si>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</si>
  <si>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</si>
  <si>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</si>
  <si>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</si>
  <si>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</si>
  <si>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</si>
  <si>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</si>
  <si>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</si>
  <si>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</si>
  <si>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</si>
  <si>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</si>
  <si>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</si>
  <si>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</si>
  <si>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</si>
  <si>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</si>
  <si>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</si>
  <si>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</si>
  <si>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</si>
  <si>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</si>
  <si>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</si>
  <si>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</si>
  <si>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</si>
  <si>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</si>
  <si>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</si>
  <si>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</si>
  <si>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</si>
  <si>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</si>
  <si>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</si>
  <si>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</si>
  <si>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</si>
  <si>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</si>
  <si>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</si>
  <si>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</si>
  <si>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</si>
  <si>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</si>
  <si>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</si>
  <si>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</si>
  <si>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</si>
  <si>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</si>
  <si>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</si>
  <si>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</si>
  <si>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</si>
  <si>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</si>
  <si>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</si>
  <si>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</si>
  <si>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</si>
  <si>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</si>
  <si>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</si>
  <si>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</si>
  <si>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</si>
  <si>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</si>
  <si>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</si>
  <si>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</si>
  <si>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</si>
  <si>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</si>
  <si>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</si>
  <si>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</si>
  <si>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</si>
  <si>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</si>
  <si>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</si>
  <si>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</si>
  <si>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</si>
  <si>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</si>
  <si>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</si>
  <si>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</si>
  <si>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</si>
  <si>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</si>
  <si>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</si>
  <si>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</si>
  <si>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</si>
  <si>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</si>
  <si>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</si>
  <si>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</si>
  <si>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</si>
  <si>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</si>
  <si>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</si>
  <si>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</si>
  <si>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</si>
  <si>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</si>
  <si>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</si>
  <si>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</si>
  <si>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</si>
  <si>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</si>
  <si>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</si>
  <si>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</si>
  <si>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</si>
  <si>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</si>
  <si>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</si>
  <si>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</si>
  <si>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</si>
  <si>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</si>
  <si>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</si>
  <si>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</si>
  <si>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</si>
  <si>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</si>
  <si>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</si>
  <si>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</si>
  <si>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</si>
  <si>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</si>
  <si>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</si>
  <si>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</si>
  <si>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</si>
  <si>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</si>
  <si>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</si>
  <si>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</si>
  <si>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</si>
  <si>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</si>
  <si>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</si>
  <si>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</si>
  <si>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</si>
  <si>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</si>
  <si>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</si>
  <si>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</si>
  <si>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</si>
  <si>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</si>
  <si>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</si>
  <si>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</si>
  <si>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</si>
  <si>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</si>
  <si>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</si>
  <si>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</si>
  <si>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</si>
  <si>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</si>
  <si>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</si>
  <si>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</si>
  <si>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</si>
  <si>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</si>
  <si>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</si>
  <si>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</si>
  <si>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</si>
  <si>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</si>
  <si>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</si>
  <si>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</si>
  <si>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</si>
  <si>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</si>
  <si>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</si>
  <si>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</si>
  <si>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</si>
  <si>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</si>
  <si>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</si>
  <si>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</si>
  <si>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</si>
  <si>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 4-9-26 canceled per tillman</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</si>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</sst>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0" borderId="70" xfId="0" applyFont="1" applyFill="1" applyBorder="1" applyAlignment="1">
      <alignment horizontal="center"/>
    </xf>
    <xf numFmtId="0" fontId="8" fillId="0" borderId="70" xfId="0"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90288</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055556"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40277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m/>
    <x v="2"/>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m/>
  </r>
  <r>
    <x v="125"/>
    <x v="15"/>
    <x v="303"/>
    <m/>
    <m/>
    <m/>
  </r>
  <r>
    <x v="125"/>
    <x v="15"/>
    <x v="303"/>
    <m/>
    <m/>
    <m/>
  </r>
  <r>
    <x v="125"/>
    <x v="15"/>
    <x v="303"/>
    <m/>
    <m/>
    <m/>
  </r>
  <r>
    <x v="125"/>
    <x v="15"/>
    <x v="3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04/09/2026  2:49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657729</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627677</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4.569055036344756E-2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90288</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2.925084175084175E-2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82604</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657729</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657729</v>
      </c>
      <c r="D25" s="1040">
        <f>IFERROR(H10/D10,0)</f>
        <v>4.569055036344756E-2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7</v>
      </c>
      <c r="H29" s="1044">
        <f>COUNTIF('Completed Projects Pending PW'!F:F,"*Joshua*")</f>
        <v>18</v>
      </c>
      <c r="I29" s="1058">
        <f>G29+H29</f>
        <v>25</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22</v>
      </c>
      <c r="C36" s="1052">
        <f>SUM(C29:C35)</f>
        <v>40</v>
      </c>
      <c r="D36" s="1053">
        <f>SUM(D29:D35)</f>
        <v>62</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25</v>
      </c>
      <c r="H37" s="1052">
        <f>SUM(H29:H36)</f>
        <v>39</v>
      </c>
      <c r="I37" s="1053">
        <f>SUM(I29:I36)</f>
        <v>64</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B38" activePane="topRight" state="frozen"/>
      <selection pane="topRight" activeCell="E51" sqref="E5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431"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1430"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3"/>
      <c r="L42" s="1292"/>
      <c r="M42" s="703" t="s">
        <v>110</v>
      </c>
      <c r="N42" s="1434">
        <v>43061.3</v>
      </c>
      <c r="O42" s="703" t="s">
        <v>110</v>
      </c>
      <c r="P42" s="1435" t="s">
        <v>35</v>
      </c>
      <c r="Q42" s="1010">
        <v>46087</v>
      </c>
      <c r="R42" s="1436"/>
      <c r="S42" s="1436"/>
      <c r="T42" s="1436"/>
      <c r="U42" s="1437">
        <v>11789</v>
      </c>
      <c r="V42" s="1438"/>
      <c r="W42" s="1438">
        <f>SUM(U42-V42)</f>
        <v>11789</v>
      </c>
      <c r="X42" s="1294">
        <f>IFERROR($V42/$U42, 0)</f>
        <v>0</v>
      </c>
      <c r="Y42" s="1436"/>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8">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t="s">
        <v>50</v>
      </c>
      <c r="E48" s="1292">
        <v>46121</v>
      </c>
      <c r="F48" s="1291" t="s">
        <v>51</v>
      </c>
      <c r="G48" s="1293"/>
      <c r="H48" s="1013">
        <v>0</v>
      </c>
      <c r="I48" s="304" t="s">
        <v>540</v>
      </c>
      <c r="J48" s="756" t="s">
        <v>30</v>
      </c>
      <c r="K48" s="1433"/>
      <c r="L48" s="1292"/>
      <c r="M48" s="1213" t="s">
        <v>110</v>
      </c>
      <c r="N48" s="1434">
        <v>4434.3999999999996</v>
      </c>
      <c r="O48" s="1213" t="s">
        <v>110</v>
      </c>
      <c r="P48" s="1435" t="s">
        <v>32</v>
      </c>
      <c r="Q48" s="1436"/>
      <c r="R48" s="1436"/>
      <c r="S48" s="1436"/>
      <c r="T48" s="1436"/>
      <c r="U48" s="1437">
        <v>329</v>
      </c>
      <c r="V48" s="1438"/>
      <c r="W48" s="1438">
        <f>SUM(U48-V48)</f>
        <v>329</v>
      </c>
      <c r="X48" s="1294">
        <f>IFERROR($V48/$U48, 0)</f>
        <v>0</v>
      </c>
      <c r="Y48" s="1436"/>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3"/>
      <c r="L49" s="1292"/>
      <c r="M49" s="1213" t="s">
        <v>238</v>
      </c>
      <c r="N49" s="1434">
        <v>3969.75</v>
      </c>
      <c r="O49" s="1213" t="s">
        <v>110</v>
      </c>
      <c r="P49" s="1435" t="s">
        <v>32</v>
      </c>
      <c r="Q49" s="1436"/>
      <c r="R49" s="1436"/>
      <c r="S49" s="1436"/>
      <c r="T49" s="1436"/>
      <c r="U49" s="1437">
        <v>295</v>
      </c>
      <c r="V49" s="1438"/>
      <c r="W49" s="1438">
        <v>295</v>
      </c>
      <c r="X49" s="1294">
        <f>IFERROR($V49/$U49, 0)</f>
        <v>0</v>
      </c>
      <c r="Y49" s="1436"/>
      <c r="Z49" s="826">
        <v>0</v>
      </c>
      <c r="AA49" s="830">
        <v>0</v>
      </c>
      <c r="AB49" s="744">
        <v>0</v>
      </c>
      <c r="AC49" s="1367" t="s">
        <v>652</v>
      </c>
      <c r="AD49" s="736"/>
    </row>
    <row r="50" spans="1:31" ht="24.75" customHeight="1">
      <c r="A50" s="1369" t="s">
        <v>653</v>
      </c>
      <c r="B50" s="1094" t="s">
        <v>40</v>
      </c>
      <c r="C50" s="1366">
        <v>46130</v>
      </c>
      <c r="D50" s="1291" t="s">
        <v>50</v>
      </c>
      <c r="E50" s="1292">
        <v>46121</v>
      </c>
      <c r="F50" s="1291" t="s">
        <v>51</v>
      </c>
      <c r="G50" s="1293"/>
      <c r="H50" s="1013">
        <v>0</v>
      </c>
      <c r="I50" s="304" t="s">
        <v>540</v>
      </c>
      <c r="J50" s="756" t="s">
        <v>30</v>
      </c>
      <c r="K50" s="1433"/>
      <c r="L50" s="1292"/>
      <c r="M50" s="1213" t="s">
        <v>110</v>
      </c>
      <c r="N50" s="1434">
        <v>4004.55</v>
      </c>
      <c r="O50" s="1213" t="s">
        <v>110</v>
      </c>
      <c r="P50" s="1435" t="s">
        <v>32</v>
      </c>
      <c r="Q50" s="1436"/>
      <c r="R50" s="1436"/>
      <c r="S50" s="1436"/>
      <c r="T50" s="1436"/>
      <c r="U50" s="1437">
        <v>353</v>
      </c>
      <c r="V50" s="1438"/>
      <c r="W50" s="1438">
        <f>SUM(U50-V50)</f>
        <v>353</v>
      </c>
      <c r="X50" s="1294">
        <f>IFERROR($V50/$U50, 0)</f>
        <v>0</v>
      </c>
      <c r="Y50" s="1436"/>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s="48">
        <v>46121</v>
      </c>
      <c r="F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F1456">
        <v>400</v>
      </c>
    </row>
    <row r="1457" spans="1:6">
      <c r="A1457" t="s">
        <v>817</v>
      </c>
    </row>
    <row r="1458" spans="1:6">
      <c r="A1458" t="s">
        <v>828</v>
      </c>
    </row>
    <row r="1459" spans="1:6">
      <c r="A1459" t="s">
        <v>820</v>
      </c>
    </row>
    <row r="1460" spans="1:6">
      <c r="A1460" t="s">
        <v>826</v>
      </c>
    </row>
    <row r="1461" spans="1:6">
      <c r="A1461" t="s">
        <v>759</v>
      </c>
      <c r="B1461">
        <v>1360</v>
      </c>
      <c r="F1461">
        <v>1360</v>
      </c>
    </row>
    <row r="1462" spans="1:6">
      <c r="A1462" t="s">
        <v>822</v>
      </c>
      <c r="C1462">
        <v>102</v>
      </c>
      <c r="F1462">
        <v>102</v>
      </c>
    </row>
    <row r="1463" spans="1:6">
      <c r="A1463" t="s">
        <v>824</v>
      </c>
      <c r="C1463">
        <v>417</v>
      </c>
      <c r="F1463">
        <v>417</v>
      </c>
    </row>
    <row r="1464" spans="1:6">
      <c r="A1464" t="s">
        <v>767</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265" t="s">
        <v>767</v>
      </c>
      <c r="B2890" s="1266" t="s">
        <v>52</v>
      </c>
      <c r="C2890" s="23">
        <v>46121</v>
      </c>
      <c r="D2890" s="89"/>
      <c r="G2890" t="s">
        <v>1368</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 4-9-26 canceled per tillman</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AE56AD9-E75C-4A41-BB53-DC3C664872E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2026-04-09T18:51:03Z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