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82" documentId="8_{DCF85A03-1EEC-410A-B6A1-333228F65FDB}" xr6:coauthVersionLast="47" xr6:coauthVersionMax="47" xr10:uidLastSave="{752B9EC5-44F8-43D3-A544-1E9E010E633B}"/>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23" r:id="rId12"/>
    <pivotCache cacheId="1724" r:id="rId13"/>
    <pivotCache cacheId="1725" r:id="rId14"/>
    <pivotCache cacheId="1726" r:id="rId15"/>
    <pivotCache cacheId="17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29" i="30"/>
  <c r="V319" i="30"/>
  <c r="V179" i="30"/>
  <c r="V30" i="30"/>
  <c r="V176" i="30"/>
  <c r="V177" i="30"/>
  <c r="V22" i="30"/>
  <c r="V175" i="30"/>
  <c r="V301" i="30"/>
  <c r="V181" i="30"/>
  <c r="V180" i="30"/>
  <c r="V27" i="30"/>
  <c r="V303" i="30"/>
  <c r="V152" i="30"/>
  <c r="V151" i="30"/>
  <c r="V334" i="30"/>
  <c r="V31" i="30"/>
  <c r="V320" i="30"/>
  <c r="V321" i="30"/>
  <c r="V28" i="30"/>
  <c r="V178" i="30"/>
  <c r="V9" i="30"/>
  <c r="V5" i="30"/>
  <c r="V32" i="30"/>
  <c r="V10" i="30"/>
  <c r="V23"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<sst xmlns="http://schemas.openxmlformats.org/spreadsheetml/2006/main" count="22201" uniqueCount="2709">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</sst>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9" fontId="71" fillId="0" borderId="17"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0" t="s">
        <v>0</v>
      </c>
      <c r="B1" s="1550"/>
      <c r="C1" s="1550"/>
      <c r="D1" s="1550"/>
      <c r="E1" s="1550"/>
      <c r="F1" s="1550"/>
      <c r="G1" s="1550"/>
      <c r="H1" s="1550"/>
      <c r="I1" s="1550"/>
      <c r="J1" s="1550"/>
      <c r="K1" s="1550"/>
      <c r="L1" s="1550"/>
      <c r="M1" s="1550"/>
      <c r="N1" s="1550"/>
      <c r="O1" s="1550"/>
      <c r="P1" s="1550"/>
      <c r="Q1" s="1007"/>
      <c r="S1" s="1007"/>
      <c r="T1" s="1007"/>
      <c r="U1" s="1007"/>
      <c r="V1" s="1007"/>
      <c r="W1" s="1007"/>
      <c r="X1" s="1007"/>
      <c r="Y1" s="1007"/>
      <c r="Z1" s="1007"/>
    </row>
    <row r="2" spans="1:26" ht="24.95" customHeight="1">
      <c r="A2" s="1551" t="str">
        <f ca="1">"Last Updated: "&amp;TEXT(NOW(),"MM/DD/YYYY  h:mm AM/PM")</f>
        <v>Last Updated: 06/16/2026  3:48 PM</v>
      </c>
      <c r="B2" s="1551"/>
      <c r="C2" s="1551"/>
      <c r="D2" s="1551"/>
      <c r="E2" s="1551"/>
      <c r="F2" s="1551"/>
      <c r="G2" s="1551"/>
      <c r="H2" s="1551"/>
      <c r="I2" s="1551"/>
      <c r="J2" s="1551"/>
      <c r="K2" s="1551"/>
      <c r="L2" s="1551"/>
      <c r="M2" s="1551"/>
      <c r="N2" s="1551"/>
      <c r="O2" s="1551"/>
      <c r="P2" s="155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2" t="s">
        <v>7</v>
      </c>
      <c r="B7" s="1552"/>
      <c r="C7" s="1552"/>
      <c r="D7" s="1552"/>
      <c r="E7" s="1552"/>
      <c r="F7" s="1552"/>
      <c r="G7" s="1552"/>
      <c r="H7" s="1552"/>
      <c r="I7" s="1552"/>
      <c r="J7" s="1552"/>
      <c r="K7" s="1552"/>
      <c r="L7" s="1552"/>
      <c r="M7" s="1552"/>
      <c r="N7" s="1552"/>
      <c r="O7" s="1552"/>
      <c r="P7" s="155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3" t="s">
        <v>8</v>
      </c>
      <c r="B9" s="1554"/>
      <c r="C9" s="1007"/>
      <c r="D9" s="1544" t="s">
        <v>9</v>
      </c>
      <c r="E9" s="1545"/>
      <c r="F9" s="1546"/>
      <c r="G9" s="1007"/>
      <c r="H9" s="1544" t="s">
        <v>10</v>
      </c>
      <c r="I9" s="1545"/>
      <c r="J9" s="1546"/>
      <c r="K9" s="1007"/>
      <c r="L9" s="1544" t="s">
        <v>11</v>
      </c>
      <c r="M9" s="1545"/>
      <c r="N9" s="1546"/>
      <c r="O9" s="1007"/>
      <c r="P9" s="1007"/>
      <c r="Q9" s="1007"/>
      <c r="R9" s="1007"/>
      <c r="S9" s="1007"/>
      <c r="T9" s="1007"/>
      <c r="U9" s="1007"/>
      <c r="V9" s="1007"/>
      <c r="W9" s="1007"/>
      <c r="X9" s="1007"/>
      <c r="Y9" s="1007"/>
      <c r="Z9" s="1007"/>
    </row>
    <row r="10" spans="1:26" ht="50.1" customHeight="1">
      <c r="A10" s="1555"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6"/>
      <c r="C10" s="1007"/>
      <c r="D10" s="1555"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7"/>
      <c r="F10" s="1556"/>
      <c r="G10" s="1007"/>
      <c r="H10" s="1558"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105956</v>
      </c>
      <c r="I10" s="1559"/>
      <c r="J10" s="1560"/>
      <c r="K10" s="1007"/>
      <c r="L10" s="1561"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929506</v>
      </c>
      <c r="M10" s="1562"/>
      <c r="N10" s="156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4" t="s">
        <v>12</v>
      </c>
      <c r="B12" s="1546"/>
      <c r="C12" s="1007"/>
      <c r="D12" s="1544" t="s">
        <v>13</v>
      </c>
      <c r="E12" s="1545"/>
      <c r="F12" s="1546"/>
      <c r="G12" s="1007"/>
      <c r="H12" s="1544" t="s">
        <v>14</v>
      </c>
      <c r="I12" s="1545"/>
      <c r="J12" s="1546"/>
      <c r="K12" s="1007"/>
      <c r="L12" s="1544" t="s">
        <v>15</v>
      </c>
      <c r="M12" s="1545"/>
      <c r="N12" s="1546"/>
      <c r="O12" s="1007"/>
      <c r="P12" s="1007"/>
      <c r="Q12" s="1007"/>
      <c r="R12" s="1007"/>
      <c r="S12" s="1007"/>
      <c r="T12" s="1007"/>
      <c r="U12" s="1007"/>
      <c r="V12" s="1007"/>
      <c r="W12" s="1007"/>
      <c r="X12" s="1007"/>
      <c r="Y12" s="1007"/>
      <c r="Z12" s="1007"/>
    </row>
    <row r="13" spans="1:26" ht="50.1" customHeight="1">
      <c r="A13" s="1564">
        <f>IFERROR(H10/D10,0)</f>
        <v>0.10271035284994184</v>
      </c>
      <c r="B13" s="1565"/>
      <c r="C13" s="1007"/>
      <c r="D13" s="1570"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71"/>
      <c r="F13" s="1572"/>
      <c r="G13" s="1007"/>
      <c r="H13" s="1555"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7"/>
      <c r="J13" s="1556"/>
      <c r="K13" s="1007"/>
      <c r="L13" s="1547">
        <f>COUNTA('Pending Resto-COP Packages'!A15:A66)</f>
        <v>40</v>
      </c>
      <c r="M13" s="1548"/>
      <c r="N13" s="154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9" t="s">
        <v>16</v>
      </c>
      <c r="B15" s="1569"/>
      <c r="C15" s="1569"/>
      <c r="D15" s="1569"/>
      <c r="E15" s="1007"/>
      <c r="F15" s="1569" t="s">
        <v>17</v>
      </c>
      <c r="G15" s="1569"/>
      <c r="H15" s="1569"/>
      <c r="I15" s="1569"/>
      <c r="J15" s="1007"/>
      <c r="K15" s="1569" t="s">
        <v>18</v>
      </c>
      <c r="L15" s="1569"/>
      <c r="M15" s="156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0.10271035284994184</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9" t="s">
        <v>44</v>
      </c>
      <c r="B27" s="1569"/>
      <c r="C27" s="1569"/>
      <c r="D27" s="1569"/>
      <c r="F27" s="1573" t="s">
        <v>45</v>
      </c>
      <c r="G27" s="1573"/>
      <c r="H27" s="1573"/>
      <c r="I27" s="157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6" t="s">
        <v>65</v>
      </c>
      <c r="B39" s="1566"/>
      <c r="C39" s="1566"/>
      <c r="D39" s="1566"/>
      <c r="E39" s="1566"/>
      <c r="F39" s="1566"/>
      <c r="G39" s="1566"/>
      <c r="H39" s="1566"/>
      <c r="I39" s="1566"/>
      <c r="J39" s="1566"/>
      <c r="K39" s="1567"/>
      <c r="L39" s="1567"/>
      <c r="M39" s="1567"/>
      <c r="N39" s="156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8" t="s">
        <v>66</v>
      </c>
      <c r="B60" s="1568"/>
      <c r="C60" s="1568"/>
      <c r="D60" s="1568"/>
      <c r="E60" s="1568"/>
      <c r="F60" s="1568"/>
      <c r="G60" s="1568"/>
      <c r="H60" s="1568"/>
      <c r="I60" s="1568"/>
      <c r="J60" s="1568"/>
      <c r="K60" s="1568"/>
      <c r="L60" s="1568"/>
      <c r="M60" s="1568"/>
      <c r="N60" s="156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4" t="s">
        <v>441</v>
      </c>
      <c r="C1" s="1574"/>
      <c r="D1" s="427"/>
      <c r="E1" s="1574" t="s">
        <v>442</v>
      </c>
      <c r="F1" s="157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5"/>
      <c r="B1" s="1575"/>
      <c r="C1" s="1575"/>
      <c r="D1" s="1575"/>
      <c r="E1" s="1575"/>
      <c r="F1" s="1575"/>
      <c r="G1" s="1575"/>
      <c r="H1" s="1576" t="s">
        <v>490</v>
      </c>
      <c r="I1" s="1576"/>
      <c r="J1" s="1576"/>
      <c r="K1" s="1576"/>
      <c r="L1" s="1576"/>
      <c r="M1" s="1576"/>
      <c r="N1" s="1576"/>
      <c r="O1" s="1576"/>
      <c r="P1" s="189"/>
      <c r="Q1" s="1577" t="s">
        <v>97</v>
      </c>
      <c r="R1" s="1577"/>
      <c r="S1" s="1578"/>
      <c r="T1" s="1577"/>
      <c r="U1" s="1577"/>
      <c r="V1" s="1577"/>
      <c r="W1" s="1577"/>
      <c r="X1" s="157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O179" activePane="topRight" state="frozen"/>
      <selection pane="topRight" activeCell="Q184" sqref="Q1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38">
        <v>3959</v>
      </c>
      <c r="X2" s="1584">
        <f>SUM(V2-W2)</f>
        <v>1690</v>
      </c>
      <c r="Y2" s="1241">
        <f>IFERROR($W2/$V2, 0)</f>
        <v>0.70083200566471937</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538">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38">
        <v>1642</v>
      </c>
      <c r="X5" s="1584">
        <f>SUM(V5-W5)</f>
        <v>7841</v>
      </c>
      <c r="Y5" s="1241">
        <f>IFERROR($W5/$V5, 0)</f>
        <v>0.17315195613202572</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225">
        <v>5165</v>
      </c>
      <c r="X6" s="1584">
        <f>SUM(V6-W6)</f>
        <v>3010</v>
      </c>
      <c r="Y6" s="1241">
        <f>IFERROR($W6/$V6, 0)</f>
        <v>0.63180428134556577</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38">
        <v>2081</v>
      </c>
      <c r="X21" s="1584">
        <f>SUM(V21-W21)</f>
        <v>3961</v>
      </c>
      <c r="Y21" s="1241">
        <f>IFERROR($W21/$V21, 0)</f>
        <v>0.34442237669645814</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38">
        <v>300</v>
      </c>
      <c r="X27" s="1584">
        <f>SUM(V27-W27)</f>
        <v>6347</v>
      </c>
      <c r="Y27" s="1241">
        <f>IFERROR($W27/$V27, 0)</f>
        <v>4.5133142771174965E-2</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38">
        <v>3648</v>
      </c>
      <c r="X34" s="1226">
        <v>5057</v>
      </c>
      <c r="Y34" s="1241">
        <f t="shared" ref="Y34:Y48" si="0">IFERROR($W34/$V34, 0)</f>
        <v>0.72137631006525604</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75</v>
      </c>
      <c r="X37" s="1584">
        <v>4650</v>
      </c>
      <c r="Y37" s="1277">
        <f>IFERROR($W37/$V37, 0)</f>
        <v>1.6129032258064516E-2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139</v>
      </c>
      <c r="X39" s="1584">
        <v>5055</v>
      </c>
      <c r="Y39" s="1241">
        <f t="shared" si="0"/>
        <v>2.7497527200791294E-2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463"/>
      <c r="X40" s="1584">
        <v>8094</v>
      </c>
      <c r="Y40" s="1277">
        <f>IFERROR($W40/$V40, 0)</f>
        <v>0</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c r="M56" s="1534" t="s">
        <v>110</v>
      </c>
      <c r="N56" s="772">
        <v>21342.95</v>
      </c>
      <c r="O56" s="742" t="s">
        <v>110</v>
      </c>
      <c r="P56" s="943" t="s">
        <v>32</v>
      </c>
      <c r="Q56" s="1587"/>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99">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35</v>
      </c>
      <c r="Q94" s="1582">
        <v>46170</v>
      </c>
      <c r="R94" s="1582"/>
      <c r="S94" s="1582"/>
      <c r="T94" s="1582"/>
      <c r="U94" s="1582"/>
      <c r="V94" s="1583">
        <v>5460</v>
      </c>
      <c r="W94" s="1584"/>
      <c r="X94" s="1584">
        <f>SUM(V94-W94)</f>
        <v>5460</v>
      </c>
      <c r="Y94" s="1241">
        <f>IFERROR($W94/$V94, 0)</f>
        <v>0</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39">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84"/>
      <c r="X99" s="1584">
        <f>SUM(V99-W99)</f>
        <v>4652</v>
      </c>
      <c r="Y99" s="1241">
        <f>IFERROR($W99/$V99, 0)</f>
        <v>0</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6843</v>
      </c>
      <c r="X183" s="1370">
        <f t="shared" si="14"/>
        <v>399</v>
      </c>
      <c r="Y183" s="29">
        <f t="shared" si="15"/>
        <v>0.94490472245236123</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1542">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600">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600">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600">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43">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600">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1">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4A3C47C-62B2-4137-895C-4E793ADBBD8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2026-06-16T19:50:18Z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