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2" documentId="8_{DCF85A03-1EEC-410A-B6A1-333228F65FDB}" xr6:coauthVersionLast="47" xr6:coauthVersionMax="47" xr10:uidLastSave="{15CBDA40-3CF9-4210-8A58-8D04F946F441}"/>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99" r:id="rId12"/>
    <pivotCache cacheId="102" r:id="rId13"/>
    <pivotCache cacheId="105" r:id="rId14"/>
    <pivotCache cacheId="108" r:id="rId15"/>
    <pivotCache cacheId="1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2" i="30"/>
  <c r="V154" i="30"/>
  <c r="V156" i="30"/>
  <c r="V4" i="30"/>
  <c r="V16"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<sst xmlns="http://schemas.openxmlformats.org/spreadsheetml/2006/main" count="19707" uniqueCount="2479">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</sst>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541663"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39"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4" t="s">
        <v>0</v>
      </c>
      <c r="B1" s="1454"/>
      <c r="C1" s="1454"/>
      <c r="D1" s="1454"/>
      <c r="E1" s="1454"/>
      <c r="F1" s="1454"/>
      <c r="G1" s="1454"/>
      <c r="H1" s="1454"/>
      <c r="I1" s="1454"/>
      <c r="J1" s="1454"/>
      <c r="K1" s="1454"/>
      <c r="L1" s="1454"/>
      <c r="M1" s="1454"/>
      <c r="N1" s="1454"/>
      <c r="O1" s="1454"/>
      <c r="P1" s="1454"/>
      <c r="Q1" s="1021"/>
      <c r="S1" s="1021"/>
      <c r="T1" s="1021"/>
      <c r="U1" s="1021"/>
      <c r="V1" s="1021"/>
      <c r="W1" s="1021"/>
      <c r="X1" s="1021"/>
      <c r="Y1" s="1021"/>
      <c r="Z1" s="1021"/>
    </row>
    <row r="2" spans="1:26" ht="24.95" customHeight="1">
      <c r="A2" s="1455" t="str">
        <f ca="1">"Last Updated: "&amp;TEXT(NOW(),"MM/DD/YYYY  h:mm AM/PM")</f>
        <v>Last Updated: 04/27/2026  6:33 PM</v>
      </c>
      <c r="B2" s="1455"/>
      <c r="C2" s="1455"/>
      <c r="D2" s="1455"/>
      <c r="E2" s="1455"/>
      <c r="F2" s="1455"/>
      <c r="G2" s="1455"/>
      <c r="H2" s="1455"/>
      <c r="I2" s="1455"/>
      <c r="J2" s="1455"/>
      <c r="K2" s="1455"/>
      <c r="L2" s="1455"/>
      <c r="M2" s="1455"/>
      <c r="N2" s="1455"/>
      <c r="O2" s="1455"/>
      <c r="P2" s="145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3" t="s">
        <v>1</v>
      </c>
      <c r="B4" s="1483"/>
      <c r="C4" s="1483"/>
      <c r="D4" s="1483"/>
      <c r="E4" s="1483"/>
      <c r="F4" s="1483"/>
      <c r="G4" s="1483"/>
      <c r="H4" s="148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6" t="s">
        <v>7</v>
      </c>
      <c r="B7" s="1456"/>
      <c r="C7" s="1456"/>
      <c r="D7" s="1456"/>
      <c r="E7" s="1456"/>
      <c r="F7" s="1456"/>
      <c r="G7" s="1456"/>
      <c r="H7" s="1456"/>
      <c r="I7" s="1456"/>
      <c r="J7" s="1456"/>
      <c r="K7" s="1456"/>
      <c r="L7" s="1456"/>
      <c r="M7" s="1456"/>
      <c r="N7" s="1456"/>
      <c r="O7" s="1456"/>
      <c r="P7" s="145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7" t="s">
        <v>8</v>
      </c>
      <c r="B9" s="1458"/>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60"/>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61"/>
      <c r="F10" s="1460"/>
      <c r="G10" s="1021"/>
      <c r="H10" s="1462"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46563</v>
      </c>
      <c r="I10" s="1463"/>
      <c r="J10" s="1464"/>
      <c r="K10" s="1021"/>
      <c r="L10" s="1465"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663424</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68">
        <f>IFERROR(H10/D10,0)</f>
        <v>6.573807268276223E-2</v>
      </c>
      <c r="B13" s="1469"/>
      <c r="C13" s="1021"/>
      <c r="D13" s="1474"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5"/>
      <c r="F13" s="1476"/>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0"/>
      <c r="K13" s="1021"/>
      <c r="L13" s="1451">
        <f>COUNTA('Completed Projects Pending PW'!A3:A42)</f>
        <v>28</v>
      </c>
      <c r="M13" s="1452"/>
      <c r="N13" s="145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3" t="s">
        <v>16</v>
      </c>
      <c r="B15" s="1473"/>
      <c r="C15" s="1473"/>
      <c r="D15" s="1473"/>
      <c r="E15" s="1021"/>
      <c r="F15" s="1473" t="s">
        <v>17</v>
      </c>
      <c r="G15" s="1473"/>
      <c r="H15" s="1473"/>
      <c r="I15" s="1473"/>
      <c r="J15" s="1021"/>
      <c r="K15" s="1473" t="s">
        <v>18</v>
      </c>
      <c r="L15" s="1473"/>
      <c r="M15" s="147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6.573807268276223E-2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3" t="s">
        <v>44</v>
      </c>
      <c r="B27" s="1473"/>
      <c r="C27" s="1473"/>
      <c r="D27" s="1473"/>
      <c r="F27" s="1477" t="s">
        <v>45</v>
      </c>
      <c r="G27" s="1477"/>
      <c r="H27" s="1477"/>
      <c r="I27" s="1477"/>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9</v>
      </c>
      <c r="H30" s="54">
        <f>COUNTIF('Completed Projects Pending PW'!F:F,"*Cody*")</f>
        <v>6</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10</v>
      </c>
      <c r="C31" s="1037">
        <f>COUNTIF('Completed Projects Pending PW'!D:D,"*North Path*")</f>
        <v>5</v>
      </c>
      <c r="D31" s="1050">
        <f t="shared" si="0"/>
        <v>15</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2</v>
      </c>
      <c r="H32" s="54">
        <f>COUNTIF('Completed Projects Pending PW'!F:F,"*Travis*")</f>
        <v>1</v>
      </c>
      <c r="I32" s="1051">
        <f t="shared" si="1"/>
        <v>3</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31</v>
      </c>
      <c r="C36" s="1044">
        <f>SUM(C29:C35)</f>
        <v>29</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0" t="s">
        <v>65</v>
      </c>
      <c r="B39" s="1470"/>
      <c r="C39" s="1470"/>
      <c r="D39" s="1470"/>
      <c r="E39" s="1470"/>
      <c r="F39" s="1470"/>
      <c r="G39" s="1470"/>
      <c r="H39" s="1470"/>
      <c r="I39" s="1470"/>
      <c r="J39" s="1470"/>
      <c r="K39" s="1471"/>
      <c r="L39" s="1471"/>
      <c r="M39" s="1471"/>
      <c r="N39" s="147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2" t="s">
        <v>66</v>
      </c>
      <c r="B60" s="1472"/>
      <c r="C60" s="1472"/>
      <c r="D60" s="1472"/>
      <c r="E60" s="1472"/>
      <c r="F60" s="1472"/>
      <c r="G60" s="1472"/>
      <c r="H60" s="1472"/>
      <c r="I60" s="1472"/>
      <c r="J60" s="1472"/>
      <c r="K60" s="1472"/>
      <c r="L60" s="1472"/>
      <c r="M60" s="1472"/>
      <c r="N60" s="1472"/>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30">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30">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30">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30">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30">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30">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30">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30">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30">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30">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30"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30"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0"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0"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0"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0"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30"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30"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30"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30"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30"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30"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102370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3" activePane="topRight" state="frozen"/>
      <selection pane="topRight" activeCell="D25" sqref="D2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5">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6">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46139</v>
      </c>
      <c r="F20" s="358" t="s">
        <v>53</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6">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7">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4">
        <v>85</v>
      </c>
      <c r="I32" s="372" t="s">
        <v>543</v>
      </c>
      <c r="J32" s="1074" t="s">
        <v>30</v>
      </c>
      <c r="K32" s="1485"/>
      <c r="L32" s="1437"/>
      <c r="M32" s="372" t="s">
        <v>110</v>
      </c>
      <c r="N32" s="1005">
        <v>60062</v>
      </c>
      <c r="O32" s="372" t="s">
        <v>110</v>
      </c>
      <c r="P32" s="715" t="s">
        <v>32</v>
      </c>
      <c r="Q32" s="1486"/>
      <c r="R32" s="1486"/>
      <c r="S32" s="1486"/>
      <c r="T32" s="1486"/>
      <c r="U32" s="1486"/>
      <c r="V32" s="1487">
        <v>4380</v>
      </c>
      <c r="W32" s="1488"/>
      <c r="X32" s="1488">
        <f>SUM(V32-W32)</f>
        <v>4380</v>
      </c>
      <c r="Y32" s="1267">
        <f>IFERROR($W32/$V32, 0)</f>
        <v>0</v>
      </c>
      <c r="Z32" s="1489"/>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5"/>
      <c r="L35" s="1437"/>
      <c r="M35" s="703" t="s">
        <v>110</v>
      </c>
      <c r="N35" s="713">
        <v>6580.6</v>
      </c>
      <c r="O35" s="703" t="s">
        <v>110</v>
      </c>
      <c r="P35" s="715" t="s">
        <v>32</v>
      </c>
      <c r="Q35" s="1486"/>
      <c r="R35" s="1486"/>
      <c r="S35" s="1486"/>
      <c r="T35" s="1486"/>
      <c r="U35" s="1486"/>
      <c r="V35" s="1487">
        <v>466</v>
      </c>
      <c r="W35" s="1488"/>
      <c r="X35" s="1488">
        <f>SUM(V35-W35)</f>
        <v>466</v>
      </c>
      <c r="Y35" s="1267">
        <f>IFERROR($W35/$V35, 0)</f>
        <v>0</v>
      </c>
      <c r="Z35" s="1489"/>
      <c r="AA35" s="698">
        <v>0</v>
      </c>
      <c r="AB35" s="698">
        <v>0</v>
      </c>
      <c r="AC35" s="1071">
        <v>0</v>
      </c>
      <c r="AD35" s="1268" t="s">
        <v>612</v>
      </c>
      <c r="AE35" s="735"/>
    </row>
    <row r="36" spans="1:31" ht="24.75" customHeight="1">
      <c r="A36" s="689" t="s">
        <v>619</v>
      </c>
      <c r="B36" s="377" t="s">
        <v>34</v>
      </c>
      <c r="C36" s="1438">
        <v>46181</v>
      </c>
      <c r="D36" s="1436"/>
      <c r="E36" s="1437"/>
      <c r="F36" s="1436"/>
      <c r="G36" s="1281"/>
      <c r="H36" s="1484">
        <v>47</v>
      </c>
      <c r="I36" s="372" t="s">
        <v>543</v>
      </c>
      <c r="J36" s="703" t="s">
        <v>30</v>
      </c>
      <c r="K36" s="1485"/>
      <c r="L36" s="1437"/>
      <c r="M36" s="703" t="s">
        <v>110</v>
      </c>
      <c r="N36" s="713">
        <v>36936</v>
      </c>
      <c r="O36" s="703" t="s">
        <v>110</v>
      </c>
      <c r="P36" s="715" t="s">
        <v>32</v>
      </c>
      <c r="Q36" s="1486"/>
      <c r="R36" s="1486"/>
      <c r="S36" s="1486"/>
      <c r="T36" s="1486"/>
      <c r="U36" s="1486"/>
      <c r="V36" s="1487">
        <v>2724</v>
      </c>
      <c r="W36" s="1488"/>
      <c r="X36" s="1488">
        <f>SUM(V36-W36)</f>
        <v>2724</v>
      </c>
      <c r="Y36" s="1267">
        <f>IFERROR($W36/$V36, 0)</f>
        <v>0</v>
      </c>
      <c r="Z36" s="1489"/>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5"/>
      <c r="L41" s="1437"/>
      <c r="M41" s="703" t="s">
        <v>110</v>
      </c>
      <c r="N41" s="713">
        <v>3443</v>
      </c>
      <c r="O41" s="703" t="s">
        <v>110</v>
      </c>
      <c r="P41" s="694" t="s">
        <v>32</v>
      </c>
      <c r="Q41" s="1486"/>
      <c r="R41" s="1486"/>
      <c r="S41" s="1486"/>
      <c r="T41" s="1486"/>
      <c r="U41" s="1486"/>
      <c r="V41" s="1488">
        <v>224</v>
      </c>
      <c r="W41" s="1488"/>
      <c r="X41" s="1488">
        <f>SUM(V41-W41)</f>
        <v>224</v>
      </c>
      <c r="Y41" s="1267">
        <f>IFERROR($W41/$V41, 0)</f>
        <v>0</v>
      </c>
      <c r="Z41" s="1486"/>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4">
        <v>74</v>
      </c>
      <c r="I50" s="1289" t="s">
        <v>543</v>
      </c>
      <c r="J50" s="1292" t="s">
        <v>30</v>
      </c>
      <c r="K50" s="1485"/>
      <c r="L50" s="1437"/>
      <c r="M50" s="1197" t="s">
        <v>110</v>
      </c>
      <c r="N50" s="1416">
        <v>92274</v>
      </c>
      <c r="O50" s="1198" t="s">
        <v>110</v>
      </c>
      <c r="P50" s="1378" t="s">
        <v>32</v>
      </c>
      <c r="Q50" s="1486"/>
      <c r="R50" s="1486"/>
      <c r="S50" s="1486"/>
      <c r="T50" s="1486"/>
      <c r="U50" s="1486"/>
      <c r="V50" s="1487">
        <v>8145</v>
      </c>
      <c r="W50" s="1488"/>
      <c r="X50" s="1488">
        <f>SUM(V50-W50)</f>
        <v>8145</v>
      </c>
      <c r="Y50" s="1267">
        <f>IFERROR($W50/$V50, 0)</f>
        <v>0</v>
      </c>
      <c r="Z50" s="1486"/>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24"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435</v>
      </c>
      <c r="B1506">
        <v>380</v>
      </c>
      <c r="C1506">
        <v>380</v>
      </c>
    </row>
    <row r="1507" spans="1:3">
      <c r="A1507" t="s">
        <v>620</v>
      </c>
      <c r="B1507">
        <v>245</v>
      </c>
      <c r="C1507">
        <v>245</v>
      </c>
    </row>
    <row r="1508" spans="1:3">
      <c r="A1508" t="s">
        <v>581</v>
      </c>
      <c r="B1508">
        <v>864</v>
      </c>
      <c r="C1508">
        <v>864</v>
      </c>
    </row>
    <row r="1509" spans="1:3">
      <c r="A1509" t="s">
        <v>563</v>
      </c>
      <c r="B1509">
        <v>615</v>
      </c>
      <c r="C1509">
        <v>615</v>
      </c>
    </row>
    <row r="1510" spans="1:3">
      <c r="A1510" t="s">
        <v>569</v>
      </c>
      <c r="B1510">
        <v>327</v>
      </c>
      <c r="C1510">
        <v>327</v>
      </c>
    </row>
    <row r="1511" spans="1:3">
      <c r="A1511" t="s">
        <v>596</v>
      </c>
      <c r="B1511">
        <v>1339</v>
      </c>
      <c r="C1511">
        <v>1339</v>
      </c>
    </row>
    <row r="1512" spans="1:3">
      <c r="A1512" t="s">
        <v>650</v>
      </c>
    </row>
    <row r="1513" spans="1:3">
      <c r="A1513" t="s">
        <v>472</v>
      </c>
      <c r="B1513">
        <v>3770</v>
      </c>
      <c r="C1513">
        <v>3770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766"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247"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1DC00FD-F27E-4D09-803B-395D62D728C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2026-04-27T22:34:20Z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