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28" documentId="8_{DCF85A03-1EEC-410A-B6A1-333228F65FDB}" xr6:coauthVersionLast="47" xr6:coauthVersionMax="47" xr10:uidLastSave="{47C9C38B-7796-4AA7-A014-A45E427FC44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0" r:id="rId12"/>
    <pivotCache cacheId="511" r:id="rId13"/>
    <pivotCache cacheId="512" r:id="rId14"/>
    <pivotCache cacheId="513" r:id="rId15"/>
    <pivotCache cacheId="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2" i="30"/>
  <c r="V351" i="30"/>
  <c r="V30" i="30"/>
  <c r="V318" i="30"/>
  <c r="V330" i="30"/>
  <c r="V192" i="30"/>
  <c r="V181" i="30"/>
  <c r="V328" i="30"/>
  <c r="V36" i="30"/>
  <c r="V34" i="30"/>
  <c r="V190" i="30"/>
  <c r="V187" i="30"/>
  <c r="V11" i="30"/>
  <c r="V5" i="30"/>
  <c r="V326" i="30"/>
  <c r="V27" i="30"/>
  <c r="V182" i="30"/>
  <c r="V188" i="30"/>
  <c r="V180" i="30"/>
  <c r="V194" i="30"/>
  <c r="V155" i="30"/>
  <c r="V317" i="30"/>
  <c r="V156" i="30"/>
  <c r="V191" i="30"/>
  <c r="V189" i="30"/>
  <c r="V193" i="30"/>
  <c r="V24" i="30"/>
  <c r="V33" i="30"/>
  <c r="V184" i="30"/>
  <c r="V25" i="30"/>
  <c r="V6" i="30"/>
  <c r="V31" i="30"/>
  <c r="V35"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<sst xmlns="http://schemas.openxmlformats.org/spreadsheetml/2006/main" count="24127" uniqueCount="2898">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</sst>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5" t="s">
        <v>0</v>
      </c>
      <c r="B1" s="1635"/>
      <c r="C1" s="1635"/>
      <c r="D1" s="1635"/>
      <c r="E1" s="1635"/>
      <c r="F1" s="1635"/>
      <c r="G1" s="1635"/>
      <c r="H1" s="1635"/>
      <c r="I1" s="1635"/>
      <c r="J1" s="1635"/>
      <c r="K1" s="1635"/>
      <c r="L1" s="1635"/>
      <c r="M1" s="1635"/>
      <c r="N1" s="1635"/>
      <c r="O1" s="1635"/>
      <c r="P1" s="1635"/>
      <c r="Q1" s="1005"/>
      <c r="S1" s="1571"/>
      <c r="T1" s="1571"/>
      <c r="U1" s="1571"/>
      <c r="V1" s="1571"/>
      <c r="W1" s="1005"/>
      <c r="X1" s="1005"/>
      <c r="Y1" s="1005"/>
      <c r="Z1" s="1005"/>
    </row>
    <row r="2" spans="1:26" ht="24.95" customHeight="1">
      <c r="A2" s="1636" t="str">
        <f ca="1">"Last Updated: "&amp;TEXT(NOW(),"MM/DD/YYYY  h:mm AM/PM")</f>
        <v>Last Updated: 07/20/2026  5:24 PM</v>
      </c>
      <c r="B2" s="1636"/>
      <c r="C2" s="1636"/>
      <c r="D2" s="1636"/>
      <c r="E2" s="1636"/>
      <c r="F2" s="1636"/>
      <c r="G2" s="1636"/>
      <c r="H2" s="1636"/>
      <c r="I2" s="1636"/>
      <c r="J2" s="1636"/>
      <c r="K2" s="1636"/>
      <c r="L2" s="1636"/>
      <c r="M2" s="1636"/>
      <c r="N2" s="1636"/>
      <c r="O2" s="1636"/>
      <c r="P2" s="1636"/>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9"/>
      <c r="C10" s="1005"/>
      <c r="D10" s="163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9"/>
      <c r="F10" s="1639"/>
      <c r="G10" s="1005"/>
      <c r="H10" s="164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0"/>
      <c r="J10" s="1640"/>
      <c r="K10" s="1005"/>
      <c r="L10" s="164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1"/>
      <c r="N10" s="1641"/>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2">
        <f>IFERROR(H10/D10,0)</f>
        <v>0.19131124764516685</v>
      </c>
      <c r="B13" s="1642"/>
      <c r="C13" s="1005"/>
      <c r="D13" s="164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6"/>
      <c r="F13" s="1646"/>
      <c r="G13" s="1005"/>
      <c r="H13" s="163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9"/>
      <c r="J13" s="1639"/>
      <c r="K13" s="1005"/>
      <c r="L13" s="1634">
        <f>COUNTA('Pending Resto-COP Packages'!A20:A83)</f>
        <v>52</v>
      </c>
      <c r="M13" s="1634"/>
      <c r="N13" s="1634"/>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1" activePane="topRight" state="frozen"/>
      <selection pane="topRight" activeCell="W166" sqref="W1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1">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1">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622">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622">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53">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54">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2">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6" activePane="bottomLeft" state="frozen"/>
      <selection pane="bottomLeft" activeCell="F3725" sqref="F37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3C90D4-AF34-4F9C-A2C3-95D21B70C2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2026-07-20T21:25:15Z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