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96" documentId="8_{941262AC-BC69-4A39-A0F5-E6C0C5A7C19A}" xr6:coauthVersionLast="47" xr6:coauthVersionMax="47" xr10:uidLastSave="{CF15730F-1C46-416A-B07F-C7F3F794B8B9}"/>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662" r:id="rId12"/>
    <pivotCache cacheId="1663" r:id="rId13"/>
    <pivotCache cacheId="1664" r:id="rId14"/>
    <pivotCache cacheId="1665" r:id="rId15"/>
    <pivotCache cacheId="16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<sst xmlns="http://schemas.openxmlformats.org/spreadsheetml/2006/main" count="19009" uniqueCount="2416">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</sst>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6" fillId="3" borderId="9" xfId="0" applyFont="1" applyFill="1" applyBorder="1" applyAlignment="1">
      <alignment horizontal="left"/>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98</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3" t="s">
        <v>0</v>
      </c>
      <c r="B1" s="1383"/>
      <c r="C1" s="1383"/>
      <c r="D1" s="1383"/>
      <c r="E1" s="1383"/>
      <c r="F1" s="1383"/>
      <c r="G1" s="1383"/>
      <c r="H1" s="1383"/>
      <c r="I1" s="1383"/>
      <c r="J1" s="1383"/>
      <c r="K1" s="1383"/>
      <c r="L1" s="1383"/>
      <c r="M1" s="1383"/>
      <c r="N1" s="1383"/>
      <c r="O1" s="1383"/>
      <c r="P1" s="1383"/>
      <c r="Q1" s="1089"/>
      <c r="S1" s="1089"/>
      <c r="T1" s="1089"/>
      <c r="U1" s="1089"/>
      <c r="V1" s="1089"/>
      <c r="W1" s="1089"/>
      <c r="X1" s="1089"/>
      <c r="Y1" s="1089"/>
      <c r="Z1" s="1089"/>
    </row>
    <row r="2" spans="1:26" ht="24.95" customHeight="1">
      <c r="A2" s="1384" t="str">
        <f ca="1">"Last Updated: "&amp;TEXT(NOW(),"MM/DD/YYYY  h:mm AM/PM")</f>
        <v>Last Updated: 03/25/2026  7:12 AM</v>
      </c>
      <c r="B2" s="1384"/>
      <c r="C2" s="1384"/>
      <c r="D2" s="1384"/>
      <c r="E2" s="1384"/>
      <c r="F2" s="1384"/>
      <c r="G2" s="1384"/>
      <c r="H2" s="1384"/>
      <c r="I2" s="1384"/>
      <c r="J2" s="1384"/>
      <c r="K2" s="1384"/>
      <c r="L2" s="1384"/>
      <c r="M2" s="1384"/>
      <c r="N2" s="1384"/>
      <c r="O2" s="1384"/>
      <c r="P2" s="1384"/>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3" t="s">
        <v>1</v>
      </c>
      <c r="B4" s="1413"/>
      <c r="C4" s="1413"/>
      <c r="D4" s="1413"/>
      <c r="E4" s="1413"/>
      <c r="F4" s="1413"/>
      <c r="G4" s="1413"/>
      <c r="H4" s="1413"/>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5" t="s">
        <v>7</v>
      </c>
      <c r="B7" s="1385"/>
      <c r="C7" s="1385"/>
      <c r="D7" s="1385"/>
      <c r="E7" s="1385"/>
      <c r="F7" s="1385"/>
      <c r="G7" s="1385"/>
      <c r="H7" s="1385"/>
      <c r="I7" s="1385"/>
      <c r="J7" s="1385"/>
      <c r="K7" s="1385"/>
      <c r="L7" s="1385"/>
      <c r="M7" s="1385"/>
      <c r="N7" s="1385"/>
      <c r="O7" s="1385"/>
      <c r="P7" s="1385"/>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6" t="s">
        <v>8</v>
      </c>
      <c r="B9" s="1387"/>
      <c r="C9" s="1089"/>
      <c r="D9" s="1377" t="s">
        <v>9</v>
      </c>
      <c r="E9" s="1378"/>
      <c r="F9" s="1379"/>
      <c r="G9" s="1089"/>
      <c r="H9" s="1377" t="s">
        <v>10</v>
      </c>
      <c r="I9" s="1378"/>
      <c r="J9" s="1379"/>
      <c r="K9" s="1089"/>
      <c r="L9" s="1377" t="s">
        <v>11</v>
      </c>
      <c r="M9" s="1378"/>
      <c r="N9" s="1379"/>
      <c r="O9" s="1089"/>
      <c r="P9" s="1089"/>
      <c r="Q9" s="1089"/>
      <c r="R9" s="1089"/>
      <c r="S9" s="1089"/>
      <c r="T9" s="1089"/>
      <c r="U9" s="1089"/>
      <c r="V9" s="1089"/>
      <c r="W9" s="1089"/>
      <c r="X9" s="1089"/>
      <c r="Y9" s="1089"/>
      <c r="Z9" s="1089"/>
    </row>
    <row r="10" spans="1:26" ht="50.1" customHeight="1">
      <c r="A10" s="138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9"/>
      <c r="C10" s="1089"/>
      <c r="D10" s="138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90"/>
      <c r="F10" s="1389"/>
      <c r="G10" s="1089"/>
      <c r="H10" s="139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92"/>
      <c r="J10" s="1393"/>
      <c r="K10" s="1089"/>
      <c r="L10" s="139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5"/>
      <c r="N10" s="1396"/>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7" t="s">
        <v>12</v>
      </c>
      <c r="B12" s="1379"/>
      <c r="C12" s="1089"/>
      <c r="D12" s="1377" t="s">
        <v>13</v>
      </c>
      <c r="E12" s="1378"/>
      <c r="F12" s="1379"/>
      <c r="G12" s="1089"/>
      <c r="H12" s="1377" t="s">
        <v>14</v>
      </c>
      <c r="I12" s="1378"/>
      <c r="J12" s="1379"/>
      <c r="K12" s="1089"/>
      <c r="L12" s="1377" t="s">
        <v>15</v>
      </c>
      <c r="M12" s="1378"/>
      <c r="N12" s="1379"/>
      <c r="O12" s="1089"/>
      <c r="P12" s="1089"/>
      <c r="Q12" s="1089"/>
      <c r="R12" s="1089"/>
      <c r="S12" s="1089"/>
      <c r="T12" s="1089"/>
      <c r="U12" s="1089"/>
      <c r="V12" s="1089"/>
      <c r="W12" s="1089"/>
      <c r="X12" s="1089"/>
      <c r="Y12" s="1089"/>
      <c r="Z12" s="1089"/>
    </row>
    <row r="13" spans="1:26" ht="50.1" customHeight="1">
      <c r="A13" s="1397">
        <f>IFERROR(H10/D10,0)</f>
        <v>7.1397212161123921E-2</v>
      </c>
      <c r="B13" s="1398"/>
      <c r="C13" s="1089"/>
      <c r="D13" s="140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4"/>
      <c r="F13" s="1405"/>
      <c r="G13" s="1089"/>
      <c r="H13" s="138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90"/>
      <c r="J13" s="1389"/>
      <c r="K13" s="1089"/>
      <c r="L13" s="1380">
        <f>COUNTA('Completed Projects Pending PW'!A2:A41)-COUNTIF('Completed Projects Pending PW'!A2:A41,"")</f>
        <v>18</v>
      </c>
      <c r="M13" s="1381"/>
      <c r="N13" s="1382"/>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402" t="s">
        <v>16</v>
      </c>
      <c r="B15" s="1402"/>
      <c r="C15" s="1402"/>
      <c r="D15" s="1402"/>
      <c r="E15" s="1089"/>
      <c r="F15" s="1402" t="s">
        <v>17</v>
      </c>
      <c r="G15" s="1402"/>
      <c r="H15" s="1402"/>
      <c r="I15" s="1402"/>
      <c r="J15" s="1089"/>
      <c r="K15" s="1402" t="s">
        <v>18</v>
      </c>
      <c r="L15" s="1402"/>
      <c r="M15" s="1402"/>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12</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56838</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686191.35</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98</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577604</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6011986.4500000002</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402" t="s">
        <v>44</v>
      </c>
      <c r="B27" s="1402"/>
      <c r="C27" s="1402"/>
      <c r="D27" s="1402"/>
      <c r="F27" s="1406" t="s">
        <v>45</v>
      </c>
      <c r="G27" s="1406"/>
      <c r="H27" s="1406"/>
      <c r="I27" s="1406"/>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9" t="s">
        <v>65</v>
      </c>
      <c r="B39" s="1399"/>
      <c r="C39" s="1399"/>
      <c r="D39" s="1399"/>
      <c r="E39" s="1399"/>
      <c r="F39" s="1399"/>
      <c r="G39" s="1399"/>
      <c r="H39" s="1399"/>
      <c r="I39" s="1399"/>
      <c r="J39" s="1399"/>
      <c r="K39" s="1400"/>
      <c r="L39" s="1400"/>
      <c r="M39" s="1400"/>
      <c r="N39" s="1400"/>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401" t="s">
        <v>66</v>
      </c>
      <c r="B60" s="1401"/>
      <c r="C60" s="1401"/>
      <c r="D60" s="1401"/>
      <c r="E60" s="1401"/>
      <c r="F60" s="1401"/>
      <c r="G60" s="1401"/>
      <c r="H60" s="1401"/>
      <c r="I60" s="1401"/>
      <c r="J60" s="1401"/>
      <c r="K60" s="1401"/>
      <c r="L60" s="1401"/>
      <c r="M60" s="1401"/>
      <c r="N60" s="1401"/>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7" t="s">
        <v>441</v>
      </c>
      <c r="C1" s="1407"/>
      <c r="D1" s="427"/>
      <c r="E1" s="1407" t="s">
        <v>442</v>
      </c>
      <c r="F1" s="14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8"/>
      <c r="B1" s="1408"/>
      <c r="C1" s="1408"/>
      <c r="D1" s="1408"/>
      <c r="E1" s="1408"/>
      <c r="F1" s="1408"/>
      <c r="G1" s="1408"/>
      <c r="H1" s="1409" t="s">
        <v>478</v>
      </c>
      <c r="I1" s="1409"/>
      <c r="J1" s="1409"/>
      <c r="K1" s="1409"/>
      <c r="L1" s="1409"/>
      <c r="M1" s="1409"/>
      <c r="N1" s="1409"/>
      <c r="O1" s="1409"/>
      <c r="P1" s="189"/>
      <c r="Q1" s="1410" t="s">
        <v>97</v>
      </c>
      <c r="R1" s="1410"/>
      <c r="S1" s="1411"/>
      <c r="T1" s="1410"/>
      <c r="U1" s="1410"/>
      <c r="V1" s="1410"/>
      <c r="W1" s="1410"/>
      <c r="X1" s="141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L1" activePane="topRight" state="frozen"/>
      <selection pane="topRight" activeCell="P11" sqref="P1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6">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373">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4"/>
      <c r="L51" s="1365"/>
      <c r="M51" s="717" t="s">
        <v>110</v>
      </c>
      <c r="N51" s="1415">
        <v>43061.3</v>
      </c>
      <c r="O51" s="717" t="s">
        <v>110</v>
      </c>
      <c r="P51" s="1416" t="s">
        <v>32</v>
      </c>
      <c r="Q51" s="1417"/>
      <c r="R51" s="1417"/>
      <c r="S51" s="1417"/>
      <c r="T51" s="1417"/>
      <c r="U51" s="1418">
        <v>3461</v>
      </c>
      <c r="V51" s="1419"/>
      <c r="W51" s="1419">
        <f>SUM(U51-V51)</f>
        <v>3461</v>
      </c>
      <c r="X51" s="1367">
        <f>IFERROR($V51/$U51, 0)</f>
        <v>0</v>
      </c>
      <c r="Y51" s="1417"/>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375" t="s">
        <v>38</v>
      </c>
      <c r="Q63" s="1070">
        <v>46087</v>
      </c>
      <c r="R63" s="1070"/>
      <c r="S63" s="1070"/>
      <c r="T63" s="1070"/>
      <c r="U63" s="1071">
        <v>508</v>
      </c>
      <c r="V63" s="1374">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abSelected="1" topLeftCell="A80" workbookViewId="0">
      <pane xSplit="1" topLeftCell="Z272" activePane="topRight" state="frozen"/>
      <selection pane="topRight" activeCell="AB166" sqref="AB1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63">
        <v>46106</v>
      </c>
      <c r="AB166" s="141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63">
        <v>46106</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63">
        <v>46106</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Z191:AA234 AA163:AA185 K178:K188 R178:R186 Z87:AA91 Z248:AA255 R246:R260 R8:R95 K54:K76 Z68:AA75 K221:K236 S210 R191:R193 R195:R244 D201:E201 AA277:AA296"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73262C7-CE0B-4DFD-AF16-6BD1F68D78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2026-03-25T11:12:56Z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