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39" documentId="8_{DCF85A03-1EEC-410A-B6A1-333228F65FDB}" xr6:coauthVersionLast="47" xr6:coauthVersionMax="47" xr10:uidLastSave="{5E67C2B1-5E71-4011-A5A9-4679F405EFCA}"/>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4" r:id="rId12"/>
    <pivotCache cacheId="685" r:id="rId13"/>
    <pivotCache cacheId="686" r:id="rId14"/>
    <pivotCache cacheId="687" r:id="rId15"/>
    <pivotCache cacheId="6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1" i="30"/>
  <c r="V312" i="30"/>
  <c r="V5" i="30"/>
  <c r="V304" i="30"/>
  <c r="V176" i="30"/>
  <c r="V316" i="30"/>
  <c r="V32" i="30"/>
  <c r="V181" i="30"/>
  <c r="V23" i="30"/>
  <c r="V27" i="30"/>
  <c r="V28" i="30"/>
  <c r="V180" i="30"/>
  <c r="V178" i="30"/>
  <c r="V10" i="30"/>
  <c r="V314" i="30"/>
  <c r="V177" i="30"/>
  <c r="V325" i="30"/>
  <c r="V9" i="30"/>
  <c r="V30" i="30"/>
  <c r="V175" i="30"/>
  <c r="V22" i="30"/>
  <c r="V301" i="30"/>
  <c r="V338" i="30"/>
  <c r="V152" i="30"/>
  <c r="V324" i="30"/>
  <c r="V323" i="30"/>
  <c r="V15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<sst xmlns="http://schemas.openxmlformats.org/spreadsheetml/2006/main" count="22296" uniqueCount="2726">
  <si>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</si>
  <si>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</si>
  <si>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</si>
  <si>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</si>
  <si>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</si>
  <si>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</si>
  <si>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</si>
  <si>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</si>
  <si>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</si>
  <si>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</si>
  <si>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</si>
  <si>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</si>
  <si>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</si>
  <si>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</si>
  <si>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</si>
  <si>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</si>
  <si>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</si>
  <si>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</si>
  <si>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</si>
  <si>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</si>
  <si>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</si>
  <si>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</si>
  <si>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</si>
  <si>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</si>
  <si>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</si>
  <si>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</si>
  <si>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</si>
  <si>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</si>
  <si>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</si>
  <si>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</si>
  <si>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</si>
  <si>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</si>
  <si>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</si>
  <si>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</si>
  <si>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</si>
  <si>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</si>
  <si>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</si>
  <si>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</si>
  <si>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</si>
  <si>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</si>
  <si>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</si>
  <si>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</si>
  <si>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</si>
  <si>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</si>
  <si>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</si>
  <si>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</si>
  <si>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</si>
  <si>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</si>
  <si>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</si>
  <si>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</si>
  <si>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</si>
  <si>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</si>
  <si>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</si>
  <si>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</si>
  <si>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</si>
  <si>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</si>
  <si>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</si>
  <si>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</si>
  <si>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</si>
  <si>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</si>
  <si>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</si>
  <si>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</si>
  <si>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</si>
  <si>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</si>
  <si>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</si>
  <si>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</si>
  <si>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</si>
  <si>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</si>
  <si>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</si>
  <si>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</si>
  <si>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</si>
  <si>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</si>
  <si>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</si>
  <si>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</si>
  <si>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</si>
  <si>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</si>
  <si>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</si>
  <si>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</si>
  <si>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</si>
  <si>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</si>
  <si>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</si>
  <si>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</si>
  <si>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</si>
  <si>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</si>
  <si>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</si>
  <si>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</si>
  <si>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</si>
  <si>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</si>
  <si>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</si>
  <si>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</si>
  <si>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</si>
  <si>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</si>
  <si>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</si>
  <si>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</si>
  <si>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</si>
  <si>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</si>
  <si>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</si>
  <si>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</si>
  <si>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</si>
  <si>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</si>
  <si>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</si>
  <si>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</si>
  <si>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</si>
  <si>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</si>
  <si>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</si>
  <si>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</si>
  <si>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</si>
  <si>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</si>
  <si>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</si>
  <si>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</si>
  <si>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</si>
  <si>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</si>
  <si>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</si>
  <si>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</si>
  <si>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</si>
  <si>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</si>
  <si>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</si>
  <si>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</si>
  <si>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</si>
  <si>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</si>
  <si>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</si>
  <si>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</si>
  <si>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</si>
  <si>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</si>
  <si>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</si>
  <si>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</si>
  <si>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</si>
  <si>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</si>
  <si>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</si>
  <si>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</si>
  <si>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</si>
  <si>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</si>
  <si>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</si>
  <si>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</si>
  <si>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</si>
  <si>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</si>
  <si>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</si>
  <si>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</si>
  <si>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</si>
  <si>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</si>
  <si>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</si>
  <si>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</si>
  <si>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</si>
  <si>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</si>
  <si>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</si>
  <si>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</si>
  <si>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</si>
  <si>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</si>
  <si>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</si>
  <si>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</si>
  <si>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</si>
  <si>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</si>
  <si>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</si>
  <si>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</si>
  <si>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</si>
  <si>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</si>
  <si>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</si>
  <si>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</si>
  <si>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</si>
  <si>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</si>
  <si>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</si>
  <si>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</si>
  <si>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</si>
  <si>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</si>
  <si>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</si>
  <si>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</si>
  <si>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</si>
  <si>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</si>
  <si>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</si>
  <si>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</si>
  <si>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</si>
  <si>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</si>
  <si>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</si>
  <si>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</si>
  <si>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</si>
  <si>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</si>
  <si>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</si>
  <si>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</si>
  <si>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</si>
  <si>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</si>
  <si>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</si>
  <si>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</si>
  <si>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</si>
  <si>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</si>
  <si>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</si>
  <si>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</si>
  <si>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</si>
  <si>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</si>
  <si>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</si>
  <si>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</si>
  <si>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</si>
  <si>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</si>
  <si>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</si>
  <si>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</si>
  <si>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</si>
  <si>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</si>
  <si>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</si>
  <si>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</si>
  <si>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</si>
  <si>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</si>
  <si>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</si>
  <si>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</si>
  <si>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</si>
  <si>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</si>
  <si>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</si>
  <si>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</si>
  <si>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</si>
  <si>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</si>
  <si>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</si>
  <si>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</si>
  <si>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</si>
  <si>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</si>
  <si>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</si>
  <si>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</si>
  <si>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</si>
  <si>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</si>
  <si>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</si>
  <si>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</si>
  <si>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</si>
  <si>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</si>
  <si>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</si>
  <si>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</si>
  <si>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</si>
  <si>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</si>
  <si>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</si>
  <si>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</si>
  <si>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</si>
  <si>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</si>
  <si>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</si>
  <si>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</si>
  <si>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</si>
  <si>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</si>
  <si>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</si>
  <si>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</si>
  <si>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</si>
  <si>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</si>
  <si>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</si>
  <si>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</si>
  <si>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</si>
  <si>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</si>
  <si>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</si>
  <si>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</si>
  <si>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</si>
  <si>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</si>
  <si>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</si>
  <si>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</si>
  <si>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</si>
  <si>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</si>
  <si>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</si>
  <si>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</si>
  <si>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</si>
  <si>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</si>
  <si>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</si>
  <si>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</si>
  <si>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</si>
  <si>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</si>
  <si>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</si>
  <si>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</si>
  <si>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</si>
  <si>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</si>
  <si>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</si>
  <si>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</si>
  <si>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</si>
  <si>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</si>
  <si>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</si>
  <si>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</si>
  <si>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</si>
  <si>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</si>
  <si>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</si>
  <si>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</si>
  <si>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</si>
  <si>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</si>
  <si>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</si>
  <si>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</si>
  <si>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</si>
  <si>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</si>
  <si>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</si>
  <si>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</si>
  <si>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</si>
  <si>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</si>
  <si>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</si>
  <si>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</si>
  <si>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</si>
  <si>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</si>
  <si>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</si>
  <si>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</si>
  <si>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</si>
  <si>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</si>
  <si>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</si>
  <si>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</si>
  <si>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</si>
  <si>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</si>
  <si>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</si>
  <si>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</si>
  <si>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</si>
  <si>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</si>
  <si>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</si>
  <si>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</si>
  <si>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</si>
  <si>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</si>
  <si>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</si>
  <si>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</si>
  <si>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</si>
  <si>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</si>
  <si>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</si>
  <si>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</si>
  <si>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</si>
  <si>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</si>
  <si>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</si>
  <si>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</si>
  <si>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</si>
  <si>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</si>
  <si>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</si>
  <si>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</si>
  <si>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</si>
  <si>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</si>
  <si>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</si>
  <si>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</si>
  <si>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</si>
  <si>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</si>
  <si>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</si>
  <si>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</si>
  <si>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</si>
  <si>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</si>
  <si>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</si>
  <si>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</si>
  <si>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</si>
  <si>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</si>
  <si>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</si>
  <si>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</si>
  <si>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</si>
  <si>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</si>
  <si>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</si>
  <si>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</si>
  <si>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</si>
  <si>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</si>
  <si>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</si>
  <si>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</si>
  <si>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</si>
  <si>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</si>
  <si>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</si>
  <si>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</si>
  <si>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</si>
  <si>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</si>
  <si>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</si>
  <si>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</si>
  <si>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</si>
  <si>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</si>
  <si>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</si>
  <si>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</si>
  <si>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</si>
  <si>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</si>
  <si>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</si>
  <si>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</si>
  <si>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</si>
  <si>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</si>
  <si>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</si>
  <si>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</si>
  <si>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</si>
  <si>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</si>
  <si>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</si>
  <si>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</si>
  <si>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</si>
  <si>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</si>
  <si>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</si>
  <si>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</si>
  <si>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</si>
  <si>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</si>
  <si>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</si>
  <si>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</si>
  <si>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</si>
  <si>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</si>
  <si>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</si>
  <si>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</si>
  <si>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</si>
  <si>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</si>
  <si>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</si>
  <si>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</si>
  <si>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</si>
  <si>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</si>
  <si>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</si>
  <si>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</si>
  <si>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</si>
  <si>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</si>
  <si>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</si>
  <si>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</si>
  <si>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</si>
  <si>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</si>
  <si>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</si>
  <si>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</si>
  <si>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</si>
  <si>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</si>
  <si>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</si>
  <si>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</si>
  <si>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</si>
  <si>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</si>
  <si>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</si>
  <si>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</si>
  <si>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</si>
  <si>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</si>
  <si>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</si>
  <si>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</si>
  <si>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</si>
  <si>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</si>
  <si>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</si>
  <si>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</si>
  <si>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</si>
  <si>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</si>
  <si>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</si>
  <si>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</si>
  <si>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</si>
  <si>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</si>
  <si>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</si>
  <si>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</si>
  <si>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</si>
  <si>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</si>
  <si>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</si>
  <si>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</si>
  <si>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</si>
  <si>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</si>
  <si>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</si>
  <si>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</si>
  <si>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</si>
  <si>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</si>
  <si>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</si>
  <si>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</si>
  <si>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</si>
  <si>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</si>
  <si>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</si>
  <si>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</si>
  <si>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</si>
  <si>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</si>
  <si>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</si>
  <si>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</si>
  <si>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</si>
  <si>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</si>
  <si>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</si>
  <si>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</si>
  <si>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</si>
  <si>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</si>
  <si>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</si>
  <si>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</si>
  <si>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</si>
  <si>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</si>
  <si>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</si>
  <si>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</si>
  <si>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</si>
  <si>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</si>
  <si>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</si>
  <si>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</si>
  <si>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</si>
  <si>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</si>
  <si>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</si>
  <si>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</si>
  <si>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</si>
  <si>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</si>
  <si>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</si>
  <si>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</si>
  <si>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</si>
  <si>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</si>
  <si>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</si>
  <si>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</si>
  <si>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</si>
  <si>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</si>
  <si>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</si>
  <si>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</si>
  <si>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</si>
  <si>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</si>
  <si>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</si>
  <si>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</si>
  <si>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</si>
  <si>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</si>
  <si>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</si>
  <si>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</si>
  <si>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</si>
  <si>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</si>
  <si>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</si>
  <si>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</si>
  <si>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</si>
  <si>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</si>
  <si>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</si>
  <si>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</si>
  <si>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</si>
  <si>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</si>
  <si>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</si>
  <si>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</si>
  <si>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</si>
  <si>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</si>
  <si>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</si>
  <si>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</si>
  <si>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</si>
  <si>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</si>
  <si>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</si>
  <si>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</si>
  <si>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</si>
  <si>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</si>
  <si>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</si>
  <si>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</si>
  <si>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</si>
  <si>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</si>
  <si>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</si>
  <si>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</si>
  <si>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</si>
  <si>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</si>
  <si>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</si>
  <si>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</si>
  <si>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</si>
  <si>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</si>
  <si>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</si>
  <si>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</si>
  <si>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</si>
  <si>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</si>
  <si>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</si>
  <si>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</si>
  <si>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</si>
  <si>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</si>
  <si>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</si>
  <si>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</si>
  <si>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</si>
  <si>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</si>
  <si>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</si>
  <si>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</si>
  <si>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</si>
  <si>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</si>
  <si>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</si>
  <si>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</si>
  <si>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</si>
  <si>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</si>
  <si>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</si>
  <si>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</si>
  <si>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</si>
  <si>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</si>
  <si>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</si>
  <si>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</si>
  <si>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</si>
  <si>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</si>
  <si>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</si>
  <si>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</si>
  <si>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</si>
  <si>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</si>
  <si>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</si>
  <si>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</si>
  <si>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</si>
  <si>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</si>
  <si>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</si>
  <si>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</si>
  <si>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</si>
  <si>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</si>
  <si>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</si>
  <si>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</si>
  <si>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</si>
  <si>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</si>
  <si>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</si>
  <si>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</si>
  <si>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</si>
  <si>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</si>
  <si>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</si>
  <si>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</si>
  <si>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</si>
  <si>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</si>
  <si>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</si>
  <si>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</si>
  <si>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</si>
  <si>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</si>
  <si>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</si>
  <si>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</si>
  <si>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</si>
  <si>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</si>
  <si>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</si>
  <si>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</si>
  <si>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</si>
  <si>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</si>
  <si>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</si>
  <si>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</si>
  <si>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</si>
  <si>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</si>
  <si>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</si>
  <si>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</si>
  <si>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</si>
  <si>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</si>
  <si>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</si>
  <si>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</si>
  <si>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</si>
  <si>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</si>
  <si>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</si>
  <si>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</si>
  <si>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</si>
  <si>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</si>
  <si>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</si>
  <si>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</si>
  <si>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</si>
  <si>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</si>
  <si>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</si>
  <si>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</si>
  <si>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</si>
  <si>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</si>
  <si>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</si>
  <si>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</si>
  <si>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</si>
  <si>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</si>
  <si>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</si>
  <si>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</si>
  <si>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</si>
  <si>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</si>
  <si>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</si>
  <si>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</si>
  <si>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</si>
  <si>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</si>
  <si>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</si>
  <si>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</si>
  <si>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</si>
  <si>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</si>
  <si>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</si>
  <si>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</si>
  <si>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</si>
  <si>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</si>
  <si>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</si>
  <si>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</si>
  <si>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</si>
  <si>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</si>
  <si>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</si>
  <si>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</si>
  <si>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</si>
  <si>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</si>
  <si>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</si>
  <si>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</si>
  <si>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</si>
  <si>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</si>
  <si>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</si>
  <si>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</si>
  <si>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</si>
  <si>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</si>
  <si>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</si>
  <si>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</si>
  <si>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</si>
  <si>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</si>
  <si>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</si>
  <si>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</si>
  <si>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</si>
  <si>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</si>
  <si>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</si>
  <si>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</si>
  <si>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</si>
  <si>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</si>
  <si>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</si>
  <si>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</si>
  <si>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</si>
  <si>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</si>
  <si>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</si>
  <si>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</si>
  <si>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</si>
  <si>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</si>
  <si>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</si>
  <si>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</si>
  <si>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</si>
  <si>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</si>
  <si>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</si>
  <si>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</si>
  <si>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</si>
  <si>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</si>
  <si>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</si>
  <si>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</si>
  <si>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</si>
  <si>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</si>
  <si>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</si>
  <si>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</si>
  <si>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</si>
  <si>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</si>
  <si>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</si>
  <si>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</si>
  <si>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</si>
  <si>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</si>
  <si>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</si>
  <si>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</si>
  <si>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</si>
  <si>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</si>
  <si>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</si>
  <si>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</si>
  <si>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</si>
  <si>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</si>
  <si>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</si>
  <si>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</si>
  <si>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</si>
  <si>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</si>
  <si>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</si>
  <si>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</si>
  <si>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</si>
  <si>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</si>
  <si>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</si>
  <si>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</si>
  <si>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</si>
  <si>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</si>
  <si>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</si>
  <si>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</si>
  <si>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</si>
  <si>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</si>
  <si>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</si>
  <si>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</si>
  <si>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</si>
  <si>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</si>
  <si>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</si>
  <si>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</si>
  <si>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</si>
  <si>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</si>
  <si>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</si>
  <si>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</si>
  <si>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</si>
  <si>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</si>
  <si>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</si>
  <si>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</si>
  <si>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</si>
  <si>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</si>
  <si>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</si>
  <si>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</si>
  <si>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</si>
  <si>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</si>
  <si>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</si>
  <si>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</si>
  <si>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</si>
  <si>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</si>
  <si>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</si>
  <si>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</si>
  <si>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</si>
  <si>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</si>
  <si>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</si>
  <si>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</si>
  <si>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</si>
  <si>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</si>
  <si>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</si>
  <si>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</si>
  <si>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</si>
  <si>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</si>
  <si>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</si>
  <si>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</si>
  <si>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</si>
  <si>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</si>
  <si>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</si>
  <si>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</si>
  <si>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</si>
  <si>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</si>
  <si>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</si>
  <si>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</si>
  <si>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</si>
  <si>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</si>
  <si>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</si>
  <si>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</si>
  <si>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</si>
  <si>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</si>
  <si>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</si>
  <si>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</si>
  <si>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</si>
  <si>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</si>
  <si>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</si>
  <si>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</si>
  <si>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</si>
  <si>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</si>
  <si>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</si>
  <si>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</si>
  <si>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</si>
  <si>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</si>
  <si>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</si>
  <si>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</si>
  <si>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</si>
  <si>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</si>
  <si>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</si>
  <si>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</si>
  <si>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</si>
  <si>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</si>
  <si>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</si>
  <si>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</si>
  <si>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</si>
  <si>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</si>
  <si>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</si>
  <si>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</si>
  <si>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</si>
  <si>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</si>
  <si>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</si>
  <si>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</si>
  <si>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</si>
  <si>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</si>
  <si>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</si>
  <si>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</si>
  <si>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</si>
  <si>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</si>
  <si>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</si>
  <si>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</si>
  <si>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</si>
  <si>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</si>
  <si>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</si>
  <si>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</si>
  <si>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</si>
  <si>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</si>
  <si>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</si>
  <si>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</si>
  <si>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</si>
  <si>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</si>
  <si>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</si>
  <si>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</si>
  <si>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</si>
  <si>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</si>
  <si>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</si>
  <si>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</si>
  <si>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</si>
  <si>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</si>
  <si>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</si>
  <si>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</si>
  <si>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</si>
  <si>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</si>
  <si>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</si>
  <si>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</si>
  <si>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</si>
  <si>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</si>
  <si>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</si>
  <si>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</si>
  <si>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</si>
  <si>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</si>
  <si>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</si>
  <si>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</si>
  <si>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</si>
  <si>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</si>
  <si>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</si>
  <si>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</si>
  <si>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</si>
  <si>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</si>
  <si>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</si>
  <si>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</si>
  <si>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</si>
  <si>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</si>
  <si>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</si>
  <si>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</si>
  <si>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</si>
  <si>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</si>
  <si>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</si>
  <si>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</si>
  <si>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</si>
  <si>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</si>
  <si>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</si>
  <si>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</si>
  <si>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</si>
  <si>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</si>
  <si>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</si>
  <si>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</si>
  <si>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</si>
  <si>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</si>
  <si>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</si>
  <si>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</si>
  <si>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</si>
  <si>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</si>
  <si>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</si>
  <si>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</si>
  <si>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</si>
  <si>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</si>
  <si>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</si>
  <si>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</si>
  <si>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</si>
  <si>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</si>
  <si>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</si>
  <si>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</si>
  <si>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</si>
  <si>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</si>
  <si>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</si>
  <si>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</si>
  <si>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</si>
  <si>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</si>
  <si>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</si>
  <si>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</si>
  <si>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</si>
  <si>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</si>
  <si>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</si>
  <si>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</si>
  <si>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</si>
  <si>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</si>
  <si>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</si>
  <si>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</si>
  <si>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</si>
  <si>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</si>
  <si>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</si>
  <si>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</si>
  <si>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</si>
  <si>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</si>
  <si>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</si>
  <si>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</si>
  <si>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</si>
  <si>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</si>
  <si>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</si>
  <si>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</si>
  <si>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</si>
  <si>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</si>
  <si>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</si>
  <si>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</si>
  <si>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</si>
  <si>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</si>
  <si>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</si>
  <si>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</si>
  <si>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</si>
  <si>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</si>
  <si>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</si>
  <si>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</si>
  <si>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</si>
  <si>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</si>
  <si>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</si>
  <si>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</si>
  <si>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</si>
  <si>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</si>
  <si>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</si>
  <si>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</si>
  <si>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</si>
  <si>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</si>
  <si>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</si>
  <si>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</si>
  <si>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</si>
  <si>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</si>
  <si>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</si>
  <si>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</si>
  <si>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</si>
  <si>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</si>
  <si>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</si>
  <si>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</si>
  <si>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</si>
  <si>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</si>
  <si>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</si>
  <si>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</si>
  <si>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</si>
  <si>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</si>
  <si>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</si>
  <si>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</si>
  <si>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</si>
  <si>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</si>
  <si>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</si>
  <si>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</si>
  <si>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</si>
  <si>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</si>
  <si>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</si>
  <si>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</si>
  <si>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</si>
  <si>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</si>
  <si>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</si>
  <si>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</si>
  <si>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</si>
  <si>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</si>
  <si>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</si>
  <si>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</si>
  <si>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</si>
  <si>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</si>
  <si>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</si>
  <si>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</si>
  <si>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</si>
  <si>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</si>
  <si>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</si>
  <si>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</si>
  <si>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</si>
  <si>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</si>
  <si>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</si>
  <si>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</si>
  <si>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</si>
  <si>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</si>
  <si>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</si>
  <si>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</si>
  <si>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</si>
  <si>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</si>
  <si>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</si>
  <si>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</si>
  <si>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</si>
  <si>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</si>
  <si>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</si>
  <si>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</si>
  <si>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</si>
  <si>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</si>
  <si>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</si>
  <si>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</si>
  <si>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</si>
  <si>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</si>
  <si>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</si>
  <si>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</si>
  <si>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</si>
  <si>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</si>
  <si>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</si>
  <si>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</si>
  <si>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</si>
  <si>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</si>
  <si>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</si>
  <si>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</si>
  <si>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</si>
  <si>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</si>
  <si>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</si>
  <si>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</si>
  <si>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</si>
  <si>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</si>
  <si>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</si>
  <si>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</si>
  <si>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</si>
  <si>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</si>
  <si>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</si>
  <si>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</si>
  <si>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</si>
  <si>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</si>
  <si>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</si>
  <si>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</si>
  <si>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</si>
  <si>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</si>
  <si>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</si>
  <si>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</si>
  <si>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</si>
  <si>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</si>
  <si>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</si>
  <si>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</si>
  <si>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</si>
  <si>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</si>
  <si>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</si>
  <si>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</si>
  <si>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</si>
  <si>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</si>
  <si>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</si>
  <si>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</si>
  <si>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</si>
  <si>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</si>
  <si>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</si>
  <si>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</si>
  <si>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</si>
  <si>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</si>
  <si>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</si>
  <si>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</si>
  <si>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</si>
  <si>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</si>
  <si>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</si>
  <si>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</si>
  <si>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</si>
  <si>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</si>
  <si>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</si>
  <si>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</si>
  <si>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</si>
  <si>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</si>
  <si>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</si>
  <si>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</si>
  <si>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</si>
  <si>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</si>
  <si>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</si>
  <si>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</si>
  <si>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</si>
  <si>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</si>
  <si>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</si>
  <si>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</si>
  <si>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</si>
  <si>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</si>
  <si>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</si>
  <si>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</si>
  <si>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</si>
  <si>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</si>
  <si>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</si>
  <si>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</si>
  <si>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</si>
  <si>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</si>
  <si>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</si>
  <si>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</si>
  <si>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</si>
  <si>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</si>
  <si>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</si>
  <si>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</si>
  <si>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</si>
  <si>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</si>
  <si>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</si>
  <si>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</si>
  <si>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</si>
  <si>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</si>
  <si>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</si>
  <si>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</si>
  <si>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</si>
  <si>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</si>
  <si>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</si>
  <si>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</si>
  <si>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</si>
  <si>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</si>
  <si>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</si>
  <si>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</si>
  <si>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</si>
  <si>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</si>
  <si>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</si>
  <si>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</si>
  <si>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</si>
  <si>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</si>
  <si>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</si>
  <si>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</si>
  <si>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</si>
  <si>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</si>
  <si>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</si>
  <si>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</si>
  <si>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</si>
  <si>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</si>
  <si>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</si>
  <si>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</si>
  <si>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</si>
  <si>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</si>
  <si>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</si>
  <si>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</si>
  <si>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</si>
  <si>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</si>
  <si>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</si>
  <si>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</si>
  <si>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</si>
  <si>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</si>
  <si>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</si>
  <si>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</si>
  <si>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</si>
  <si>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</si>
  <si>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</si>
  <si>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</si>
  <si>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</si>
  <si>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</si>
  <si>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</si>
  <si>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</si>
  <si>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</si>
  <si>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</si>
  <si>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</si>
  <si>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</si>
  <si>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</si>
  <si>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</si>
  <si>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</si>
  <si>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</si>
  <si>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</si>
  <si>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</si>
  <si>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</si>
  <si>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</si>
  <si>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</si>
  <si>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</si>
  <si>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</si>
  <si>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</si>
  <si>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</si>
  <si>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</si>
  <si>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</si>
  <si>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</si>
  <si>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</si>
  <si>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</si>
  <si>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</si>
  <si>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</si>
  <si>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</si>
  <si>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</si>
  <si>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</si>
  <si>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</si>
  <si>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</si>
  <si>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</si>
  <si>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</si>
  <si>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</si>
  <si>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</si>
  <si>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</si>
  <si>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</si>
  <si>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</si>
  <si>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</si>
  <si>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</si>
  <si>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</si>
  <si>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</si>
  <si>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</si>
  <si>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</si>
  <si>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</si>
  <si>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</si>
  <si>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</si>
  <si>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</si>
  <si>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</si>
  <si>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</si>
  <si>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</si>
  <si>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</si>
  <si>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</si>
  <si>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</si>
  <si>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</si>
  <si>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</si>
  <si>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</si>
  <si>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</si>
  <si>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</si>
  <si>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</si>
  <si>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</si>
  <si>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</si>
  <si>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</si>
  <si>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</si>
  <si>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</si>
  <si>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</si>
  <si>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</si>
  <si>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</si>
  <si>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</si>
  <si>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</si>
  <si>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</si>
  <si>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</si>
  <si>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</si>
  <si>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</si>
  <si>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</si>
  <si>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</si>
  <si>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</si>
  <si>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</si>
  <si>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</si>
  <si>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</si>
  <si>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</si>
  <si>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</si>
  <si>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</si>
  <si>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</si>
  <si>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</si>
  <si>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</si>
  <si>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</si>
  <si>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</si>
  <si>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</si>
  <si>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</si>
  <si>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</si>
  <si>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</si>
  <si>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</si>
  <si>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</si>
  <si>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</si>
  <si>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</si>
  <si>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</si>
  <si>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</si>
  <si>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</si>
  <si>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</si>
  <si>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</si>
  <si>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</si>
  <si>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</si>
  <si>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</si>
  <si>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</si>
  <si>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</si>
  <si>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</si>
  <si>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</si>
  <si>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</si>
  <si>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</si>
  <si>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</si>
  <si>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</si>
  <si>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</si>
  <si>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</si>
  <si>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</si>
  <si>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</si>
  <si>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</si>
  <si>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</si>
  <si>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</si>
  <si>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</si>
  <si>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</si>
  <si>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</si>
  <si>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</si>
  <si>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</si>
  <si>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</si>
  <si>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</si>
  <si>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</si>
  <si>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</si>
  <si>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</si>
  <si>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</si>
  <si>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</si>
  <si>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</si>
  <si>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</si>
  <si>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</si>
  <si>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</si>
  <si>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</si>
  <si>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</si>
  <si>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</si>
  <si>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</si>
  <si>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</si>
  <si>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</si>
  <si>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</si>
  <si>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</si>
  <si>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</si>
  <si>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</si>
  <si>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</si>
  <si>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</si>
  <si>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</si>
  <si>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</si>
  <si>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</si>
  <si>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</si>
  <si>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</si>
  <si>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</si>
  <si>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</si>
  <si>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</si>
  <si>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</si>
  <si>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</si>
  <si>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</si>
  <si>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</si>
  <si>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</si>
  <si>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</si>
  <si>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</si>
  <si>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</si>
  <si>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</si>
  <si>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</si>
  <si>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</si>
  <si>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</si>
  <si>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</si>
  <si>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</si>
  <si>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</si>
  <si>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</si>
  <si>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</si>
  <si>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</si>
  <si>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</si>
  <si>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</si>
  <si>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</si>
  <si>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</si>
  <si>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</si>
  <si>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</si>
  <si>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</si>
  <si>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</si>
  <si>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</si>
  <si>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</si>
  <si>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</si>
  <si>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</si>
  <si>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</si>
  <si>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</si>
  <si>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</si>
  <si>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</si>
  <si>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</si>
  <si>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</si>
  <si>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</si>
  <si>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</si>
  <si>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</si>
  <si>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</si>
  <si>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</si>
  <si>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</si>
  <si>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</si>
  <si>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</si>
  <si>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</si>
  <si>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</si>
  <si>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</si>
  <si>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</si>
  <si>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</si>
  <si>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</si>
  <si>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</si>
  <si>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</si>
  <si>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</si>
  <si>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</si>
  <si>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</si>
  <si>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</si>
  <si>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</si>
  <si>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</si>
  <si>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</si>
  <si>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</si>
  <si>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</si>
  <si>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</si>
  <si>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</si>
  <si>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</si>
  <si>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</si>
  <si>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</si>
  <si>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</si>
  <si>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</si>
  <si>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</si>
  <si>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</si>
  <si>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</si>
  <si>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</si>
  <si>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</si>
  <si>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</si>
  <si>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</si>
  <si>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</si>
  <si>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</si>
  <si>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</si>
  <si>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</si>
  <si>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</si>
  <si>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</si>
  <si>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</si>
  <si>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</si>
  <si>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</si>
  <si>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</si>
  <si>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</si>
  <si>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</si>
  <si>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</si>
  <si>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</si>
  <si>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</si>
  <si>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</si>
  <si>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</si>
  <si>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</si>
  <si>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</si>
  <si>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</si>
  <si>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</si>
  <si>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</si>
  <si>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</si>
  <si>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</si>
  <si>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</si>
  <si>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</si>
  <si>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</si>
  <si>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</si>
  <si>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</si>
  <si>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</si>
  <si>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</si>
  <si>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</si>
  <si>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</si>
  <si>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</si>
  <si>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</si>
  <si>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</si>
  <si>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</si>
  <si>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</si>
  <si>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</si>
  <si>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</si>
  <si>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</si>
  <si>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</si>
  <si>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</si>
  <si>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</si>
  <si>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</si>
  <si>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</si>
  <si>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</si>
  <si>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</si>
  <si>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</si>
  <si>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</si>
  <si>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</si>
  <si>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</si>
  <si>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</si>
  <si>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</si>
  <si>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</si>
  <si>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</si>
  <si>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</si>
  <si>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</si>
  <si>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</si>
  <si>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</si>
  <si>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</si>
  <si>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</si>
  <si>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</si>
  <si>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</si>
  <si>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</si>
  <si>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</si>
  <si>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</si>
  <si>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</si>
  <si>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</si>
  <si>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</si>
  <si>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</si>
  <si>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</si>
  <si>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</si>
  <si>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</si>
  <si>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</si>
  <si>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</si>
  <si>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</si>
  <si>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</si>
  <si>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</si>
  <si>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</si>
  <si>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</si>
  <si>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</si>
  <si>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</si>
  <si>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</si>
  <si>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</si>
  <si>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</si>
  <si>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</si>
  <si>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</si>
  <si>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</si>
  <si>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</si>
  <si>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</si>
  <si>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</si>
  <si>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</si>
  <si>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</si>
  <si>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</si>
  <si>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</si>
  <si>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</si>
  <si>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</si>
  <si>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</si>
  <si>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</si>
  <si>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</si>
  <si>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</si>
  <si>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</si>
  <si>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</si>
  <si>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</si>
  <si>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</si>
  <si>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</si>
  <si>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</si>
  <si>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</si>
  <si>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</si>
  <si>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</si>
  <si>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</si>
  <si>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</si>
  <si>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</si>
  <si>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</si>
  <si>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</si>
  <si>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</si>
  <si>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</si>
  <si>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</si>
  <si>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</si>
  <si>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</si>
  <si>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</si>
  <si>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</si>
  <si>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</si>
  <si>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</si>
  <si>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</si>
  <si>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</si>
  <si>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</si>
  <si>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</si>
  <si>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</si>
  <si>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</si>
  <si>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</si>
  <si>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</si>
  <si>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</si>
  <si>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</si>
  <si>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</si>
  <si>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</si>
  <si>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</si>
  <si>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</si>
  <si>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</si>
  <si>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</si>
  <si>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</si>
  <si>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</si>
  <si>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</si>
  <si>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</si>
  <si>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</si>
  <si>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</si>
  <si>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</si>
  <si>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</si>
  <si>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</si>
  <si>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</si>
  <si>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</si>
  <si>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</si>
  <si>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</si>
  <si>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</si>
  <si>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</si>
  <si>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</si>
  <si>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</si>
  <si>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</si>
  <si>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</si>
  <si>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</si>
  <si>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</si>
  <si>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</si>
  <si>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</si>
  <si>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</si>
  <si>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</si>
  <si>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</si>
  <si>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</si>
  <si>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</si>
  <si>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</si>
  <si>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</si>
  <si>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</si>
  <si>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</si>
  <si>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</si>
  <si>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</si>
  <si>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</si>
  <si>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</si>
  <si>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</si>
  <si>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</si>
  <si>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</si>
  <si>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</si>
  <si>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</si>
  <si>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</si>
  <si>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</si>
  <si>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</si>
  <si>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</si>
  <si>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</si>
  <si>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</si>
  <si>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</si>
  <si>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</si>
  <si>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</si>
  <si>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</si>
  <si>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</si>
  <si>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</si>
  <si>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</si>
  <si>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</si>
  <si>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</si>
  <si>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</si>
  <si>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</si>
  <si>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</si>
  <si>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</si>
  <si>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</si>
  <si>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</si>
  <si>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</si>
  <si>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</si>
  <si>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</si>
  <si>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</si>
  <si>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</si>
  <si>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</si>
  <si>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</si>
  <si>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</si>
  <si>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</si>
  <si>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</si>
  <si>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</si>
  <si>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</si>
  <si>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</si>
  <si>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</si>
  <si>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</si>
  <si>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</si>
  <si>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</si>
  <si>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</si>
  <si>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</si>
  <si>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</si>
  <si>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</si>
  <si>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</si>
  <si>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</si>
  <si>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</si>
  <si>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</si>
  <si>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</si>
  <si>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</si>
  <si>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</si>
  <si>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</si>
  <si>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</si>
  <si>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</si>
  <si>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</si>
  <si>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</si>
  <si>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</si>
  <si>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</si>
  <si>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</si>
  <si>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</si>
  <si>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</si>
  <si>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</si>
  <si>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</si>
  <si>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</si>
  <si>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</si>
  <si>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</si>
  <si>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</si>
  <si>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</si>
  <si>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</si>
  <si>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</si>
  <si>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</si>
  <si>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</si>
  <si>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</si>
  <si>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</si>
  <si>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</si>
  <si>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</si>
  <si>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</si>
  <si>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</si>
  <si>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</si>
  <si>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</si>
  <si>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</si>
  <si>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</si>
  <si>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</si>
  <si>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</si>
  <si>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</si>
  <si>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</si>
  <si>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</si>
  <si>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</si>
  <si>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</si>
  <si>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</si>
  <si>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</si>
  <si>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</si>
  <si>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</si>
  <si>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</si>
  <si>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</si>
  <si>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</si>
  <si>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</si>
  <si>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</si>
  <si>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</si>
  <si>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</si>
  <si>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</si>
  <si>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</si>
  <si>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</si>
  <si>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</si>
  <si>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</si>
  <si>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</si>
  <si>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</si>
  <si>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</si>
  <si>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</si>
  <si>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</si>
  <si>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</si>
  <si>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</si>
  <si>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</si>
  <si>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</si>
  <si>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</si>
  <si>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</si>
  <si>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</si>
  <si>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</si>
  <si>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</si>
  <si>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</si>
  <si>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</si>
  <si>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</si>
  <si>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</si>
  <si>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</si>
  <si>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</si>
  <si>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</si>
  <si>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</si>
  <si>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</si>
  <si>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</si>
  <si>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</si>
  <si>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</si>
  <si>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</si>
  <si>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</si>
  <si>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</si>
  <si>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</si>
  <si>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</si>
  <si>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</si>
  <si>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</si>
  <si>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</si>
  <si>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</si>
  <si>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</si>
  <si>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</si>
  <si>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</si>
  <si>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</si>
  <si>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</si>
  <si>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</si>
  <si>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</si>
  <si>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</si>
  <si>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</si>
  <si>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</si>
  <si>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</si>
  <si>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</si>
  <si>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</si>
  <si>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</si>
  <si>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</si>
  <si>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</si>
  <si>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</si>
  <si>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</si>
  <si>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</si>
  <si>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</si>
  <si>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</si>
  <si>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</si>
  <si>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</si>
  <si>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</si>
  <si>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</si>
  <si>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</si>
  <si>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</si>
  <si>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</si>
  <si>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</si>
  <si>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</si>
  <si>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</si>
  <si>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</si>
  <si>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</si>
  <si>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</si>
  <si>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</si>
  <si>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</si>
  <si>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</si>
  <si>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</si>
  <si>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</si>
  <si>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</si>
  <si>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</si>
  <si>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</si>
  <si>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</si>
  <si>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</si>
  <si>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</si>
  <si>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</si>
  <si>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</si>
  <si>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</si>
  <si>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</si>
  <si>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</si>
  <si>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</si>
  <si>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</si>
  <si>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</si>
  <si>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</si>
  <si>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</si>
  <si>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</si>
  <si>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</si>
  <si>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</si>
  <si>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</si>
  <si>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</si>
  <si>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</si>
  <si>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</si>
  <si>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</si>
  <si>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</si>
  <si>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</si>
  <si>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</si>
  <si>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</si>
  <si>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</si>
  <si>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</si>
  <si>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</si>
  <si>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</si>
  <si>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</si>
  <si>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</si>
  <si>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</si>
  <si>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</si>
  <si>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</si>
  <si>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</si>
  <si>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</si>
  <si>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</si>
  <si>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</si>
  <si>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</si>
  <si>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</si>
  <si>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</si>
  <si>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</si>
  <si>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</si>
  <si>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</si>
  <si>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</si>
  <si>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</si>
  <si>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</si>
  <si>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</si>
  <si>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</si>
  <si>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</si>
  <si>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</si>
  <si>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</si>
  <si>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</si>
  <si>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</si>
  <si>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</si>
  <si>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</si>
  <si>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</si>
  <si>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</si>
  <si>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</si>
  <si>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</si>
  <si>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</si>
  <si>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</si>
  <si>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</si>
  <si>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</si>
  <si>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</si>
  <si>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</si>
  <si>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</si>
  <si>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</si>
  <si>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</si>
  <si>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</si>
  <si>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</si>
  <si>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</si>
  <si>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</si>
  <si>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</si>
  <si>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</si>
  <si>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</si>
  <si>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</si>
  <si>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</si>
  <si>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</si>
  <si>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</si>
  <si>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</si>
  <si>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</si>
  <si>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</si>
  <si>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</si>
  <si>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</si>
  <si>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</si>
  <si>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</si>
  <si>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</si>
  <si>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</si>
  <si>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</si>
  <si>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</si>
  <si>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</si>
  <si>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</si>
  <si>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</si>
  <si>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</si>
  <si>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</si>
  <si>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</si>
  <si>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</si>
  <si>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</si>
  <si>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</si>
  <si>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</si>
  <si>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</si>
  <si>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</si>
  <si>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</si>
  <si>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</si>
  <si>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</si>
  <si>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</si>
  <si>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</si>
  <si>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</si>
  <si>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</si>
  <si>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</si>
  <si>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</si>
  <si>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</si>
  <si>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</si>
  <si>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</si>
  <si>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</si>
  <si>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</si>
  <si>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</si>
  <si>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</si>
  <si>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</si>
  <si>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</si>
  <si>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</si>
  <si>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</si>
  <si>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</si>
  <si>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</si>
  <si>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</si>
  <si>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</si>
  <si>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</si>
  <si>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</si>
  <si>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</si>
  <si>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</si>
  <si>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</si>
  <si>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</si>
  <si>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</si>
  <si>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</si>
  <si>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</si>
  <si>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</si>
  <si>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</si>
  <si>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</si>
  <si>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</si>
  <si>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</si>
  <si>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</si>
  <si>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</si>
  <si>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</si>
  <si>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</si>
  <si>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</si>
  <si>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</si>
  <si>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</si>
  <si>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</si>
  <si>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</si>
  <si>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</si>
  <si>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</si>
  <si>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</si>
  <si>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</si>
  <si>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</si>
  <si>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</si>
  <si>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</si>
  <si>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</si>
  <si>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</si>
  <si>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</si>
  <si>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</si>
  <si>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</si>
  <si>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</si>
  <si>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</si>
  <si>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</si>
  <si>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</si>
  <si>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</si>
  <si>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</si>
  <si>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</si>
  <si>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</si>
  <si>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</si>
  <si>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</si>
  <si>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</si>
  <si>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</si>
  <si>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</si>
  <si>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</si>
  <si>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</si>
  <si>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</si>
  <si>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</si>
  <si>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</si>
  <si>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</si>
  <si>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</si>
  <si>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</si>
  <si>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</si>
  <si>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</si>
  <si>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</si>
  <si>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</si>
  <si>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</si>
  <si>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</si>
  <si>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</si>
  <si>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</si>
  <si>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</si>
  <si>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</si>
  <si>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</si>
  <si>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</si>
  <si>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</si>
  <si>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</si>
  <si>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</si>
  <si>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</si>
  <si>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</si>
  <si>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</si>
  <si>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</si>
  <si>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</si>
  <si>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</si>
  <si>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</si>
  <si>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</si>
  <si>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</si>
  <si>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</si>
  <si>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</si>
  <si>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</si>
  <si>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</si>
  <si>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</si>
  <si>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</si>
  <si>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</si>
  <si>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</si>
  <si>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</si>
  <si>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</si>
  <si>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</si>
  <si>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</si>
  <si>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</si>
  <si>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</si>
  <si>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</si>
  <si>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</si>
  <si>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</si>
  <si>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</si>
  <si>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</si>
  <si>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</si>
  <si>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</si>
  <si>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</si>
  <si>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</si>
  <si>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</si>
  <si>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</si>
  <si>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</si>
  <si>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</si>
  <si>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</si>
  <si>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</si>
  <si>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</si>
  <si>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</si>
  <si>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</si>
  <si>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</si>
  <si>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</si>
  <si>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</si>
  <si>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</si>
  <si>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</si>
  <si>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</si>
  <si>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</si>
  <si>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</si>
  <si>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</si>
  <si>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</si>
  <si>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</si>
  <si>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</si>
  <si>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</si>
  <si>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</si>
  <si>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</si>
  <si>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</si>
  <si>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</si>
  <si>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</si>
  <si>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</si>
  <si>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</si>
  <si>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</si>
  <si>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</si>
  <si>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</si>
  <si>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</si>
  <si>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</si>
  <si>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</si>
  <si>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</si>
  <si>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</si>
  <si>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</si>
  <si>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</si>
  <si>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</si>
  <si>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</si>
  <si>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</si>
  <si>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</si>
  <si>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</si>
  <si>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</si>
  <si>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</si>
  <si>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</si>
  <si>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</si>
  <si>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</si>
  <si>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</si>
  <si>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</si>
  <si>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</si>
  <si>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</si>
  <si>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</si>
  <si>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</si>
  <si>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</si>
  <si>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</si>
  <si>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</si>
  <si>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</si>
  <si>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</si>
  <si>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</si>
  <si>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</si>
  <si>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</si>
  <si>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</si>
  <si>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</si>
  <si>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</si>
  <si>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</si>
  <si>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</si>
  <si>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</si>
  <si>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</si>
  <si>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</si>
  <si>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</si>
  <si>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</si>
  <si>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</si>
  <si>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</si>
  <si>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</si>
  <si>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</si>
  <si>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</si>
  <si>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</si>
  <si>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</si>
  <si>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</si>
  <si>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</si>
  <si>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</si>
  <si>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</si>
  <si>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</si>
  <si>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</si>
  <si>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</si>
  <si>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</si>
  <si>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</si>
  <si>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</si>
  <si>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</si>
  <si>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</si>
  <si>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</si>
  <si>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</si>
  <si>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</si>
  <si>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</si>
  <si>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</si>
  <si>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</si>
  <si>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</si>
  <si>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</si>
  <si>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</si>
  <si>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</si>
  <si>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</si>
  <si>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</si>
  <si>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</si>
  <si>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</si>
  <si>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</si>
  <si>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</si>
  <si>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</si>
  <si>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</si>
  <si>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</si>
  <si>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</si>
  <si>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</si>
  <si>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</si>
  <si>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</si>
  <si>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</si>
  <si>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</si>
  <si>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</si>
  <si>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</si>
  <si>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</si>
  <si>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</si>
  <si>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</si>
  <si>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</si>
  <si>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</si>
  <si>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</si>
  <si>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</si>
  <si>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</si>
  <si>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</si>
  <si>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</si>
  <si>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</si>
  <si>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</si>
  <si>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</si>
  <si>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</si>
  <si>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</si>
  <si>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</si>
  <si>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</si>
  <si>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</si>
  <si>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</si>
  <si>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</si>
  <si>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</si>
  <si>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</si>
  <si>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</si>
  <si>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</si>
  <si>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</si>
  <si>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</si>
  <si>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</si>
  <si>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</si>
  <si>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</si>
  <si>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</si>
  <si>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</si>
  <si>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</si>
  <si>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</si>
  <si>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</si>
  <si>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</si>
  <si>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</si>
  <si>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</si>
  <si>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</si>
  <si>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</si>
  <si>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</si>
  <si>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</si>
  <si>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</si>
  <si>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</si>
  <si>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</si>
  <si>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</si>
  <si>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</si>
  <si>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</si>
  <si>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</si>
  <si>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</si>
  <si>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</si>
  <si>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</si>
  <si>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</si>
  <si>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</si>
  <si>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</si>
  <si>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</si>
  <si>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</si>
  <si>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</si>
  <si>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</si>
  <si>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</si>
  <si>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</si>
  <si>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</si>
  <si>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</si>
  <si>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</si>
  <si>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</si>
  <si>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</si>
  <si>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</si>
  <si>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</si>
  <si>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</si>
  <si>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</si>
  <si>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</si>
  <si>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</si>
  <si>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</si>
  <si>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</si>
  <si>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</si>
  <si>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</si>
  <si>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</si>
  <si>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</si>
  <si>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</si>
  <si>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</si>
  <si>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</si>
  <si>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</si>
  <si>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</si>
  <si>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</si>
  <si>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</si>
  <si>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</si>
  <si>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</si>
  <si>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</si>
  <si>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</si>
  <si>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</si>
  <si>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</si>
  <si>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</si>
  <si>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</si>
  <si>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</si>
  <si>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</si>
  <si>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</si>
  <si>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</si>
  <si>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</si>
  <si>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</si>
  <si>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</si>
  <si>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</si>
  <si>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</si>
  <si>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</si>
  <si>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</si>
  <si>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</si>
  <si>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</si>
  <si>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</si>
  <si>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</si>
  <si>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</si>
  <si>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</si>
  <si>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</si>
  <si>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</si>
  <si>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</si>
  <si>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</si>
  <si>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</si>
  <si>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</si>
  <si>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</si>
  <si>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</si>
  <si>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</si>
  <si>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</si>
  <si>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</si>
  <si>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</si>
  <si>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</si>
  <si>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</si>
  <si>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</si>
  <si>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</si>
  <si>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</si>
  <si>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</si>
  <si>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</si>
  <si>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</si>
  <si>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</si>
  <si>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</si>
  <si>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</si>
  <si>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</si>
  <si>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</si>
  <si>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</si>
  <si>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</si>
  <si>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</si>
  <si>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</si>
  <si>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</si>
  <si>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</si>
  <si>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</si>
  <si>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</si>
  <si>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</si>
  <si>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</si>
  <si>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</si>
  <si>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</si>
  <si>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</si>
  <si>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</si>
  <si>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</si>
  <si>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</si>
  <si>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</si>
  <si>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</si>
  <si>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</si>
  <si>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</si>
  <si>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</si>
  <si>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</si>
  <si>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</si>
  <si>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</si>
  <si>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</si>
  <si>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</si>
  <si>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</si>
  <si>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</si>
  <si>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</si>
  <si>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</si>
  <si>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</si>
  <si>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</si>
  <si>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</si>
  <si>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</si>
  <si>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</si>
  <si>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</si>
  <si>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</si>
  <si>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</si>
  <si>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</si>
  <si>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</si>
  <si>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</si>
  <si>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</si>
  <si>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</si>
  <si>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</si>
  <si>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</si>
  <si>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</si>
  <si>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</si>
  <si>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</si>
  <si>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</si>
  <si>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</si>
  <si>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</si>
  <si>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</si>
  <si>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</si>
  <si>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</si>
  <si>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</si>
  <si>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</si>
  <si>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</si>
  <si>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</si>
  <si>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</si>
  <si>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</si>
  <si>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</si>
  <si>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</si>
  <si>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</si>
  <si>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</si>
  <si>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</si>
  <si>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</si>
  <si>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</si>
  <si>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</si>
  <si>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</si>
  <si>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</si>
  <si>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</si>
  <si>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</si>
  <si>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</si>
  <si>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</si>
  <si>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</si>
  <si>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</si>
  <si>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</si>
  <si>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</si>
  <si>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</si>
  <si>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</si>
  <si>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</si>
  <si>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</si>
  <si>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</si>
  <si>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</si>
  <si>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</si>
  <si>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</si>
  <si>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</si>
  <si>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</si>
  <si>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</si>
  <si>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</si>
  <si>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</si>
  <si>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</si>
  <si>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</si>
  <si>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</si>
  <si>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</si>
  <si>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</si>
  <si>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</si>
  <si>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</si>
  <si>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</si>
  <si>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</si>
  <si>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</si>
  <si>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</si>
  <si>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</si>
  <si>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</si>
  <si>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</si>
  <si>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</si>
  <si>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</si>
  <si>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</si>
  <si>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</si>
  <si>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</si>
  <si>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</si>
  <si>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</si>
  <si>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</si>
  <si>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</si>
  <si>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</si>
  <si>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</si>
  <si>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</si>
  <si>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</si>
  <si>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</si>
  <si>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</si>
  <si>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</si>
  <si>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</si>
  <si>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</si>
  <si>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</si>
  <si>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</si>
  <si>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</si>
  <si>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</si>
  <si>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</si>
  <si>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</si>
  <si>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</si>
  <si>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</si>
  <si>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</si>
  <si>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</si>
  <si>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</si>
  <si>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</si>
  <si>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</si>
  <si>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</si>
  <si>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</si>
  <si>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</si>
  <si>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</si>
  <si>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</si>
  <si>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</si>
  <si>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</si>
  <si>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</si>
  <si>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</si>
  <si>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</si>
  <si>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</si>
  <si>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</si>
  <si>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</si>
  <si>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</si>
  <si>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</si>
  <si>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</si>
  <si>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</si>
  <si>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</si>
  <si>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</si>
  <si>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</si>
  <si>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</si>
  <si>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</si>
  <si>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</si>
  <si>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</si>
  <si>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</si>
  <si>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</si>
  <si>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</si>
  <si>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</si>
  <si>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</si>
  <si>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</si>
  <si>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</si>
  <si>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</si>
  <si>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</si>
  <si>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</si>
  <si>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</si>
  <si>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</si>
  <si>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</si>
  <si>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</si>
  <si>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</si>
  <si>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</si>
  <si>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</si>
  <si>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</si>
  <si>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</si>
  <si>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</si>
  <si>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</si>
  <si>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</si>
  <si>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</si>
  <si>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</si>
  <si>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</si>
  <si>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</si>
  <si>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</si>
  <si>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</si>
  <si>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</si>
  <si>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</si>
  <si>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</si>
  <si>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</si>
  <si>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</si>
  <si>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</si>
  <si>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</si>
  <si>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</si>
  <si>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</si>
  <si>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</si>
  <si>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</si>
  <si>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</si>
  <si>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</si>
  <si>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</si>
  <si>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</si>
  <si>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</si>
  <si>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</si>
  <si>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</si>
  <si>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</si>
  <si>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</si>
  <si>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</si>
  <si>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</si>
  <si>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</si>
  <si>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</si>
  <si>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</si>
  <si>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</si>
  <si>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</si>
  <si>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</si>
  <si>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</si>
  <si>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</si>
  <si>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</si>
  <si>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</si>
  <si>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</si>
  <si>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</si>
  <si>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</si>
  <si>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</si>
  <si>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</si>
  <si>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</si>
  <si>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</si>
  <si>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</si>
  <si>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</si>
  <si>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</si>
  <si>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</si>
  <si>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</si>
  <si>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</si>
  <si>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</si>
  <si>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</si>
  <si>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</si>
  <si>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</si>
  <si>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</si>
  <si>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</si>
  <si>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</si>
  <si>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</si>
  <si>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</si>
  <si>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</si>
  <si>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</si>
  <si>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</si>
  <si>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</si>
  <si>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</si>
  <si>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</si>
  <si>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</si>
  <si>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</si>
  <si>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</si>
  <si>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</si>
  <si>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</si>
  <si>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</si>
  <si>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</si>
  <si>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</si>
  <si>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</si>
  <si>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</si>
  <si>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</si>
  <si>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</si>
  <si>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</si>
  <si>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</si>
  <si>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</si>
  <si>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</si>
  <si>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</si>
  <si>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</si>
  <si>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</si>
  <si>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</si>
  <si>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</si>
  <si>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</si>
  <si>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</si>
  <si>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</si>
  <si>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</si>
  <si>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</si>
  <si>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</si>
  <si>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</si>
  <si>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</si>
  <si>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</si>
  <si>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</si>
  <si>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</si>
  <si>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</si>
  <si>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</si>
  <si>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</si>
  <si>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</si>
  <si>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</si>
  <si>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</si>
  <si>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</si>
  <si>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</si>
  <si>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</si>
  <si>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</si>
  <si>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</si>
  <si>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</si>
  <si>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</si>
  <si>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</si>
  <si>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</si>
  <si>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</si>
  <si>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</si>
  <si>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</si>
  <si>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</si>
  <si>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</si>
  <si>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</si>
  <si>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</si>
  <si>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</si>
  <si>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</si>
  <si>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</si>
  <si>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</si>
  <si>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</si>
  <si>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</si>
  <si>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</si>
  <si>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</si>
  <si>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</si>
  <si>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</si>
  <si>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</si>
  <si>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</si>
  <si>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</si>
  <si>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</si>
  <si>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</si>
  <si>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</si>
  <si>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</si>
  <si>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</si>
  <si>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</si>
  <si>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</si>
  <si>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</si>
  <si>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</si>
  <si>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</si>
  <si>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</si>
  <si>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</si>
  <si>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</si>
  <si>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</si>
  <si>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</si>
  <si>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</si>
  <si>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</si>
  <si>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</si>
  <si>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</si>
  <si>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</si>
  <si>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</si>
  <si>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</si>
  <si>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</si>
  <si>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</si>
  <si>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</si>
  <si>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</si>
  <si>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</si>
  <si>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</si>
  <si>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</si>
  <si>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</si>
  <si>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</si>
  <si>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</si>
  <si>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</si>
  <si>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</si>
  <si>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</si>
  <si>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</si>
  <si>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</si>
  <si>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</si>
  <si>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</si>
  <si>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</si>
  <si>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</si>
  <si>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</si>
  <si>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</si>
  <si>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</si>
  <si>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</si>
  <si>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</si>
  <si>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</si>
  <si>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</si>
  <si>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</si>
  <si>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</si>
  <si>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</si>
  <si>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</si>
  <si>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</si>
  <si>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</si>
  <si>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</si>
  <si>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</si>
  <si>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</si>
  <si>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</si>
  <si>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</si>
  <si>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</si>
  <si>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</si>
  <si>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</si>
  <si>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</si>
  <si>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</si>
  <si>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</si>
  <si>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</si>
  <si>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</si>
  <si>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</si>
  <si>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</si>
  <si>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</si>
  <si>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</si>
  <si>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</si>
  <si>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</si>
  <si>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</si>
  <si>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</si>
  <si>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</si>
  <si>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</si>
  <si>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</si>
  <si>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</si>
  <si>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</si>
  <si>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</si>
  <si>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</si>
  <si>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</si>
  <si>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</si>
  <si>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</si>
  <si>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</si>
  <si>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</si>
  <si>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</si>
  <si>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</si>
  <si>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</si>
  <si>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</si>
  <si>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</si>
  <si>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</si>
  <si>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</si>
  <si>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</si>
  <si>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</si>
  <si>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</si>
  <si>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</si>
  <si>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</si>
  <si>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</si>
  <si>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</si>
  <si>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</si>
  <si>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</si>
  <si>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</si>
  <si>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</si>
  <si>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</si>
  <si>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</si>
  <si>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</si>
  <si>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</si>
  <si>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</si>
  <si>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</si>
  <si>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</si>
  <si>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</si>
  <si>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</si>
  <si>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</si>
  <si>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</si>
  <si>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</si>
  <si>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</si>
  <si>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</si>
  <si>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</si>
  <si>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</si>
  <si>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</si>
  <si>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</si>
  <si>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</si>
  <si>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</si>
  <si>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</si>
  <si>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</si>
  <si>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</si>
  <si>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</si>
  <si>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</si>
  <si>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</si>
  <si>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</si>
  <si>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</si>
  <si>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</si>
  <si>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</si>
  <si>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</si>
  <si>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</si>
  <si>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</si>
  <si>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</si>
  <si>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</si>
  <si>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</si>
  <si>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</si>
  <si>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</si>
  <si>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</si>
  <si>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</si>
  <si>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</si>
  <si>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</si>
  <si>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</si>
  <si>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</si>
  <si>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</si>
  <si>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</si>
  <si>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</si>
  <si>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</si>
  <si>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</si>
  <si>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</si>
  <si>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</si>
  <si>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</si>
  <si>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</si>
  <si>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</si>
  <si>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</si>
  <si>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</si>
  <si>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</si>
  <si>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</si>
  <si>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</si>
  <si>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</si>
  <si>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</si>
  <si>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</si>
  <si>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</si>
  <si>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</si>
  <si>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</si>
  <si>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</si>
  <si>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</si>
  <si>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</si>
  <si>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</si>
  <si>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</si>
  <si>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</si>
  <si>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</si>
  <si>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</si>
  <si>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</si>
  <si>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</si>
  <si>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</si>
  <si>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</si>
  <si>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</si>
  <si>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</si>
  <si>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</si>
  <si>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</si>
  <si>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</si>
  <si>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</si>
  <si>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</si>
  <si>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</si>
  <si>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</si>
  <si>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</si>
  <si>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</si>
  <si>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</si>
  <si>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</si>
  <si>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</si>
  <si>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</si>
  <si>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</si>
  <si>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</si>
  <si>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</si>
  <si>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</si>
  <si>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</si>
  <si>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</si>
  <si>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</si>
  <si>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</si>
  <si>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</si>
  <si>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</si>
  <si>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</si>
  <si>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</si>
  <si>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</si>
  <si>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</si>
  <si>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</si>
  <si>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</si>
  <si>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</si>
  <si>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</si>
  <si>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</si>
  <si>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</si>
  <si>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</si>
  <si>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</si>
  <si>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</si>
  <si>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</si>
  <si>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</si>
  <si>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</si>
  <si>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11 Toby Box / 11 Dap / 40 Splices</t>
  </si>
  <si>
    <t>No Production--No Clear Locate</t>
  </si>
  <si>
    <t>16 Toby Box / 18 Daps / 40 Splices</t>
  </si>
  <si>
    <t>2 Toby Box / 2 Dap / 7 Splices</t>
  </si>
  <si>
    <t>5 Toby Box / 5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</si>
</sst>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06/17/2026  9:05 PM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66"/>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67"/>
      <c r="F10" s="1566"/>
      <c r="G10" s="1007"/>
      <c r="H10" s="156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131284</v>
      </c>
      <c r="I10" s="1569"/>
      <c r="J10" s="1570"/>
      <c r="K10" s="1007"/>
      <c r="L10" s="157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917701</v>
      </c>
      <c r="M10" s="1572"/>
      <c r="N10" s="157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74">
        <f>IFERROR(H10/D10,0)</f>
        <v>0.12515336253616591</v>
      </c>
      <c r="B13" s="1575"/>
      <c r="C13" s="1007"/>
      <c r="D13" s="158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81"/>
      <c r="F13" s="1582"/>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67"/>
      <c r="J13" s="1566"/>
      <c r="K13" s="1007"/>
      <c r="L13" s="1557">
        <f>COUNTA('Pending Resto-COP Packages'!A15:A63)</f>
        <v>37</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79" t="s">
        <v>16</v>
      </c>
      <c r="B15" s="1579"/>
      <c r="C15" s="1579"/>
      <c r="D15" s="1579"/>
      <c r="E15" s="1007"/>
      <c r="F15" s="1579" t="s">
        <v>17</v>
      </c>
      <c r="G15" s="1579"/>
      <c r="H15" s="1579"/>
      <c r="I15" s="1579"/>
      <c r="J15" s="1007"/>
      <c r="K15" s="1579" t="s">
        <v>18</v>
      </c>
      <c r="L15" s="1579"/>
      <c r="M15" s="157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166944</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2038128.9999999998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0.12515336253616591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79" t="s">
        <v>44</v>
      </c>
      <c r="B27" s="1579"/>
      <c r="C27" s="1579"/>
      <c r="D27" s="1579"/>
      <c r="F27" s="1583" t="s">
        <v>45</v>
      </c>
      <c r="G27" s="1583"/>
      <c r="H27" s="1583"/>
      <c r="I27" s="158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6" t="s">
        <v>65</v>
      </c>
      <c r="B39" s="1576"/>
      <c r="C39" s="1576"/>
      <c r="D39" s="1576"/>
      <c r="E39" s="1576"/>
      <c r="F39" s="1576"/>
      <c r="G39" s="1576"/>
      <c r="H39" s="1576"/>
      <c r="I39" s="1576"/>
      <c r="J39" s="1576"/>
      <c r="K39" s="1577"/>
      <c r="L39" s="1577"/>
      <c r="M39" s="1577"/>
      <c r="N39" s="157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8" t="s">
        <v>66</v>
      </c>
      <c r="B60" s="1578"/>
      <c r="C60" s="1578"/>
      <c r="D60" s="1578"/>
      <c r="E60" s="1578"/>
      <c r="F60" s="1578"/>
      <c r="G60" s="1578"/>
      <c r="H60" s="1578"/>
      <c r="I60" s="1578"/>
      <c r="J60" s="1578"/>
      <c r="K60" s="1578"/>
      <c r="L60" s="1578"/>
      <c r="M60" s="1578"/>
      <c r="N60" s="157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4" activePane="topRight" state="frozen"/>
      <selection pane="topRight" activeCell="P11" sqref="P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49">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49">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49">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53">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90">
        <v>51</v>
      </c>
      <c r="I10" s="372" t="s">
        <v>556</v>
      </c>
      <c r="J10" s="1058" t="s">
        <v>30</v>
      </c>
      <c r="K10" s="1591"/>
      <c r="L10" s="1386">
        <v>46174</v>
      </c>
      <c r="M10" s="372" t="s">
        <v>110</v>
      </c>
      <c r="N10" s="991">
        <v>97514.75</v>
      </c>
      <c r="O10" s="372" t="s">
        <v>110</v>
      </c>
      <c r="P10" s="707" t="s">
        <v>29</v>
      </c>
      <c r="Q10" s="1592">
        <v>46174</v>
      </c>
      <c r="R10" s="702"/>
      <c r="S10" s="1592"/>
      <c r="T10" s="1592"/>
      <c r="U10" s="1592"/>
      <c r="V10" s="1593">
        <v>7958</v>
      </c>
      <c r="W10" s="1225">
        <v>7827</v>
      </c>
      <c r="X10" s="1594">
        <f>SUM(V10-W10)</f>
        <v>131</v>
      </c>
      <c r="Y10" s="1241">
        <f>IFERROR($W10/$V10, 0)</f>
        <v>0.98353857753204321</v>
      </c>
      <c r="Z10" s="1592">
        <v>46181</v>
      </c>
      <c r="AA10" s="159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49">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49">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49">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9">
        <v>4434</v>
      </c>
      <c r="X34" s="1226">
        <f>SUM(V34-W34)</f>
        <v>623</v>
      </c>
      <c r="Y34" s="1241">
        <f t="shared" ref="Y34:Y48" si="0">IFERROR($W34/$V34, 0)</f>
        <v>0.87680442950365833</v>
      </c>
      <c r="Z34" s="1592">
        <v>46181</v>
      </c>
      <c r="AA34" s="1592"/>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51">
        <v>502</v>
      </c>
      <c r="X37" s="1226">
        <f t="shared" si="1"/>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52">
        <v>2500</v>
      </c>
      <c r="X39" s="1226">
        <f t="shared" si="1"/>
        <v>2555</v>
      </c>
      <c r="Y39" s="1241">
        <f t="shared" si="0"/>
        <v>0.49455984174085066</v>
      </c>
      <c r="Z39" s="1597">
        <v>46188</v>
      </c>
      <c r="AA39" s="1592"/>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601</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91">
        <v>0</v>
      </c>
      <c r="I53" s="691" t="s">
        <v>556</v>
      </c>
      <c r="J53" s="691" t="s">
        <v>30</v>
      </c>
      <c r="K53" s="1591"/>
      <c r="L53" s="1387" t="s">
        <v>618</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90">
        <v>61</v>
      </c>
      <c r="I60" s="372" t="s">
        <v>614</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90">
        <v>85</v>
      </c>
      <c r="I61" s="372" t="s">
        <v>614</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90">
        <v>86</v>
      </c>
      <c r="I62" s="372" t="s">
        <v>614</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90">
        <v>87</v>
      </c>
      <c r="I63" s="372" t="s">
        <v>614</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90">
        <v>82</v>
      </c>
      <c r="I64" s="372" t="s">
        <v>614</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90">
        <v>55</v>
      </c>
      <c r="I65" s="372" t="s">
        <v>614</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90">
        <v>54</v>
      </c>
      <c r="I66" s="372" t="s">
        <v>614</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90">
        <v>78</v>
      </c>
      <c r="I67" s="372" t="s">
        <v>614</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90">
        <v>75</v>
      </c>
      <c r="I68" s="372" t="s">
        <v>614</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676</v>
      </c>
      <c r="AF84" s="727"/>
    </row>
    <row r="85" spans="1:32" ht="24.75" customHeight="1">
      <c r="A85" s="1384" t="s">
        <v>677</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685</v>
      </c>
      <c r="AF89" s="727"/>
    </row>
    <row r="90" spans="1:32" ht="24.75" customHeight="1">
      <c r="A90" s="1384" t="s">
        <v>686</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50">
        <v>1611</v>
      </c>
      <c r="X97" s="1370">
        <f t="shared" si="9"/>
        <v>4013</v>
      </c>
      <c r="Y97" s="1241">
        <f t="shared" si="10"/>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49">
        <v>3879</v>
      </c>
      <c r="X98" s="1594">
        <f>SUM(V98-W98)</f>
        <v>773</v>
      </c>
      <c r="Y98" s="1241">
        <f>IFERROR($W98/$V98, 0)</f>
        <v>0.83383490971625107</v>
      </c>
      <c r="Z98" s="1592">
        <v>46189</v>
      </c>
      <c r="AA98" s="1592"/>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809</v>
      </c>
      <c r="J10" s="1058" t="s">
        <v>30</v>
      </c>
      <c r="K10" s="691"/>
      <c r="L10" s="360" t="s">
        <v>618</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9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90">
        <v>87</v>
      </c>
      <c r="I12" s="372" t="s">
        <v>809</v>
      </c>
      <c r="J12" s="1058" t="s">
        <v>30</v>
      </c>
      <c r="K12" s="691"/>
      <c r="L12" s="360" t="s">
        <v>618</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9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90">
        <v>56</v>
      </c>
      <c r="I14" s="1055" t="s">
        <v>809</v>
      </c>
      <c r="J14" s="1058" t="s">
        <v>30</v>
      </c>
      <c r="K14" s="691"/>
      <c r="L14" s="360" t="s">
        <v>618</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809</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809</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809</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809</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v>46029</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v>46063</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90">
        <v>79</v>
      </c>
      <c r="I39" s="304" t="s">
        <v>809</v>
      </c>
      <c r="J39" s="746" t="s">
        <v>30</v>
      </c>
      <c r="K39" s="691"/>
      <c r="L39" s="360" t="s">
        <v>618</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809</v>
      </c>
      <c r="J303" s="1058" t="s">
        <v>30</v>
      </c>
      <c r="K303" s="360" t="s">
        <v>618</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809</v>
      </c>
      <c r="J316" s="1263" t="s">
        <v>30</v>
      </c>
      <c r="K316" s="360" t="s">
        <v>618</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tabSelected="1" workbookViewId="0">
      <pane ySplit="1" topLeftCell="A3318"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D3329" s="89">
        <v>2590</v>
      </c>
      <c r="F3329" s="11" t="s">
        <v>2723</v>
      </c>
      <c r="G3329" t="s">
        <v>1995</v>
      </c>
    </row>
    <row r="3330" spans="1:7">
      <c r="A3330" s="1431" t="s">
        <v>578</v>
      </c>
      <c r="B3330" s="1431" t="s">
        <v>56</v>
      </c>
      <c r="C3330" s="23">
        <v>46190</v>
      </c>
      <c r="G3330" t="s">
        <v>1995</v>
      </c>
    </row>
    <row r="3331" spans="1:7">
      <c r="A3331" s="1218" t="s">
        <v>581</v>
      </c>
      <c r="B3331" s="1218" t="s">
        <v>473</v>
      </c>
      <c r="C3331" s="23">
        <v>46190</v>
      </c>
      <c r="D3331" s="11">
        <v>597</v>
      </c>
      <c r="G3331" t="s">
        <v>1995</v>
      </c>
    </row>
    <row r="3332" spans="1:7">
      <c r="A3332" s="1217" t="s">
        <v>589</v>
      </c>
      <c r="B3332" s="1431" t="s">
        <v>1553</v>
      </c>
      <c r="C3332" s="23">
        <v>46190</v>
      </c>
      <c r="G3332" t="s">
        <v>1995</v>
      </c>
    </row>
    <row r="3333" spans="1:7">
      <c r="A3333" s="1218" t="s">
        <v>598</v>
      </c>
      <c r="B3333" s="1218" t="s">
        <v>2687</v>
      </c>
      <c r="C3333" s="23">
        <v>46190</v>
      </c>
      <c r="D3333" s="11">
        <v>550</v>
      </c>
      <c r="F3333" s="11" t="s">
        <v>2724</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D3335" s="89">
        <v>2000</v>
      </c>
      <c r="G3335" t="s">
        <v>1995</v>
      </c>
    </row>
    <row r="3336" spans="1:7">
      <c r="A3336" s="1431" t="s">
        <v>609</v>
      </c>
      <c r="B3336" s="1431" t="s">
        <v>474</v>
      </c>
      <c r="C3336" s="23">
        <v>46190</v>
      </c>
      <c r="F3336" s="11" t="s">
        <v>2725</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134B3F2-10C6-432E-BD2D-50F8DBCEC37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2026-06-18T03:24:36Z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