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8" documentId="8_{941262AC-BC69-4A39-A0F5-E6C0C5A7C19A}" xr6:coauthVersionLast="47" xr6:coauthVersionMax="47" xr10:uidLastSave="{CF854F20-D26A-4DB8-ACF0-BA63C7D81136}"/>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287" r:id="rId12"/>
    <pivotCache cacheId="4291" r:id="rId13"/>
    <pivotCache cacheId="4298" r:id="rId14"/>
    <pivotCache cacheId="4303" r:id="rId15"/>
    <pivotCache cacheId="43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<sst xmlns="http://schemas.openxmlformats.org/spreadsheetml/2006/main" count="19091" uniqueCount="2420">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</sst>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680555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125"/>
    <x v="15"/>
    <x v="294"/>
    <m/>
    <m/>
    <m/>
  </r>
  <r>
    <x v="125"/>
    <x v="15"/>
    <x v="2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m/>
    <x v="15"/>
    <d v="2026-03-3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84"/>
      <c r="S1" s="1084"/>
      <c r="T1" s="1084"/>
      <c r="U1" s="1084"/>
      <c r="V1" s="1084"/>
      <c r="W1" s="1084"/>
      <c r="X1" s="1084"/>
      <c r="Y1" s="1084"/>
      <c r="Z1" s="1084"/>
    </row>
    <row r="2" spans="1:26" ht="24.95" customHeight="1">
      <c r="A2" s="1408" t="str">
        <f ca="1">"Last Updated: "&amp;TEXT(NOW(),"MM/DD/YYYY  h:mm AM/PM")</f>
        <v>Last Updated: 03/27/2026  5:20 PM</v>
      </c>
      <c r="B2" s="1408"/>
      <c r="C2" s="1408"/>
      <c r="D2" s="1408"/>
      <c r="E2" s="1408"/>
      <c r="F2" s="1408"/>
      <c r="G2" s="1408"/>
      <c r="H2" s="1408"/>
      <c r="I2" s="1408"/>
      <c r="J2" s="1408"/>
      <c r="K2" s="1408"/>
      <c r="L2" s="1408"/>
      <c r="M2" s="1408"/>
      <c r="N2" s="1408"/>
      <c r="O2" s="1408"/>
      <c r="P2" s="140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09" t="s">
        <v>7</v>
      </c>
      <c r="B7" s="1409"/>
      <c r="C7" s="1409"/>
      <c r="D7" s="1409"/>
      <c r="E7" s="1409"/>
      <c r="F7" s="1409"/>
      <c r="G7" s="1409"/>
      <c r="H7" s="1409"/>
      <c r="I7" s="1409"/>
      <c r="J7" s="1409"/>
      <c r="K7" s="1409"/>
      <c r="L7" s="1409"/>
      <c r="M7" s="1409"/>
      <c r="N7" s="1409"/>
      <c r="O7" s="1409"/>
      <c r="P7" s="140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0" t="s">
        <v>8</v>
      </c>
      <c r="B9" s="1411"/>
      <c r="C9" s="1084"/>
      <c r="D9" s="1390" t="s">
        <v>9</v>
      </c>
      <c r="E9" s="1391"/>
      <c r="F9" s="1392"/>
      <c r="G9" s="1084"/>
      <c r="H9" s="1390" t="s">
        <v>10</v>
      </c>
      <c r="I9" s="1391"/>
      <c r="J9" s="1392"/>
      <c r="K9" s="1084"/>
      <c r="L9" s="1390" t="s">
        <v>11</v>
      </c>
      <c r="M9" s="1391"/>
      <c r="N9" s="1392"/>
      <c r="O9" s="1084"/>
      <c r="P9" s="1084"/>
      <c r="Q9" s="1084"/>
      <c r="R9" s="1084"/>
      <c r="S9" s="1084"/>
      <c r="T9" s="1084"/>
      <c r="U9" s="1084"/>
      <c r="V9" s="1084"/>
      <c r="W9" s="1084"/>
      <c r="X9" s="1084"/>
      <c r="Y9" s="1084"/>
      <c r="Z9" s="1084"/>
    </row>
    <row r="10" spans="1:26" ht="50.1" customHeight="1">
      <c r="A10" s="1396"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8"/>
      <c r="C10" s="1084"/>
      <c r="D10" s="1396"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397"/>
      <c r="F10" s="1398"/>
      <c r="G10" s="1084"/>
      <c r="H10" s="1412"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53003</v>
      </c>
      <c r="I10" s="1413"/>
      <c r="J10" s="1414"/>
      <c r="K10" s="1084"/>
      <c r="L10" s="1415"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650612</v>
      </c>
      <c r="M10" s="1416"/>
      <c r="N10" s="1417"/>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0" t="s">
        <v>12</v>
      </c>
      <c r="B12" s="1392"/>
      <c r="C12" s="1084"/>
      <c r="D12" s="1390" t="s">
        <v>13</v>
      </c>
      <c r="E12" s="1391"/>
      <c r="F12" s="1392"/>
      <c r="G12" s="1084"/>
      <c r="H12" s="1390" t="s">
        <v>14</v>
      </c>
      <c r="I12" s="1391"/>
      <c r="J12" s="1392"/>
      <c r="K12" s="1084"/>
      <c r="L12" s="1390" t="s">
        <v>15</v>
      </c>
      <c r="M12" s="1391"/>
      <c r="N12" s="1392"/>
      <c r="O12" s="1084"/>
      <c r="P12" s="1084"/>
      <c r="Q12" s="1084"/>
      <c r="R12" s="1084"/>
      <c r="S12" s="1084"/>
      <c r="T12" s="1084"/>
      <c r="U12" s="1084"/>
      <c r="V12" s="1084"/>
      <c r="W12" s="1084"/>
      <c r="X12" s="1084"/>
      <c r="Y12" s="1084"/>
      <c r="Z12" s="1084"/>
    </row>
    <row r="13" spans="1:26" ht="50.1" customHeight="1">
      <c r="A13" s="1418">
        <f>IFERROR(H10/D10,0)</f>
        <v>7.532954811935505E-2</v>
      </c>
      <c r="B13" s="1419"/>
      <c r="C13" s="1084"/>
      <c r="D13" s="1393"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4"/>
      <c r="F13" s="1395"/>
      <c r="G13" s="1084"/>
      <c r="H13" s="1396"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7"/>
      <c r="J13" s="1398"/>
      <c r="K13" s="1084"/>
      <c r="L13" s="1404">
        <f>COUNTA('Completed Projects Pending PW'!A2:A40)-COUNTIF('Completed Projects Pending PW'!A2:A40,"")</f>
        <v>17</v>
      </c>
      <c r="M13" s="1405"/>
      <c r="N13" s="140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9" t="s">
        <v>16</v>
      </c>
      <c r="B15" s="1399"/>
      <c r="C15" s="1399"/>
      <c r="D15" s="1399"/>
      <c r="E15" s="1084"/>
      <c r="F15" s="1399" t="s">
        <v>17</v>
      </c>
      <c r="G15" s="1399"/>
      <c r="H15" s="1399"/>
      <c r="I15" s="1399"/>
      <c r="J15" s="1084"/>
      <c r="K15" s="1399" t="s">
        <v>18</v>
      </c>
      <c r="L15" s="1399"/>
      <c r="M15" s="1399"/>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0.14554397889370835</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0.47647780732256084</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9" t="s">
        <v>44</v>
      </c>
      <c r="B27" s="1399"/>
      <c r="C27" s="1399"/>
      <c r="D27" s="1399"/>
      <c r="F27" s="1400" t="s">
        <v>45</v>
      </c>
      <c r="G27" s="1400"/>
      <c r="H27" s="1400"/>
      <c r="I27" s="140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1" t="s">
        <v>65</v>
      </c>
      <c r="B39" s="1401"/>
      <c r="C39" s="1401"/>
      <c r="D39" s="1401"/>
      <c r="E39" s="1401"/>
      <c r="F39" s="1401"/>
      <c r="G39" s="1401"/>
      <c r="H39" s="1401"/>
      <c r="I39" s="1401"/>
      <c r="J39" s="1401"/>
      <c r="K39" s="1402"/>
      <c r="L39" s="1402"/>
      <c r="M39" s="1402"/>
      <c r="N39" s="1402"/>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3" t="s">
        <v>66</v>
      </c>
      <c r="B60" s="1403"/>
      <c r="C60" s="1403"/>
      <c r="D60" s="1403"/>
      <c r="E60" s="1403"/>
      <c r="F60" s="1403"/>
      <c r="G60" s="1403"/>
      <c r="H60" s="1403"/>
      <c r="I60" s="1403"/>
      <c r="J60" s="1403"/>
      <c r="K60" s="1403"/>
      <c r="L60" s="1403"/>
      <c r="M60" s="1403"/>
      <c r="N60" s="1403"/>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0" t="s">
        <v>441</v>
      </c>
      <c r="C1" s="1420"/>
      <c r="D1" s="427"/>
      <c r="E1" s="1420" t="s">
        <v>442</v>
      </c>
      <c r="F1" s="142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117963</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3461</v>
      </c>
      <c r="L13" t="s">
        <v>468</v>
      </c>
      <c r="M13" s="1426">
        <v>1</v>
      </c>
      <c r="Q13" t="s">
        <v>345</v>
      </c>
      <c r="R13" s="1426">
        <v>1</v>
      </c>
    </row>
    <row r="14" spans="1:25">
      <c r="B14" t="s">
        <v>469</v>
      </c>
      <c r="C14" s="1426">
        <v>240229</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1"/>
      <c r="B1" s="1421"/>
      <c r="C1" s="1421"/>
      <c r="D1" s="1421"/>
      <c r="E1" s="1421"/>
      <c r="F1" s="1421"/>
      <c r="G1" s="1421"/>
      <c r="H1" s="1422" t="s">
        <v>478</v>
      </c>
      <c r="I1" s="1422"/>
      <c r="J1" s="1422"/>
      <c r="K1" s="1422"/>
      <c r="L1" s="1422"/>
      <c r="M1" s="1422"/>
      <c r="N1" s="1422"/>
      <c r="O1" s="1422"/>
      <c r="P1" s="189"/>
      <c r="Q1" s="1423" t="s">
        <v>97</v>
      </c>
      <c r="R1" s="1423"/>
      <c r="S1" s="1424"/>
      <c r="T1" s="1423"/>
      <c r="U1" s="1423"/>
      <c r="V1" s="1423"/>
      <c r="W1" s="1423"/>
      <c r="X1" s="142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46" activePane="topRight" state="frozen"/>
      <selection pane="topRight" activeCell="X55" sqref="X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5">
        <v>6655</v>
      </c>
      <c r="W48" s="1060">
        <f>SUM(U48-V48)</f>
        <v>4373</v>
      </c>
      <c r="X48" s="365">
        <f>IFERROR($V48/$U48, 0)</f>
        <v>0.60346391004715272</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11789</v>
      </c>
      <c r="V49" s="1433"/>
      <c r="W49" s="1433">
        <f>SUM(U49-V49)</f>
        <v>11789</v>
      </c>
      <c r="X49" s="1362">
        <f>IFERROR($V49/$U49, 0)</f>
        <v>0</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3">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5">
        <v>8681</v>
      </c>
      <c r="W55" s="1060">
        <f t="shared" si="7"/>
        <v>3108</v>
      </c>
      <c r="X55" s="365">
        <f t="shared" si="8"/>
        <v>0.73636440749851562</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5">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P1"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23249</v>
      </c>
      <c r="Q9" s="1426">
        <v>8220</v>
      </c>
      <c r="R9" s="1426">
        <v>38657</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152474</v>
      </c>
      <c r="Q13" s="1426">
        <v>113546</v>
      </c>
      <c r="R13" s="1426">
        <v>316918</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v>377</v>
      </c>
      <c r="G1419" s="1426">
        <v>1564</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v>1609</v>
      </c>
      <c r="G1422" s="1426">
        <v>5484</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v>372</v>
      </c>
      <c r="G1429" s="1426">
        <v>637</v>
      </c>
    </row>
    <row r="1430" spans="1:7">
      <c r="A1430" t="s">
        <v>469</v>
      </c>
      <c r="B1430" s="1426">
        <v>960</v>
      </c>
      <c r="C1430" s="1426">
        <v>1403</v>
      </c>
      <c r="D1430" s="1426">
        <v>4508</v>
      </c>
      <c r="E1430" s="1426">
        <v>3474</v>
      </c>
      <c r="F1430" s="1426">
        <v>2358</v>
      </c>
      <c r="G1430" s="1426">
        <v>12703</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D2844" s="11">
        <v>377</v>
      </c>
      <c r="G2844" t="s">
        <v>1365</v>
      </c>
    </row>
    <row r="2845" spans="1:7">
      <c r="A2845" s="1332" t="s">
        <v>666</v>
      </c>
      <c r="B2845" s="1332" t="s">
        <v>52</v>
      </c>
      <c r="C2845" s="23">
        <v>46108</v>
      </c>
      <c r="D2845" s="89">
        <v>1609</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6655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8681</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33E37BC-975E-4748-83F2-B343684A164B}"/>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2026-03-27T21:21:23Z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