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425" documentId="8_{941262AC-BC69-4A39-A0F5-E6C0C5A7C19A}" xr6:coauthVersionLast="47" xr6:coauthVersionMax="47" xr10:uidLastSave="{D41A35B1-85C6-4165-BE37-97C3817B1642}"/>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9353" r:id="rId12"/>
    <pivotCache cacheId="9358" r:id="rId13"/>
    <pivotCache cacheId="9365" r:id="rId14"/>
    <pivotCache cacheId="9369" r:id="rId15"/>
    <pivotCache cacheId="93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1" l="1"/>
  <c r="W3" i="31"/>
  <c r="W5" i="31"/>
  <c r="X5" i="31"/>
  <c r="U274" i="30"/>
  <c r="U199" i="30"/>
  <c r="U246" i="30"/>
  <c r="X22" i="31"/>
  <c r="W22" i="31"/>
  <c r="W21" i="31"/>
  <c r="X19" i="31"/>
  <c r="W19" i="31"/>
  <c r="U270" i="30"/>
  <c r="U225" i="30"/>
  <c r="X23" i="31"/>
  <c r="W23" i="31"/>
  <c r="U203" i="30"/>
  <c r="X21" i="31"/>
  <c r="U217" i="30"/>
  <c r="W49" i="2"/>
  <c r="X49" i="2"/>
  <c r="X9" i="31"/>
  <c r="W9" i="31"/>
  <c r="U211" i="30"/>
  <c r="U194" i="30"/>
  <c r="U229" i="30"/>
  <c r="U227" i="30"/>
  <c r="W7" i="31"/>
  <c r="X7" i="31"/>
  <c r="X17" i="31"/>
  <c r="W17" i="31"/>
  <c r="U34" i="30"/>
  <c r="X8" i="31"/>
  <c r="W8"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4" i="31"/>
  <c r="X24"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8" i="31"/>
  <c r="X18" i="31"/>
  <c r="U285" i="30"/>
  <c r="W43" i="2"/>
  <c r="X43" i="2"/>
  <c r="W44" i="2"/>
  <c r="X44" i="2"/>
  <c r="W37" i="2"/>
  <c r="X37" i="2"/>
  <c r="U294" i="30"/>
  <c r="X13" i="31"/>
  <c r="W13" i="31"/>
  <c r="X12" i="31"/>
  <c r="W12" i="31"/>
  <c r="U256" i="30"/>
  <c r="U245" i="30"/>
  <c r="X10" i="2"/>
  <c r="X6" i="31"/>
  <c r="W6" i="31"/>
  <c r="U253" i="30"/>
  <c r="U244" i="30"/>
  <c r="U240" i="30"/>
  <c r="X11" i="31"/>
  <c r="W11" i="31"/>
  <c r="X27" i="31"/>
  <c r="W27" i="31"/>
  <c r="U282" i="30"/>
  <c r="X29" i="31"/>
  <c r="W29" i="31"/>
  <c r="X16" i="31"/>
  <c r="W16" i="31"/>
  <c r="X131" i="2"/>
  <c r="X132" i="2"/>
  <c r="X133" i="2"/>
  <c r="X134" i="2"/>
  <c r="X135" i="2"/>
  <c r="X136" i="2"/>
  <c r="X137" i="2"/>
  <c r="X138" i="2"/>
  <c r="X139" i="2"/>
  <c r="X140" i="2"/>
  <c r="X141" i="2"/>
  <c r="X142" i="2"/>
  <c r="X36" i="2"/>
  <c r="W36" i="2"/>
  <c r="X42" i="2"/>
  <c r="W42" i="2"/>
  <c r="X10" i="31"/>
  <c r="W10" i="31"/>
  <c r="U224" i="30"/>
  <c r="U79" i="30"/>
  <c r="U248" i="30"/>
  <c r="X20" i="31"/>
  <c r="W20" i="31"/>
  <c r="X15" i="31"/>
  <c r="W15" i="31"/>
  <c r="W39" i="2"/>
  <c r="X39" i="2"/>
  <c r="W25" i="31"/>
  <c r="X25" i="31"/>
  <c r="X4" i="31"/>
  <c r="W4" i="31"/>
  <c r="W46" i="2"/>
  <c r="X46" i="2"/>
  <c r="X14" i="31"/>
  <c r="W14"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6" i="31"/>
  <c r="W26"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2"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8"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<sst xmlns="http://schemas.openxmlformats.org/spreadsheetml/2006/main" count="19129" uniqueCount="2419">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</sst>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94</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162038"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162038" createdVersion="8" refreshedVersion="8" minRefreshableVersion="3" recordCount="28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1620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277777"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277777" createdVersion="8" refreshedVersion="8" minRefreshableVersion="3" recordCount="2853" xr:uid="{E3D0A88A-CBD0-4D66-B171-1D8684787A19}">
  <cacheSource type="worksheet">
    <worksheetSource ref="A1:F1048576" sheet="Daily Production_RAW DATA"/>
  </cacheSource>
  <cacheFields count="6">
    <cacheField name="Project" numFmtId="0">
      <sharedItems containsBlank="1" count="4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379"/>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m/>
    <m/>
    <m/>
    <x v="1"/>
  </r>
  <r>
    <s v="FB-HAL113"/>
    <x v="26"/>
    <d v="2026-03-30T00:00:00"/>
    <m/>
    <m/>
    <m/>
    <x v="1"/>
  </r>
  <r>
    <s v="FB-HSF477"/>
    <x v="1"/>
    <d v="2026-03-30T00:00:00"/>
    <m/>
    <m/>
    <m/>
    <x v="1"/>
  </r>
  <r>
    <s v="FB-HSF379"/>
    <x v="29"/>
    <d v="2026-03-30T00:00:00"/>
    <m/>
    <m/>
    <m/>
    <x v="1"/>
  </r>
  <r>
    <s v="BHCD-FPW-03-W"/>
    <x v="41"/>
    <d v="2026-03-30T00:00:00"/>
    <m/>
    <m/>
    <m/>
    <x v="1"/>
  </r>
  <r>
    <s v="BHCD-FSF-05-E"/>
    <x v="29"/>
    <d v="2026-03-30T00:00:00"/>
    <m/>
    <m/>
    <m/>
    <x v="1"/>
  </r>
  <r>
    <m/>
    <x v="15"/>
    <d v="2026-03-3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m/>
    <m/>
    <m/>
  </r>
  <r>
    <x v="392"/>
    <x v="26"/>
    <x v="294"/>
    <m/>
    <m/>
    <m/>
  </r>
  <r>
    <x v="391"/>
    <x v="1"/>
    <x v="294"/>
    <m/>
    <m/>
    <m/>
  </r>
  <r>
    <x v="393"/>
    <x v="29"/>
    <x v="294"/>
    <m/>
    <m/>
    <m/>
  </r>
  <r>
    <x v="387"/>
    <x v="41"/>
    <x v="294"/>
    <m/>
    <m/>
    <m/>
  </r>
  <r>
    <x v="383"/>
    <x v="29"/>
    <x v="294"/>
    <m/>
    <m/>
    <m/>
  </r>
  <r>
    <x v="125"/>
    <x v="15"/>
    <x v="295"/>
    <m/>
    <m/>
    <m/>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13"/>
    </i>
    <i>
      <x v="386"/>
    </i>
    <i>
      <x v="398"/>
    </i>
    <i>
      <x v="401"/>
    </i>
    <i>
      <x v="405"/>
    </i>
    <i>
      <x v="406"/>
    </i>
    <i>
      <x v="407"/>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2" dT="2026-03-26T12:43:21.39" personId="{79160F3F-A2CD-4B5D-ACD4-80E02EA51DFF}" id="{1B606A97-1B1B-4F72-A8BC-9AB697C97DE7}">
    <text>3-26-2026 HandHole Was Only 7' Not 47' As Per The SOW/PO.</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97" t="s">
        <v>0</v>
      </c>
      <c r="B1" s="1397"/>
      <c r="C1" s="1397"/>
      <c r="D1" s="1397"/>
      <c r="E1" s="1397"/>
      <c r="F1" s="1397"/>
      <c r="G1" s="1397"/>
      <c r="H1" s="1397"/>
      <c r="I1" s="1397"/>
      <c r="J1" s="1397"/>
      <c r="K1" s="1397"/>
      <c r="L1" s="1397"/>
      <c r="M1" s="1397"/>
      <c r="N1" s="1397"/>
      <c r="O1" s="1397"/>
      <c r="P1" s="1397"/>
      <c r="Q1" s="1084"/>
      <c r="S1" s="1084"/>
      <c r="T1" s="1084"/>
      <c r="U1" s="1084"/>
      <c r="V1" s="1084"/>
      <c r="W1" s="1084"/>
      <c r="X1" s="1084"/>
      <c r="Y1" s="1084"/>
      <c r="Z1" s="1084"/>
    </row>
    <row r="2" spans="1:26" ht="24.95" customHeight="1">
      <c r="A2" s="1398" t="str">
        <f ca="1">"Last Updated: "&amp;TEXT(NOW(),"MM/DD/YYYY  h:mm AM/PM")</f>
        <v>Last Updated: 03/30/2026  9:21 AM</v>
      </c>
      <c r="B2" s="1398"/>
      <c r="C2" s="1398"/>
      <c r="D2" s="1398"/>
      <c r="E2" s="1398"/>
      <c r="F2" s="1398"/>
      <c r="G2" s="1398"/>
      <c r="H2" s="1398"/>
      <c r="I2" s="1398"/>
      <c r="J2" s="1398"/>
      <c r="K2" s="1398"/>
      <c r="L2" s="1398"/>
      <c r="M2" s="1398"/>
      <c r="N2" s="1398"/>
      <c r="O2" s="1398"/>
      <c r="P2" s="139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399" t="s">
        <v>7</v>
      </c>
      <c r="B7" s="1399"/>
      <c r="C7" s="1399"/>
      <c r="D7" s="1399"/>
      <c r="E7" s="1399"/>
      <c r="F7" s="1399"/>
      <c r="G7" s="1399"/>
      <c r="H7" s="1399"/>
      <c r="I7" s="1399"/>
      <c r="J7" s="1399"/>
      <c r="K7" s="1399"/>
      <c r="L7" s="1399"/>
      <c r="M7" s="1399"/>
      <c r="N7" s="1399"/>
      <c r="O7" s="1399"/>
      <c r="P7" s="139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00" t="s">
        <v>8</v>
      </c>
      <c r="B9" s="1401"/>
      <c r="C9" s="1084"/>
      <c r="D9" s="1391" t="s">
        <v>9</v>
      </c>
      <c r="E9" s="1392"/>
      <c r="F9" s="1393"/>
      <c r="G9" s="1084"/>
      <c r="H9" s="1391" t="s">
        <v>10</v>
      </c>
      <c r="I9" s="1392"/>
      <c r="J9" s="1393"/>
      <c r="K9" s="1084"/>
      <c r="L9" s="1391" t="s">
        <v>11</v>
      </c>
      <c r="M9" s="1392"/>
      <c r="N9" s="1393"/>
      <c r="O9" s="1084"/>
      <c r="P9" s="1084"/>
      <c r="Q9" s="1084"/>
      <c r="R9" s="1084"/>
      <c r="S9" s="1084"/>
      <c r="T9" s="1084"/>
      <c r="U9" s="1084"/>
      <c r="V9" s="1084"/>
      <c r="W9" s="1084"/>
      <c r="X9" s="1084"/>
      <c r="Y9" s="1084"/>
      <c r="Z9" s="1084"/>
    </row>
    <row r="10" spans="1:26" ht="50.1" customHeight="1">
      <c r="A10" s="1402"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403"/>
      <c r="C10" s="1084"/>
      <c r="D10" s="1402"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404"/>
      <c r="F10" s="1403"/>
      <c r="G10" s="1084"/>
      <c r="H10" s="1405"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06"/>
      <c r="J10" s="1407"/>
      <c r="K10" s="1084"/>
      <c r="L10" s="1408"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09"/>
      <c r="N10" s="1410"/>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1" t="s">
        <v>12</v>
      </c>
      <c r="B12" s="1393"/>
      <c r="C12" s="1084"/>
      <c r="D12" s="1391" t="s">
        <v>13</v>
      </c>
      <c r="E12" s="1392"/>
      <c r="F12" s="1393"/>
      <c r="G12" s="1084"/>
      <c r="H12" s="1391" t="s">
        <v>14</v>
      </c>
      <c r="I12" s="1392"/>
      <c r="J12" s="1393"/>
      <c r="K12" s="1084"/>
      <c r="L12" s="1391" t="s">
        <v>15</v>
      </c>
      <c r="M12" s="1392"/>
      <c r="N12" s="1393"/>
      <c r="O12" s="1084"/>
      <c r="P12" s="1084"/>
      <c r="Q12" s="1084"/>
      <c r="R12" s="1084"/>
      <c r="S12" s="1084"/>
      <c r="T12" s="1084"/>
      <c r="U12" s="1084"/>
      <c r="V12" s="1084"/>
      <c r="W12" s="1084"/>
      <c r="X12" s="1084"/>
      <c r="Y12" s="1084"/>
      <c r="Z12" s="1084"/>
    </row>
    <row r="13" spans="1:26" ht="50.1" customHeight="1">
      <c r="A13" s="1411">
        <f>IFERROR(H10/D10,0)</f>
        <v>7.532954811935505E-2</v>
      </c>
      <c r="B13" s="1412"/>
      <c r="C13" s="1084"/>
      <c r="D13" s="1417"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418"/>
      <c r="F13" s="1419"/>
      <c r="G13" s="1084"/>
      <c r="H13" s="1402"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404"/>
      <c r="J13" s="1403"/>
      <c r="K13" s="1084"/>
      <c r="L13" s="1394">
        <f>COUNTA('Completed Projects Pending PW'!A2:A41)-COUNTIF('Completed Projects Pending PW'!A2:A41,"")</f>
        <v>18</v>
      </c>
      <c r="M13" s="1395"/>
      <c r="N13" s="139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416" t="s">
        <v>16</v>
      </c>
      <c r="B15" s="1416"/>
      <c r="C15" s="1416"/>
      <c r="D15" s="1416"/>
      <c r="E15" s="1084"/>
      <c r="F15" s="1416" t="s">
        <v>17</v>
      </c>
      <c r="G15" s="1416"/>
      <c r="H15" s="1416"/>
      <c r="I15" s="1416"/>
      <c r="J15" s="1084"/>
      <c r="K15" s="1416" t="s">
        <v>18</v>
      </c>
      <c r="L15" s="1416"/>
      <c r="M15" s="1416"/>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14</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82591</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905618.45</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94</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560879</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5894942.4500000002</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60145</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850783.54999999981</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7702976.4500000002</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416" t="s">
        <v>44</v>
      </c>
      <c r="B27" s="1416"/>
      <c r="C27" s="1416"/>
      <c r="D27" s="1416"/>
      <c r="F27" s="1420" t="s">
        <v>45</v>
      </c>
      <c r="G27" s="1420"/>
      <c r="H27" s="1420"/>
      <c r="I27" s="142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9</v>
      </c>
      <c r="D29" s="1118">
        <f>B29+C29</f>
        <v>20</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2</v>
      </c>
      <c r="I31" s="1118">
        <f>G31+H31</f>
        <v>5</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27</v>
      </c>
      <c r="D36" s="1113">
        <f>SUM(D29:D35)</f>
        <v>57</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28</v>
      </c>
      <c r="I37" s="1113">
        <f>SUM(I29:I36)</f>
        <v>59</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13" t="s">
        <v>65</v>
      </c>
      <c r="B39" s="1413"/>
      <c r="C39" s="1413"/>
      <c r="D39" s="1413"/>
      <c r="E39" s="1413"/>
      <c r="F39" s="1413"/>
      <c r="G39" s="1413"/>
      <c r="H39" s="1413"/>
      <c r="I39" s="1413"/>
      <c r="J39" s="1413"/>
      <c r="K39" s="1414"/>
      <c r="L39" s="1414"/>
      <c r="M39" s="1414"/>
      <c r="N39" s="1414"/>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15" t="s">
        <v>66</v>
      </c>
      <c r="B60" s="1415"/>
      <c r="C60" s="1415"/>
      <c r="D60" s="1415"/>
      <c r="E60" s="1415"/>
      <c r="F60" s="1415"/>
      <c r="G60" s="1415"/>
      <c r="H60" s="1415"/>
      <c r="I60" s="1415"/>
      <c r="J60" s="1415"/>
      <c r="K60" s="1415"/>
      <c r="L60" s="1415"/>
      <c r="M60" s="1415"/>
      <c r="N60" s="1415"/>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9">
        <f>IF('Completed Projects Pending PW'!A4="","",'Completed Projects Pending PW'!N4)</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9">
        <f>IF('Completed Projects Pending PW'!A6="","",'Completed Projects Pending PW'!N6)</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PW'!A10="","",'Completed Projects Pending PW'!A10)</f>
        <v>D-HDF703</v>
      </c>
      <c r="B68" s="1102" t="str">
        <f>IF('Completed Projects Pending PW'!A10="","",'Completed Projects Pending PW'!B10)</f>
        <v>Fort Myers</v>
      </c>
      <c r="C68" s="1102" t="str">
        <f>IF('Completed Projects Pending PW'!A10="","",'Completed Projects Pending PW'!D10)</f>
        <v>GN Systems</v>
      </c>
      <c r="D68" s="1102" t="str">
        <f>IF('Completed Projects Pending PW'!A10="","",'Completed Projects Pending PW'!F10)</f>
        <v>Joshua</v>
      </c>
      <c r="E68" s="1103">
        <f>IF('Completed Projects Pending PW'!A10="","",'Completed Projects Pending PW'!H10)</f>
        <v>30</v>
      </c>
      <c r="F68" s="1103">
        <f>IF('Completed Projects Pending PW'!A10="","",'Completed Projects Pending PW'!U10)</f>
        <v>2580</v>
      </c>
      <c r="G68" s="1103">
        <f>IF('Completed Projects Pending PW'!A10="","",'Completed Projects Pending PW'!V10)</f>
        <v>2637</v>
      </c>
      <c r="H68" s="1108">
        <f>IF('Completed Projects Pending PW'!A10="","",'Completed Projects Pending PW'!N10)</f>
        <v>31387.05</v>
      </c>
    </row>
    <row r="69" spans="1:8">
      <c r="A69" s="1106"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09">
        <f>IF('Completed Projects Pending PW'!A11="","",'Completed Projects Pending PW'!N11)</f>
        <v>77814</v>
      </c>
    </row>
    <row r="70" spans="1:8">
      <c r="A70" s="1105" t="str">
        <f>IF('Completed Projects Pending PW'!A12="","",'Completed Projects Pending PW'!A12)</f>
        <v>D-HDF707</v>
      </c>
      <c r="B70" s="1102" t="str">
        <f>IF('Completed Projects Pending PW'!A12="","",'Completed Projects Pending PW'!B12)</f>
        <v>Fort Myers</v>
      </c>
      <c r="C70" s="1102" t="str">
        <f>IF('Completed Projects Pending PW'!A12="","",'Completed Projects Pending PW'!D12)</f>
        <v>Lightspeed In-House</v>
      </c>
      <c r="D70" s="1102" t="str">
        <f>IF('Completed Projects Pending PW'!A12="","",'Completed Projects Pending PW'!F12)</f>
        <v>Joshua</v>
      </c>
      <c r="E70" s="1103">
        <f>IF('Completed Projects Pending PW'!A12="","",'Completed Projects Pending PW'!H12)</f>
        <v>80</v>
      </c>
      <c r="F70" s="1103">
        <f>IF('Completed Projects Pending PW'!A12="","",'Completed Projects Pending PW'!U12)</f>
        <v>5052</v>
      </c>
      <c r="G70" s="1103">
        <f>IF('Completed Projects Pending PW'!A12="","",'Completed Projects Pending PW'!V12)</f>
        <v>4889</v>
      </c>
      <c r="H70" s="1108">
        <f>IF('Completed Projects Pending PW'!A12="","",'Completed Projects Pending PW'!N12)</f>
        <v>65843.5</v>
      </c>
    </row>
    <row r="71" spans="1:8">
      <c r="A71" s="1106"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09">
        <f>IF('Completed Projects Pending PW'!A13="","",'Completed Projects Pending PW'!N13)</f>
        <v>56650</v>
      </c>
    </row>
    <row r="72" spans="1:8">
      <c r="A72" s="1105" t="str">
        <f>IF('Completed Projects Pending PW'!A14="","",'Completed Projects Pending PW'!A14)</f>
        <v>D-HDF711</v>
      </c>
      <c r="B72" s="1102" t="str">
        <f>IF('Completed Projects Pending PW'!A14="","",'Completed Projects Pending PW'!B14)</f>
        <v>Fort Myers</v>
      </c>
      <c r="C72" s="1102" t="str">
        <f>IF('Completed Projects Pending PW'!A14="","",'Completed Projects Pending PW'!D14)</f>
        <v>GN Systems</v>
      </c>
      <c r="D72" s="1102" t="str">
        <f>IF('Completed Projects Pending PW'!A14="","",'Completed Projects Pending PW'!F14)</f>
        <v>Joshua</v>
      </c>
      <c r="E72" s="1103">
        <f>IF('Completed Projects Pending PW'!A14="","",'Completed Projects Pending PW'!H14)</f>
        <v>82</v>
      </c>
      <c r="F72" s="1103">
        <f>IF('Completed Projects Pending PW'!A14="","",'Completed Projects Pending PW'!U14)</f>
        <v>8100</v>
      </c>
      <c r="G72" s="1103">
        <f>IF('Completed Projects Pending PW'!A14="","",'Completed Projects Pending PW'!V14)</f>
        <v>7972</v>
      </c>
      <c r="H72" s="1108">
        <f>IF('Completed Projects Pending PW'!A14="","",'Completed Projects Pending PW'!N14)</f>
        <v>101871</v>
      </c>
    </row>
    <row r="73" spans="1:8">
      <c r="A73" s="1106"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09">
        <f>IF('Completed Projects Pending PW'!A15="","",'Completed Projects Pending PW'!N15)</f>
        <v>90786</v>
      </c>
    </row>
    <row r="74" spans="1:8">
      <c r="A74" s="1105" t="str">
        <f>IF('Completed Projects Pending PW'!A16="","",'Completed Projects Pending PW'!A16)</f>
        <v>D-HDF715</v>
      </c>
      <c r="B74" s="1102" t="str">
        <f>IF('Completed Projects Pending PW'!A16="","",'Completed Projects Pending PW'!B16)</f>
        <v>Fort Myers</v>
      </c>
      <c r="C74" s="1102" t="str">
        <f>IF('Completed Projects Pending PW'!A16="","",'Completed Projects Pending PW'!D16)</f>
        <v>GN Systems</v>
      </c>
      <c r="D74" s="1102" t="str">
        <f>IF('Completed Projects Pending PW'!A16="","",'Completed Projects Pending PW'!F16)</f>
        <v>Joshua</v>
      </c>
      <c r="E74" s="1103">
        <f>IF('Completed Projects Pending PW'!A16="","",'Completed Projects Pending PW'!H16)</f>
        <v>78</v>
      </c>
      <c r="F74" s="1103">
        <f>IF('Completed Projects Pending PW'!A16="","",'Completed Projects Pending PW'!U16)</f>
        <v>6758</v>
      </c>
      <c r="G74" s="1103">
        <f>IF('Completed Projects Pending PW'!A16="","",'Completed Projects Pending PW'!V16)</f>
        <v>6565</v>
      </c>
      <c r="H74" s="1108">
        <f>IF('Completed Projects Pending PW'!A16="","",'Completed Projects Pending PW'!N16)</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09">
        <f>IF('Completed Projects Pending PW'!A18="","",'Completed Projects Pending PW'!N18)</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09">
        <f>IF('Completed Projects Pending PW'!A20="","",'Completed Projects Pending PW'!N20)</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09">
        <f>IF('Completed Projects Pending PW'!A24="","",'Completed Projects Pending PW'!N24)</f>
        <v>29634.15</v>
      </c>
    </row>
    <row r="81" spans="1:8">
      <c r="A81" s="1105" t="str">
        <f>IF('Completed Projects Pending PW'!A25="","",'Completed Projects Pending PW'!A25)</f>
        <v>FB-HNP111</v>
      </c>
      <c r="B81" s="1102" t="str">
        <f>IF('Completed Projects Pending PW'!A25="","",'Completed Projects Pending PW'!B25)</f>
        <v>St Petersburg</v>
      </c>
      <c r="C81" s="1102" t="str">
        <f>IF('Completed Projects Pending PW'!A25="","",'Completed Projects Pending PW'!D25)</f>
        <v>Lightspeed In-House</v>
      </c>
      <c r="D81" s="1102" t="str">
        <f>IF('Completed Projects Pending PW'!A25="","",'Completed Projects Pending PW'!F25)</f>
        <v>Johnnie</v>
      </c>
      <c r="E81" s="1103">
        <f>IF('Completed Projects Pending PW'!A25="","",'Completed Projects Pending PW'!H25)</f>
        <v>0</v>
      </c>
      <c r="F81" s="1103">
        <f>IF('Completed Projects Pending PW'!A25="","",'Completed Projects Pending PW'!U25)</f>
        <v>1157</v>
      </c>
      <c r="G81" s="1103">
        <f>IF('Completed Projects Pending PW'!A25="","",'Completed Projects Pending PW'!V25)</f>
        <v>1321</v>
      </c>
      <c r="H81" s="1108">
        <f>IF('Completed Projects Pending PW'!A25="","",'Completed Projects Pending PW'!N25)</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PW'!A26="","",'Completed Projects Pending PW'!A26)</f>
        <v>FB-HNP133</v>
      </c>
      <c r="B83" s="1102" t="str">
        <f>IF('Completed Projects Pending PW'!A26="","",'Completed Projects Pending PW'!B26)</f>
        <v>St Petersburg</v>
      </c>
      <c r="C83" s="1102" t="str">
        <f>IF('Completed Projects Pending PW'!A26="","",'Completed Projects Pending PW'!D26)</f>
        <v>Lightspeed In-House</v>
      </c>
      <c r="D83" s="1102" t="str">
        <f>IF('Completed Projects Pending PW'!A26="","",'Completed Projects Pending PW'!F26)</f>
        <v>Johnnie</v>
      </c>
      <c r="E83" s="1103">
        <f>IF('Completed Projects Pending PW'!A26="","",'Completed Projects Pending PW'!H26)</f>
        <v>0</v>
      </c>
      <c r="F83" s="1103">
        <f>IF('Completed Projects Pending PW'!A26="","",'Completed Projects Pending PW'!U26)</f>
        <v>1697</v>
      </c>
      <c r="G83" s="1103">
        <f>IF('Completed Projects Pending PW'!A26="","",'Completed Projects Pending PW'!V26)</f>
        <v>1815</v>
      </c>
      <c r="H83" s="1108">
        <f>IF('Completed Projects Pending PW'!A26="","",'Completed Projects Pending PW'!N26)</f>
        <v>23800.25</v>
      </c>
    </row>
    <row r="84" spans="1:8">
      <c r="A84" s="1106"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09">
        <f>IF('Completed Projects Pending PW'!A27="","",'Completed Projects Pending PW'!N27)</f>
        <v>19745.25</v>
      </c>
    </row>
    <row r="85" spans="1:8">
      <c r="A85" s="1105" t="str">
        <f>IF('Completed Projects Pending PW'!A29="","",'Completed Projects Pending PW'!A29)</f>
        <v>Vantage Point Condominiums</v>
      </c>
      <c r="B85" s="1102" t="str">
        <f>IF('Completed Projects Pending PW'!A29="","",'Completed Projects Pending PW'!B29)</f>
        <v>St Petersburg</v>
      </c>
      <c r="C85" s="1102" t="str">
        <f>IF('Completed Projects Pending PW'!A29="","",'Completed Projects Pending PW'!D29)</f>
        <v>APT Communications/Kattleone</v>
      </c>
      <c r="D85" s="1102" t="str">
        <f>IF('Completed Projects Pending PW'!A29="","",'Completed Projects Pending PW'!F29)</f>
        <v>Johnnie</v>
      </c>
      <c r="E85" s="1103">
        <f>IF('Completed Projects Pending PW'!A29="","",'Completed Projects Pending PW'!H29)</f>
        <v>380</v>
      </c>
      <c r="F85" s="1103">
        <f>IF('Completed Projects Pending PW'!A29="","",'Completed Projects Pending PW'!U29)</f>
        <v>9181</v>
      </c>
      <c r="G85" s="1103">
        <f>IF('Completed Projects Pending PW'!A29="","",'Completed Projects Pending PW'!V29)</f>
        <v>9179</v>
      </c>
      <c r="H85" s="1108">
        <f>IF('Completed Projects Pending PW'!A29="","",'Completed Projects Pending PW'!N29)</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1" t="s">
        <v>441</v>
      </c>
      <c r="C1" s="1421"/>
      <c r="D1" s="427"/>
      <c r="E1" s="1421" t="s">
        <v>442</v>
      </c>
      <c r="F1" s="142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2"/>
      <c r="B1" s="1422"/>
      <c r="C1" s="1422"/>
      <c r="D1" s="1422"/>
      <c r="E1" s="1422"/>
      <c r="F1" s="1422"/>
      <c r="G1" s="1422"/>
      <c r="H1" s="1423" t="s">
        <v>478</v>
      </c>
      <c r="I1" s="1423"/>
      <c r="J1" s="1423"/>
      <c r="K1" s="1423"/>
      <c r="L1" s="1423"/>
      <c r="M1" s="1423"/>
      <c r="N1" s="1423"/>
      <c r="O1" s="1423"/>
      <c r="P1" s="189"/>
      <c r="Q1" s="1424" t="s">
        <v>97</v>
      </c>
      <c r="R1" s="1424"/>
      <c r="S1" s="1425"/>
      <c r="T1" s="1424"/>
      <c r="U1" s="1424"/>
      <c r="V1" s="1424"/>
      <c r="W1" s="1424"/>
      <c r="X1" s="142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opLeftCell="A6" zoomScale="90" zoomScaleNormal="90" workbookViewId="0">
      <pane xSplit="1" topLeftCell="X22" activePane="topRight" state="frozen"/>
      <selection pane="topRight" activeCell="Z26" sqref="Z26:AC2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29</v>
      </c>
      <c r="Q37" s="1065">
        <v>46077</v>
      </c>
      <c r="R37" s="1065"/>
      <c r="S37" s="1065"/>
      <c r="T37" s="1065"/>
      <c r="U37" s="1066">
        <v>4048</v>
      </c>
      <c r="V37" s="1060"/>
      <c r="W37" s="1060">
        <f>SUM(U37-V37)</f>
        <v>4048</v>
      </c>
      <c r="X37" s="365">
        <f>IFERROR($V37/$U37, 0)</f>
        <v>0</v>
      </c>
      <c r="Y37" s="1065">
        <v>46111</v>
      </c>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35</v>
      </c>
      <c r="Q39" s="720">
        <v>46077</v>
      </c>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390">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390">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29</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390">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tabSelected="1" zoomScale="80" zoomScaleNormal="80" workbookViewId="0">
      <pane xSplit="1" topLeftCell="W1" activePane="topRight" state="frozen"/>
      <selection pane="topRight" activeCell="AB4" sqref="AB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754" t="s">
        <v>591</v>
      </c>
      <c r="B3" s="377" t="s">
        <v>34</v>
      </c>
      <c r="C3" s="704">
        <v>46099</v>
      </c>
      <c r="D3" s="715" t="s">
        <v>50</v>
      </c>
      <c r="E3" s="715">
        <v>45959</v>
      </c>
      <c r="F3" s="716" t="s">
        <v>55</v>
      </c>
      <c r="G3" s="715" t="s">
        <v>592</v>
      </c>
      <c r="H3" s="1150">
        <v>69</v>
      </c>
      <c r="I3" s="706" t="s">
        <v>593</v>
      </c>
      <c r="J3" s="706" t="s">
        <v>30</v>
      </c>
      <c r="K3" s="369"/>
      <c r="L3" s="715">
        <v>45925</v>
      </c>
      <c r="M3" s="372" t="s">
        <v>110</v>
      </c>
      <c r="N3" s="1151">
        <v>51632</v>
      </c>
      <c r="O3" s="372" t="s">
        <v>110</v>
      </c>
      <c r="P3" s="755" t="s">
        <v>38</v>
      </c>
      <c r="Q3" s="720">
        <v>45932</v>
      </c>
      <c r="R3" s="363" t="s">
        <v>767</v>
      </c>
      <c r="S3" s="373" t="s">
        <v>768</v>
      </c>
      <c r="T3" s="373" t="s">
        <v>768</v>
      </c>
      <c r="U3" s="685">
        <v>3997</v>
      </c>
      <c r="V3" s="450">
        <v>4226</v>
      </c>
      <c r="W3" s="710">
        <f t="shared" ref="W3" si="0">SUM(U3-V3)</f>
        <v>-229</v>
      </c>
      <c r="X3" s="365">
        <f t="shared" ref="X3" si="1">IFERROR($V3/$U3, 0)</f>
        <v>1.0572929697272955</v>
      </c>
      <c r="Y3" s="720">
        <v>45960</v>
      </c>
      <c r="Z3" s="712">
        <v>0</v>
      </c>
      <c r="AA3" s="712">
        <v>0</v>
      </c>
      <c r="AB3" s="1146">
        <v>0</v>
      </c>
      <c r="AC3" s="713" t="s">
        <v>594</v>
      </c>
    </row>
    <row r="4" spans="1:29" ht="39.75" customHeight="1">
      <c r="A4" s="626" t="s">
        <v>771</v>
      </c>
      <c r="B4" s="377" t="s">
        <v>34</v>
      </c>
      <c r="C4" s="360">
        <v>45989</v>
      </c>
      <c r="D4" s="367" t="s">
        <v>54</v>
      </c>
      <c r="E4" s="367">
        <v>45964</v>
      </c>
      <c r="F4" s="366" t="s">
        <v>51</v>
      </c>
      <c r="G4" s="1183" t="s">
        <v>772</v>
      </c>
      <c r="H4" s="1150">
        <v>74</v>
      </c>
      <c r="I4" s="362" t="s">
        <v>593</v>
      </c>
      <c r="J4" s="362" t="s">
        <v>30</v>
      </c>
      <c r="K4" s="362"/>
      <c r="L4" s="19">
        <v>45932</v>
      </c>
      <c r="M4" s="1184" t="s">
        <v>110</v>
      </c>
      <c r="N4" s="1151">
        <v>47064</v>
      </c>
      <c r="O4" s="372" t="s">
        <v>110</v>
      </c>
      <c r="P4" s="486" t="s">
        <v>38</v>
      </c>
      <c r="Q4" s="370">
        <v>45932</v>
      </c>
      <c r="R4" s="363" t="s">
        <v>767</v>
      </c>
      <c r="S4" s="373" t="s">
        <v>768</v>
      </c>
      <c r="T4" s="373" t="s">
        <v>768</v>
      </c>
      <c r="U4" s="685">
        <v>4716</v>
      </c>
      <c r="V4" s="450">
        <v>4647</v>
      </c>
      <c r="W4" s="364">
        <f>SUM(U4-V4)</f>
        <v>69</v>
      </c>
      <c r="X4" s="365">
        <f>IFERROR($V4/$U4, 0)</f>
        <v>0.98536895674300251</v>
      </c>
      <c r="Y4" s="370">
        <v>45971</v>
      </c>
      <c r="Z4" s="712">
        <v>1</v>
      </c>
      <c r="AA4" s="712">
        <v>1</v>
      </c>
      <c r="AB4" s="712">
        <v>1</v>
      </c>
      <c r="AC4" s="828" t="s">
        <v>773</v>
      </c>
    </row>
    <row r="5" spans="1:29" ht="39.75" customHeight="1">
      <c r="A5" s="1386" t="s">
        <v>774</v>
      </c>
      <c r="B5" s="377" t="s">
        <v>34</v>
      </c>
      <c r="C5" s="1377">
        <v>46099</v>
      </c>
      <c r="D5" s="1378" t="s">
        <v>54</v>
      </c>
      <c r="E5" s="1378">
        <v>45975</v>
      </c>
      <c r="F5" s="1361" t="s">
        <v>51</v>
      </c>
      <c r="G5" s="1378" t="s">
        <v>775</v>
      </c>
      <c r="H5" s="1150">
        <v>48</v>
      </c>
      <c r="I5" s="1338" t="s">
        <v>593</v>
      </c>
      <c r="J5" s="1338" t="s">
        <v>30</v>
      </c>
      <c r="K5" s="362"/>
      <c r="L5" s="1378" t="s">
        <v>260</v>
      </c>
      <c r="M5" s="1387" t="s">
        <v>110</v>
      </c>
      <c r="N5" s="1151">
        <v>39064</v>
      </c>
      <c r="O5" s="372" t="s">
        <v>110</v>
      </c>
      <c r="P5" s="1388" t="s">
        <v>38</v>
      </c>
      <c r="Q5" s="1339">
        <v>45932</v>
      </c>
      <c r="R5" s="363" t="s">
        <v>767</v>
      </c>
      <c r="S5" s="373" t="s">
        <v>768</v>
      </c>
      <c r="T5" s="373" t="s">
        <v>768</v>
      </c>
      <c r="U5" s="1340">
        <v>2982</v>
      </c>
      <c r="V5" s="1389">
        <v>2970</v>
      </c>
      <c r="W5" s="1342">
        <f>SUM(U5-V5)</f>
        <v>12</v>
      </c>
      <c r="X5" s="365">
        <f>IFERROR($V5/$U5, 0)</f>
        <v>0.99597585513078468</v>
      </c>
      <c r="Y5" s="1339">
        <v>46104</v>
      </c>
      <c r="Z5" s="1288">
        <v>0</v>
      </c>
      <c r="AA5" s="1288">
        <v>0</v>
      </c>
      <c r="AB5" s="1383">
        <v>0</v>
      </c>
      <c r="AC5" s="1363" t="s">
        <v>776</v>
      </c>
    </row>
    <row r="6" spans="1:29" ht="39.75" customHeight="1">
      <c r="A6" s="754" t="s">
        <v>130</v>
      </c>
      <c r="B6" s="377" t="s">
        <v>34</v>
      </c>
      <c r="C6" s="704">
        <v>46040</v>
      </c>
      <c r="D6" s="716" t="s">
        <v>777</v>
      </c>
      <c r="E6" s="715">
        <v>45867</v>
      </c>
      <c r="F6" s="716" t="s">
        <v>53</v>
      </c>
      <c r="G6" s="716" t="s">
        <v>778</v>
      </c>
      <c r="H6" s="717">
        <v>0</v>
      </c>
      <c r="I6" s="372" t="s">
        <v>593</v>
      </c>
      <c r="J6" s="717" t="s">
        <v>30</v>
      </c>
      <c r="K6" s="362"/>
      <c r="L6" s="715" t="s">
        <v>260</v>
      </c>
      <c r="M6" s="717" t="s">
        <v>110</v>
      </c>
      <c r="N6" s="727">
        <v>144972.5</v>
      </c>
      <c r="O6" s="717" t="s">
        <v>110</v>
      </c>
      <c r="P6" s="755" t="s">
        <v>38</v>
      </c>
      <c r="Q6" s="720">
        <v>45867</v>
      </c>
      <c r="R6" s="363" t="s">
        <v>767</v>
      </c>
      <c r="S6" s="373" t="s">
        <v>768</v>
      </c>
      <c r="T6" s="373" t="s">
        <v>768</v>
      </c>
      <c r="U6" s="685">
        <v>9840</v>
      </c>
      <c r="V6" s="450">
        <v>9806</v>
      </c>
      <c r="W6" s="710">
        <f>SUM(U6-V6)</f>
        <v>34</v>
      </c>
      <c r="X6" s="365">
        <f>IFERROR($V6/$U6, 0)</f>
        <v>0.99654471544715451</v>
      </c>
      <c r="Y6" s="720">
        <v>45884</v>
      </c>
      <c r="Z6" s="712">
        <v>1</v>
      </c>
      <c r="AA6" s="712">
        <v>0</v>
      </c>
      <c r="AB6" s="721">
        <v>9106</v>
      </c>
      <c r="AC6" s="713" t="s">
        <v>779</v>
      </c>
    </row>
    <row r="7" spans="1:29" ht="39.75" customHeight="1">
      <c r="A7" s="754" t="s">
        <v>780</v>
      </c>
      <c r="B7" s="377" t="s">
        <v>34</v>
      </c>
      <c r="C7" s="704">
        <v>46096</v>
      </c>
      <c r="D7" s="716" t="s">
        <v>52</v>
      </c>
      <c r="E7" s="715">
        <v>46077</v>
      </c>
      <c r="F7" s="716" t="s">
        <v>53</v>
      </c>
      <c r="G7" s="716" t="s">
        <v>781</v>
      </c>
      <c r="H7" s="717">
        <v>0</v>
      </c>
      <c r="I7" s="372" t="s">
        <v>593</v>
      </c>
      <c r="J7" s="717" t="s">
        <v>30</v>
      </c>
      <c r="K7" s="1338"/>
      <c r="L7" s="715" t="s">
        <v>260</v>
      </c>
      <c r="M7" s="717" t="s">
        <v>110</v>
      </c>
      <c r="N7" s="727">
        <v>73653.899999999994</v>
      </c>
      <c r="O7" s="717" t="s">
        <v>110</v>
      </c>
      <c r="P7" s="755" t="s">
        <v>38</v>
      </c>
      <c r="Q7" s="1339">
        <v>46077</v>
      </c>
      <c r="R7" s="363" t="s">
        <v>767</v>
      </c>
      <c r="S7" s="373" t="s">
        <v>768</v>
      </c>
      <c r="T7" s="373" t="s">
        <v>768</v>
      </c>
      <c r="U7" s="1340">
        <v>6668</v>
      </c>
      <c r="V7" s="1341">
        <v>6668</v>
      </c>
      <c r="W7" s="1342">
        <f>SUM(U7-V7)</f>
        <v>0</v>
      </c>
      <c r="X7" s="365">
        <f>IFERROR($V7/$U7, 0)</f>
        <v>1</v>
      </c>
      <c r="Y7" s="370">
        <v>46090</v>
      </c>
      <c r="Z7" s="712">
        <v>1</v>
      </c>
      <c r="AA7" s="712">
        <v>0</v>
      </c>
      <c r="AB7" s="1343">
        <v>0</v>
      </c>
      <c r="AC7" s="1337"/>
    </row>
    <row r="8" spans="1:29" ht="39.75" customHeight="1">
      <c r="A8" s="754" t="s">
        <v>782</v>
      </c>
      <c r="B8" s="377" t="s">
        <v>34</v>
      </c>
      <c r="C8" s="704">
        <v>46107</v>
      </c>
      <c r="D8" s="704" t="s">
        <v>54</v>
      </c>
      <c r="E8" s="704">
        <v>45980</v>
      </c>
      <c r="F8" s="704" t="s">
        <v>53</v>
      </c>
      <c r="G8" s="705" t="s">
        <v>783</v>
      </c>
      <c r="H8" s="706">
        <v>82</v>
      </c>
      <c r="I8" s="706" t="s">
        <v>593</v>
      </c>
      <c r="J8" s="706" t="s">
        <v>30</v>
      </c>
      <c r="K8" s="706"/>
      <c r="L8" s="715" t="s">
        <v>260</v>
      </c>
      <c r="M8" s="706" t="s">
        <v>110</v>
      </c>
      <c r="N8" s="707">
        <v>56294</v>
      </c>
      <c r="O8" s="998" t="s">
        <v>110</v>
      </c>
      <c r="P8" s="755" t="s">
        <v>38</v>
      </c>
      <c r="Q8" s="709">
        <v>45981</v>
      </c>
      <c r="R8" s="363" t="s">
        <v>767</v>
      </c>
      <c r="S8" s="373" t="s">
        <v>768</v>
      </c>
      <c r="T8" s="373" t="s">
        <v>768</v>
      </c>
      <c r="U8" s="710">
        <v>4146</v>
      </c>
      <c r="V8" s="756">
        <v>4172</v>
      </c>
      <c r="W8" s="710">
        <f>SUM(U8-V8)</f>
        <v>-26</v>
      </c>
      <c r="X8" s="365">
        <f>IFERROR($V8/$U8, 0)</f>
        <v>1.0062711046792088</v>
      </c>
      <c r="Y8" s="720">
        <v>46084</v>
      </c>
      <c r="Z8" s="712">
        <v>0</v>
      </c>
      <c r="AA8" s="712">
        <v>0</v>
      </c>
      <c r="AB8" s="710">
        <v>0</v>
      </c>
      <c r="AC8" s="713" t="s">
        <v>784</v>
      </c>
    </row>
    <row r="9" spans="1:29" ht="39.75" customHeight="1">
      <c r="A9" s="754" t="s">
        <v>785</v>
      </c>
      <c r="B9" s="377" t="s">
        <v>34</v>
      </c>
      <c r="C9" s="704">
        <v>46107</v>
      </c>
      <c r="D9" s="704" t="s">
        <v>54</v>
      </c>
      <c r="E9" s="704">
        <v>46009</v>
      </c>
      <c r="F9" s="704" t="s">
        <v>53</v>
      </c>
      <c r="G9" s="705" t="s">
        <v>786</v>
      </c>
      <c r="H9" s="706">
        <v>54</v>
      </c>
      <c r="I9" s="706" t="s">
        <v>593</v>
      </c>
      <c r="J9" s="706" t="s">
        <v>30</v>
      </c>
      <c r="K9" s="706"/>
      <c r="L9" s="704">
        <v>46077</v>
      </c>
      <c r="M9" s="706" t="s">
        <v>110</v>
      </c>
      <c r="N9" s="707">
        <v>58240</v>
      </c>
      <c r="O9" s="706" t="s">
        <v>110</v>
      </c>
      <c r="P9" s="755" t="s">
        <v>38</v>
      </c>
      <c r="Q9" s="1059">
        <v>46077</v>
      </c>
      <c r="R9" s="363" t="s">
        <v>767</v>
      </c>
      <c r="S9" s="373" t="s">
        <v>768</v>
      </c>
      <c r="T9" s="373" t="s">
        <v>768</v>
      </c>
      <c r="U9" s="710">
        <v>3599</v>
      </c>
      <c r="V9" s="756">
        <v>3599</v>
      </c>
      <c r="W9" s="710">
        <f>SUM(U9-V9)</f>
        <v>0</v>
      </c>
      <c r="X9" s="365">
        <f>IFERROR($V9/$U9, 0)</f>
        <v>1</v>
      </c>
      <c r="Y9" s="720">
        <v>46085</v>
      </c>
      <c r="Z9" s="712">
        <v>0</v>
      </c>
      <c r="AA9" s="712">
        <v>0</v>
      </c>
      <c r="AB9" s="721">
        <v>0</v>
      </c>
      <c r="AC9" s="713" t="s">
        <v>787</v>
      </c>
    </row>
    <row r="10" spans="1:29" ht="39.75" customHeight="1">
      <c r="A10" s="754" t="s">
        <v>788</v>
      </c>
      <c r="B10" s="377" t="s">
        <v>37</v>
      </c>
      <c r="C10" s="704">
        <v>46006</v>
      </c>
      <c r="D10" s="716" t="s">
        <v>52</v>
      </c>
      <c r="E10" s="715">
        <v>45987</v>
      </c>
      <c r="F10" s="716" t="s">
        <v>51</v>
      </c>
      <c r="G10" s="716" t="s">
        <v>789</v>
      </c>
      <c r="H10" s="717">
        <v>30</v>
      </c>
      <c r="I10" s="372" t="s">
        <v>593</v>
      </c>
      <c r="J10" s="1150" t="s">
        <v>30</v>
      </c>
      <c r="K10" s="706"/>
      <c r="L10" s="367" t="s">
        <v>260</v>
      </c>
      <c r="M10" s="717" t="s">
        <v>110</v>
      </c>
      <c r="N10" s="850">
        <v>31387.05</v>
      </c>
      <c r="O10" s="717" t="s">
        <v>110</v>
      </c>
      <c r="P10" s="755" t="s">
        <v>38</v>
      </c>
      <c r="Q10" s="720">
        <v>45992</v>
      </c>
      <c r="R10" s="363" t="s">
        <v>767</v>
      </c>
      <c r="S10" s="373" t="s">
        <v>768</v>
      </c>
      <c r="T10" s="373" t="s">
        <v>768</v>
      </c>
      <c r="U10" s="721">
        <v>2580</v>
      </c>
      <c r="V10" s="756">
        <v>2637</v>
      </c>
      <c r="W10" s="710">
        <f>SUM(U10-V10)</f>
        <v>-57</v>
      </c>
      <c r="X10" s="365">
        <f>IFERROR($V10/$U10, 0)</f>
        <v>1.0220930232558139</v>
      </c>
      <c r="Y10" s="720">
        <v>46001</v>
      </c>
      <c r="Z10" s="712">
        <v>0</v>
      </c>
      <c r="AA10" s="712">
        <v>0</v>
      </c>
      <c r="AB10" s="721">
        <v>0</v>
      </c>
      <c r="AC10" s="828" t="s">
        <v>790</v>
      </c>
    </row>
    <row r="11" spans="1:29" ht="39.75" customHeight="1">
      <c r="A11" s="754" t="s">
        <v>791</v>
      </c>
      <c r="B11" s="377" t="s">
        <v>37</v>
      </c>
      <c r="C11" s="704">
        <v>46040</v>
      </c>
      <c r="D11" s="716" t="s">
        <v>52</v>
      </c>
      <c r="E11" s="715">
        <v>46031</v>
      </c>
      <c r="F11" s="716" t="s">
        <v>51</v>
      </c>
      <c r="G11" s="716" t="s">
        <v>792</v>
      </c>
      <c r="H11" s="717">
        <v>73</v>
      </c>
      <c r="I11" s="372" t="s">
        <v>593</v>
      </c>
      <c r="J11" s="1150" t="s">
        <v>30</v>
      </c>
      <c r="K11" s="706"/>
      <c r="L11" s="367" t="s">
        <v>260</v>
      </c>
      <c r="M11" s="717" t="s">
        <v>110</v>
      </c>
      <c r="N11" s="727">
        <v>77814</v>
      </c>
      <c r="O11" s="717" t="s">
        <v>110</v>
      </c>
      <c r="P11" s="755" t="s">
        <v>38</v>
      </c>
      <c r="Q11" s="720">
        <v>46015</v>
      </c>
      <c r="R11" s="363" t="s">
        <v>767</v>
      </c>
      <c r="S11" s="373" t="s">
        <v>768</v>
      </c>
      <c r="T11" s="373" t="s">
        <v>768</v>
      </c>
      <c r="U11" s="721">
        <v>6263</v>
      </c>
      <c r="V11" s="756">
        <v>6221</v>
      </c>
      <c r="W11" s="710">
        <f>SUM(U11-V11)</f>
        <v>42</v>
      </c>
      <c r="X11" s="365">
        <f>IFERROR($V11/$U11, 0)</f>
        <v>0.9932939485869392</v>
      </c>
      <c r="Y11" s="720">
        <v>46024</v>
      </c>
      <c r="Z11" s="712">
        <v>0</v>
      </c>
      <c r="AA11" s="712">
        <v>0</v>
      </c>
      <c r="AB11" s="721">
        <v>0</v>
      </c>
      <c r="AC11" s="828" t="s">
        <v>793</v>
      </c>
    </row>
    <row r="12" spans="1:29" ht="39.75" customHeight="1">
      <c r="A12" s="754" t="s">
        <v>794</v>
      </c>
      <c r="B12" s="377" t="s">
        <v>37</v>
      </c>
      <c r="C12" s="704">
        <v>46081</v>
      </c>
      <c r="D12" s="716" t="s">
        <v>50</v>
      </c>
      <c r="E12" s="715">
        <v>46001</v>
      </c>
      <c r="F12" s="716" t="s">
        <v>51</v>
      </c>
      <c r="G12" s="716" t="s">
        <v>795</v>
      </c>
      <c r="H12" s="717">
        <v>80</v>
      </c>
      <c r="I12" s="372" t="s">
        <v>593</v>
      </c>
      <c r="J12" s="1150" t="s">
        <v>30</v>
      </c>
      <c r="K12" s="706"/>
      <c r="L12" s="715">
        <v>46021</v>
      </c>
      <c r="M12" s="717" t="s">
        <v>110</v>
      </c>
      <c r="N12" s="727">
        <v>65843.5</v>
      </c>
      <c r="O12" s="717" t="s">
        <v>110</v>
      </c>
      <c r="P12" s="755" t="s">
        <v>38</v>
      </c>
      <c r="Q12" s="720">
        <v>45995</v>
      </c>
      <c r="R12" s="363" t="s">
        <v>767</v>
      </c>
      <c r="S12" s="373" t="s">
        <v>768</v>
      </c>
      <c r="T12" s="373" t="s">
        <v>768</v>
      </c>
      <c r="U12" s="721">
        <v>5052</v>
      </c>
      <c r="V12" s="756">
        <v>4889</v>
      </c>
      <c r="W12" s="710">
        <f>SUM(U12-V12)</f>
        <v>163</v>
      </c>
      <c r="X12" s="365">
        <f>IFERROR($V12/$U12, 0)</f>
        <v>0.967735550277118</v>
      </c>
      <c r="Y12" s="720">
        <v>46001</v>
      </c>
      <c r="Z12" s="712">
        <v>0</v>
      </c>
      <c r="AA12" s="712">
        <v>0</v>
      </c>
      <c r="AB12" s="721">
        <v>0</v>
      </c>
      <c r="AC12" s="713" t="s">
        <v>796</v>
      </c>
    </row>
    <row r="13" spans="1:29" ht="39.75" customHeight="1">
      <c r="A13" s="754" t="s">
        <v>797</v>
      </c>
      <c r="B13" s="377" t="s">
        <v>37</v>
      </c>
      <c r="C13" s="704">
        <v>46081</v>
      </c>
      <c r="D13" s="716" t="s">
        <v>52</v>
      </c>
      <c r="E13" s="715">
        <v>46043</v>
      </c>
      <c r="F13" s="716" t="s">
        <v>51</v>
      </c>
      <c r="G13" s="716" t="s">
        <v>798</v>
      </c>
      <c r="H13" s="717">
        <v>61</v>
      </c>
      <c r="I13" s="372" t="s">
        <v>593</v>
      </c>
      <c r="J13" s="717" t="s">
        <v>30</v>
      </c>
      <c r="K13" s="706"/>
      <c r="L13" s="715">
        <v>46038</v>
      </c>
      <c r="M13" s="717" t="s">
        <v>110</v>
      </c>
      <c r="N13" s="727">
        <v>56650</v>
      </c>
      <c r="O13" s="717" t="s">
        <v>110</v>
      </c>
      <c r="P13" s="755" t="s">
        <v>38</v>
      </c>
      <c r="Q13" s="720">
        <v>46038</v>
      </c>
      <c r="R13" s="363" t="s">
        <v>767</v>
      </c>
      <c r="S13" s="373" t="s">
        <v>768</v>
      </c>
      <c r="T13" s="373" t="s">
        <v>768</v>
      </c>
      <c r="U13" s="721">
        <v>4641</v>
      </c>
      <c r="V13" s="756">
        <v>4757</v>
      </c>
      <c r="W13" s="710">
        <f>SUM(U13-V13)</f>
        <v>-116</v>
      </c>
      <c r="X13" s="365">
        <f>IFERROR($V13/$U13, 0)</f>
        <v>1.0249946132299073</v>
      </c>
      <c r="Y13" s="720">
        <v>46051</v>
      </c>
      <c r="Z13" s="712">
        <v>0</v>
      </c>
      <c r="AA13" s="712">
        <v>0</v>
      </c>
      <c r="AB13" s="721">
        <v>0</v>
      </c>
      <c r="AC13" s="713" t="s">
        <v>799</v>
      </c>
    </row>
    <row r="14" spans="1:29" ht="39.75" customHeight="1">
      <c r="A14" s="626" t="s">
        <v>800</v>
      </c>
      <c r="B14" s="377" t="s">
        <v>37</v>
      </c>
      <c r="C14" s="360">
        <v>46053</v>
      </c>
      <c r="D14" s="366" t="s">
        <v>52</v>
      </c>
      <c r="E14" s="367">
        <v>45964</v>
      </c>
      <c r="F14" s="366" t="s">
        <v>51</v>
      </c>
      <c r="G14" s="368"/>
      <c r="H14" s="369">
        <v>82</v>
      </c>
      <c r="I14" s="372" t="s">
        <v>593</v>
      </c>
      <c r="J14" s="369" t="s">
        <v>30</v>
      </c>
      <c r="K14" s="362"/>
      <c r="L14" s="367" t="s">
        <v>260</v>
      </c>
      <c r="M14" s="369" t="s">
        <v>110</v>
      </c>
      <c r="N14" s="646">
        <v>101871</v>
      </c>
      <c r="O14" s="369" t="s">
        <v>110</v>
      </c>
      <c r="P14" s="486" t="s">
        <v>38</v>
      </c>
      <c r="Q14" s="370">
        <v>45965</v>
      </c>
      <c r="R14" s="370">
        <v>46042</v>
      </c>
      <c r="S14" s="373" t="s">
        <v>768</v>
      </c>
      <c r="T14" s="373" t="s">
        <v>768</v>
      </c>
      <c r="U14" s="9">
        <v>8100</v>
      </c>
      <c r="V14" s="487">
        <v>7972</v>
      </c>
      <c r="W14" s="364">
        <f>SUM(U14-V14)</f>
        <v>128</v>
      </c>
      <c r="X14" s="365">
        <f>IFERROR($V14/$U14, 0)</f>
        <v>0.98419753086419748</v>
      </c>
      <c r="Y14" s="370">
        <v>45973</v>
      </c>
      <c r="Z14" s="280">
        <v>0</v>
      </c>
      <c r="AA14" s="280">
        <v>0</v>
      </c>
      <c r="AB14" s="9">
        <v>0</v>
      </c>
      <c r="AC14" s="828" t="s">
        <v>801</v>
      </c>
    </row>
    <row r="15" spans="1:29" ht="39.75" customHeight="1">
      <c r="A15" s="626" t="s">
        <v>802</v>
      </c>
      <c r="B15" s="377" t="s">
        <v>37</v>
      </c>
      <c r="C15" s="360">
        <v>46053</v>
      </c>
      <c r="D15" s="366" t="s">
        <v>52</v>
      </c>
      <c r="E15" s="367">
        <v>45974</v>
      </c>
      <c r="F15" s="366" t="s">
        <v>51</v>
      </c>
      <c r="G15" s="368" t="s">
        <v>803</v>
      </c>
      <c r="H15" s="369">
        <v>77</v>
      </c>
      <c r="I15" s="372" t="s">
        <v>593</v>
      </c>
      <c r="J15" s="369" t="s">
        <v>30</v>
      </c>
      <c r="K15" s="362"/>
      <c r="L15" s="367">
        <v>45965</v>
      </c>
      <c r="M15" s="369" t="s">
        <v>110</v>
      </c>
      <c r="N15" s="646">
        <v>90786</v>
      </c>
      <c r="O15" s="369" t="s">
        <v>110</v>
      </c>
      <c r="P15" s="486" t="s">
        <v>38</v>
      </c>
      <c r="Q15" s="370">
        <v>45965</v>
      </c>
      <c r="R15" s="370">
        <v>46042</v>
      </c>
      <c r="S15" s="373" t="s">
        <v>768</v>
      </c>
      <c r="T15" s="373" t="s">
        <v>768</v>
      </c>
      <c r="U15" s="9">
        <v>8013</v>
      </c>
      <c r="V15" s="487">
        <v>7885</v>
      </c>
      <c r="W15" s="364">
        <f>SUM(U15-V15)</f>
        <v>128</v>
      </c>
      <c r="X15" s="365">
        <f>IFERROR($V15/$U15, 0)</f>
        <v>0.98402595781854485</v>
      </c>
      <c r="Y15" s="370">
        <v>45979</v>
      </c>
      <c r="Z15" s="280">
        <v>0</v>
      </c>
      <c r="AA15" s="280">
        <v>0</v>
      </c>
      <c r="AB15" s="9">
        <v>0</v>
      </c>
      <c r="AC15" s="828" t="s">
        <v>801</v>
      </c>
    </row>
    <row r="16" spans="1:29" ht="39.75" customHeight="1">
      <c r="A16" s="806" t="s">
        <v>804</v>
      </c>
      <c r="B16" s="311" t="s">
        <v>37</v>
      </c>
      <c r="C16" s="704">
        <v>46040</v>
      </c>
      <c r="D16" s="716" t="s">
        <v>52</v>
      </c>
      <c r="E16" s="715">
        <v>45996</v>
      </c>
      <c r="F16" s="716" t="s">
        <v>51</v>
      </c>
      <c r="G16" s="716" t="s">
        <v>805</v>
      </c>
      <c r="H16" s="717">
        <v>78</v>
      </c>
      <c r="I16" s="372" t="s">
        <v>593</v>
      </c>
      <c r="J16" s="717" t="s">
        <v>30</v>
      </c>
      <c r="K16" s="706"/>
      <c r="L16" s="367" t="s">
        <v>260</v>
      </c>
      <c r="M16" s="717" t="s">
        <v>110</v>
      </c>
      <c r="N16" s="727">
        <v>84477</v>
      </c>
      <c r="O16" s="717" t="s">
        <v>110</v>
      </c>
      <c r="P16" s="755" t="s">
        <v>38</v>
      </c>
      <c r="Q16" s="720">
        <v>46000</v>
      </c>
      <c r="R16" s="363" t="s">
        <v>767</v>
      </c>
      <c r="S16" s="373" t="s">
        <v>768</v>
      </c>
      <c r="T16" s="373" t="s">
        <v>768</v>
      </c>
      <c r="U16" s="721">
        <v>6758</v>
      </c>
      <c r="V16" s="781">
        <v>6565</v>
      </c>
      <c r="W16" s="748">
        <f>SUM(U16-V16)</f>
        <v>193</v>
      </c>
      <c r="X16" s="3">
        <f>IFERROR($V16/$U16, 0)</f>
        <v>0.97144125480911514</v>
      </c>
      <c r="Y16" s="805">
        <v>46006</v>
      </c>
      <c r="Z16" s="712">
        <v>0</v>
      </c>
      <c r="AA16" s="824">
        <v>0</v>
      </c>
      <c r="AB16" s="825">
        <v>0</v>
      </c>
      <c r="AC16" s="829" t="s">
        <v>806</v>
      </c>
    </row>
    <row r="17" spans="1:29" ht="39.75" customHeight="1">
      <c r="A17" s="754" t="s">
        <v>807</v>
      </c>
      <c r="B17" s="705" t="s">
        <v>31</v>
      </c>
      <c r="C17" s="770">
        <v>45838</v>
      </c>
      <c r="D17" s="456" t="s">
        <v>808</v>
      </c>
      <c r="E17" s="766">
        <v>46084</v>
      </c>
      <c r="F17" s="703" t="s">
        <v>57</v>
      </c>
      <c r="G17" s="705" t="s">
        <v>809</v>
      </c>
      <c r="H17" s="706">
        <v>26</v>
      </c>
      <c r="I17" s="1145" t="s">
        <v>593</v>
      </c>
      <c r="J17" s="706" t="s">
        <v>30</v>
      </c>
      <c r="K17" s="706"/>
      <c r="L17" s="367" t="s">
        <v>260</v>
      </c>
      <c r="M17" s="706" t="s">
        <v>110</v>
      </c>
      <c r="N17" s="707">
        <v>12781.6</v>
      </c>
      <c r="O17" s="706" t="s">
        <v>110</v>
      </c>
      <c r="P17" s="755" t="s">
        <v>38</v>
      </c>
      <c r="Q17" s="709">
        <v>46084</v>
      </c>
      <c r="R17" s="363" t="s">
        <v>767</v>
      </c>
      <c r="S17" s="373" t="s">
        <v>768</v>
      </c>
      <c r="T17" s="373" t="s">
        <v>768</v>
      </c>
      <c r="U17" s="333">
        <v>937</v>
      </c>
      <c r="V17" s="756">
        <v>927</v>
      </c>
      <c r="W17" s="710">
        <f>SUM(U17-V17)</f>
        <v>10</v>
      </c>
      <c r="X17" s="365">
        <f>IFERROR($V17/$U17, 0)</f>
        <v>0.98932764140875129</v>
      </c>
      <c r="Y17" s="720">
        <v>46098</v>
      </c>
      <c r="Z17" s="712">
        <v>1</v>
      </c>
      <c r="AA17" s="712">
        <v>1</v>
      </c>
      <c r="AB17" s="1288">
        <v>1</v>
      </c>
      <c r="AC17" s="743" t="s">
        <v>810</v>
      </c>
    </row>
    <row r="18" spans="1:29" ht="39.75" customHeight="1">
      <c r="A18" s="754" t="s">
        <v>811</v>
      </c>
      <c r="B18" s="705" t="s">
        <v>31</v>
      </c>
      <c r="C18" s="704">
        <v>46073</v>
      </c>
      <c r="D18" s="704" t="s">
        <v>812</v>
      </c>
      <c r="E18" s="704">
        <v>46045</v>
      </c>
      <c r="F18" s="705" t="s">
        <v>57</v>
      </c>
      <c r="G18" s="705"/>
      <c r="H18" s="706">
        <v>81</v>
      </c>
      <c r="I18" s="1145" t="s">
        <v>540</v>
      </c>
      <c r="J18" s="706" t="s">
        <v>30</v>
      </c>
      <c r="K18" s="706"/>
      <c r="L18" s="704">
        <v>46027</v>
      </c>
      <c r="M18" s="706" t="s">
        <v>110</v>
      </c>
      <c r="N18" s="707">
        <v>53152.33</v>
      </c>
      <c r="O18" s="706" t="s">
        <v>110</v>
      </c>
      <c r="P18" s="755" t="s">
        <v>38</v>
      </c>
      <c r="Q18" s="709">
        <v>46027</v>
      </c>
      <c r="R18" s="363" t="s">
        <v>767</v>
      </c>
      <c r="S18" s="373" t="s">
        <v>768</v>
      </c>
      <c r="T18" s="373" t="s">
        <v>768</v>
      </c>
      <c r="U18" s="333">
        <v>3323</v>
      </c>
      <c r="V18" s="756">
        <v>3100</v>
      </c>
      <c r="W18" s="710">
        <f>SUM(U18-V18)</f>
        <v>223</v>
      </c>
      <c r="X18" s="365">
        <f>IFERROR($V18/$U18, 0)</f>
        <v>0.93289196509178451</v>
      </c>
      <c r="Y18" s="720">
        <v>46056</v>
      </c>
      <c r="Z18" s="712">
        <v>1</v>
      </c>
      <c r="AA18" s="712">
        <v>1</v>
      </c>
      <c r="AB18" s="712">
        <v>1</v>
      </c>
      <c r="AC18" s="713" t="s">
        <v>813</v>
      </c>
    </row>
    <row r="19" spans="1:29" ht="39.75" customHeight="1">
      <c r="A19" s="754" t="s">
        <v>814</v>
      </c>
      <c r="B19" s="705" t="s">
        <v>31</v>
      </c>
      <c r="C19" s="704">
        <v>46117</v>
      </c>
      <c r="D19" s="704" t="s">
        <v>56</v>
      </c>
      <c r="E19" s="704">
        <v>46100</v>
      </c>
      <c r="F19" s="375" t="s">
        <v>57</v>
      </c>
      <c r="G19" s="705" t="s">
        <v>815</v>
      </c>
      <c r="H19" s="706">
        <v>0</v>
      </c>
      <c r="I19" s="1145" t="s">
        <v>593</v>
      </c>
      <c r="J19" s="706" t="s">
        <v>30</v>
      </c>
      <c r="K19" s="706"/>
      <c r="L19" s="766" t="s">
        <v>260</v>
      </c>
      <c r="M19" s="706" t="s">
        <v>110</v>
      </c>
      <c r="N19" s="707">
        <v>13022.05</v>
      </c>
      <c r="O19" s="706" t="s">
        <v>110</v>
      </c>
      <c r="P19" s="755" t="s">
        <v>38</v>
      </c>
      <c r="Q19" s="740">
        <v>46097</v>
      </c>
      <c r="R19" s="363" t="s">
        <v>767</v>
      </c>
      <c r="S19" s="373" t="s">
        <v>768</v>
      </c>
      <c r="T19" s="373" t="s">
        <v>768</v>
      </c>
      <c r="U19" s="333">
        <v>923</v>
      </c>
      <c r="V19" s="450">
        <v>918</v>
      </c>
      <c r="W19" s="710">
        <f>SUM(U19-V19)</f>
        <v>5</v>
      </c>
      <c r="X19" s="365">
        <f>IFERROR($V19/$U19, 0)</f>
        <v>0.99458288190682553</v>
      </c>
      <c r="Y19" s="1369">
        <v>46106</v>
      </c>
      <c r="Z19" s="712">
        <v>0</v>
      </c>
      <c r="AA19" s="712">
        <v>0</v>
      </c>
      <c r="AB19" s="710">
        <v>0</v>
      </c>
      <c r="AC19" s="732" t="s">
        <v>816</v>
      </c>
    </row>
    <row r="20" spans="1:29" ht="39.75" customHeight="1">
      <c r="A20" s="626" t="s">
        <v>817</v>
      </c>
      <c r="B20" s="358" t="s">
        <v>31</v>
      </c>
      <c r="C20" s="360">
        <v>46021</v>
      </c>
      <c r="D20" s="358" t="s">
        <v>818</v>
      </c>
      <c r="E20" s="360" t="s">
        <v>260</v>
      </c>
      <c r="F20" s="358" t="s">
        <v>61</v>
      </c>
      <c r="G20" s="361" t="s">
        <v>819</v>
      </c>
      <c r="H20" s="362">
        <v>0</v>
      </c>
      <c r="I20" s="362" t="s">
        <v>593</v>
      </c>
      <c r="J20" s="362" t="s">
        <v>30</v>
      </c>
      <c r="K20" s="362"/>
      <c r="L20" s="360" t="s">
        <v>555</v>
      </c>
      <c r="M20" s="362" t="s">
        <v>110</v>
      </c>
      <c r="N20" s="619">
        <v>1931.75</v>
      </c>
      <c r="O20" s="362" t="s">
        <v>110</v>
      </c>
      <c r="P20" s="677" t="s">
        <v>38</v>
      </c>
      <c r="Q20" s="59"/>
      <c r="R20" s="363" t="s">
        <v>767</v>
      </c>
      <c r="S20" s="373" t="s">
        <v>768</v>
      </c>
      <c r="T20" s="373" t="s">
        <v>768</v>
      </c>
      <c r="U20" s="333">
        <v>0</v>
      </c>
      <c r="V20" s="450">
        <v>0</v>
      </c>
      <c r="W20" s="364">
        <f>SUM(U20-V20)</f>
        <v>0</v>
      </c>
      <c r="X20" s="365">
        <f>IFERROR($V20/$U20, 0)</f>
        <v>0</v>
      </c>
      <c r="Y20" s="370">
        <v>45996</v>
      </c>
      <c r="Z20" s="280">
        <v>0</v>
      </c>
      <c r="AA20" s="280">
        <v>1</v>
      </c>
      <c r="AB20" s="364">
        <v>0</v>
      </c>
      <c r="AC20" s="826" t="s">
        <v>820</v>
      </c>
    </row>
    <row r="21" spans="1:29" ht="39.75" customHeight="1">
      <c r="A21" s="806" t="s">
        <v>821</v>
      </c>
      <c r="B21" s="355" t="s">
        <v>41</v>
      </c>
      <c r="C21" s="299">
        <v>46081</v>
      </c>
      <c r="D21" s="716" t="s">
        <v>822</v>
      </c>
      <c r="E21" s="766">
        <v>46059</v>
      </c>
      <c r="F21" s="767" t="s">
        <v>51</v>
      </c>
      <c r="G21" s="767"/>
      <c r="H21" s="768">
        <v>171</v>
      </c>
      <c r="I21" s="301" t="s">
        <v>593</v>
      </c>
      <c r="J21" s="768" t="s">
        <v>36</v>
      </c>
      <c r="K21" s="362"/>
      <c r="L21" s="770">
        <v>46062</v>
      </c>
      <c r="M21" s="717" t="s">
        <v>110</v>
      </c>
      <c r="N21" s="849">
        <v>160211</v>
      </c>
      <c r="O21" s="717" t="s">
        <v>110</v>
      </c>
      <c r="P21" s="755" t="s">
        <v>38</v>
      </c>
      <c r="Q21" s="780">
        <v>46062</v>
      </c>
      <c r="R21" s="363" t="s">
        <v>767</v>
      </c>
      <c r="S21" s="373" t="s">
        <v>768</v>
      </c>
      <c r="T21" s="373" t="s">
        <v>768</v>
      </c>
      <c r="U21" s="748">
        <v>10731</v>
      </c>
      <c r="V21" s="781">
        <v>10731</v>
      </c>
      <c r="W21" s="748">
        <f>SUM(U21-V21)</f>
        <v>0</v>
      </c>
      <c r="X21" s="29">
        <f>IFERROR($V21/$U21, 0)</f>
        <v>1</v>
      </c>
      <c r="Y21" s="740">
        <v>46070</v>
      </c>
      <c r="Z21" s="847">
        <v>1</v>
      </c>
      <c r="AA21" s="712">
        <v>0</v>
      </c>
      <c r="AB21" s="721">
        <v>0</v>
      </c>
      <c r="AC21" s="742" t="s">
        <v>823</v>
      </c>
    </row>
    <row r="22" spans="1:29" ht="39.75" customHeight="1">
      <c r="A22" s="806" t="s">
        <v>824</v>
      </c>
      <c r="B22" s="1154" t="s">
        <v>40</v>
      </c>
      <c r="C22" s="360">
        <v>46111</v>
      </c>
      <c r="D22" s="366" t="s">
        <v>50</v>
      </c>
      <c r="E22" s="367">
        <v>46085</v>
      </c>
      <c r="F22" s="366" t="s">
        <v>53</v>
      </c>
      <c r="G22" s="716" t="s">
        <v>825</v>
      </c>
      <c r="H22" s="1068">
        <v>0</v>
      </c>
      <c r="I22" s="304" t="s">
        <v>593</v>
      </c>
      <c r="J22" s="772" t="s">
        <v>30</v>
      </c>
      <c r="K22" s="362"/>
      <c r="L22" s="367"/>
      <c r="M22" s="772" t="s">
        <v>110</v>
      </c>
      <c r="N22" s="849">
        <v>12316.35</v>
      </c>
      <c r="O22" s="983" t="s">
        <v>110</v>
      </c>
      <c r="P22" s="1368" t="s">
        <v>38</v>
      </c>
      <c r="Q22" s="1065">
        <v>46086</v>
      </c>
      <c r="R22" s="363" t="s">
        <v>767</v>
      </c>
      <c r="S22" s="373" t="s">
        <v>768</v>
      </c>
      <c r="T22" s="373" t="s">
        <v>768</v>
      </c>
      <c r="U22" s="1066">
        <v>7</v>
      </c>
      <c r="V22" s="1367">
        <v>7</v>
      </c>
      <c r="W22" s="1060">
        <f>SUM(U22-V22)</f>
        <v>0</v>
      </c>
      <c r="X22" s="365">
        <f>IFERROR($V22/$U22, 0)</f>
        <v>1</v>
      </c>
      <c r="Y22" s="1072">
        <v>46106</v>
      </c>
      <c r="Z22" s="847">
        <v>0</v>
      </c>
      <c r="AA22" s="852">
        <v>0</v>
      </c>
      <c r="AB22" s="760">
        <v>0</v>
      </c>
      <c r="AC22" s="713" t="s">
        <v>668</v>
      </c>
    </row>
    <row r="23" spans="1:29" ht="39.75" customHeight="1">
      <c r="A23" s="626" t="s">
        <v>826</v>
      </c>
      <c r="B23" s="1154" t="s">
        <v>40</v>
      </c>
      <c r="C23" s="360">
        <v>46111</v>
      </c>
      <c r="D23" s="366" t="s">
        <v>50</v>
      </c>
      <c r="E23" s="367">
        <v>46087</v>
      </c>
      <c r="F23" s="716" t="s">
        <v>51</v>
      </c>
      <c r="G23" s="716" t="s">
        <v>684</v>
      </c>
      <c r="H23" s="1068">
        <v>0</v>
      </c>
      <c r="I23" s="304" t="s">
        <v>593</v>
      </c>
      <c r="J23" s="772" t="s">
        <v>30</v>
      </c>
      <c r="K23" s="362"/>
      <c r="L23" s="766" t="s">
        <v>260</v>
      </c>
      <c r="M23" s="772" t="s">
        <v>110</v>
      </c>
      <c r="N23" s="849">
        <v>6808.8</v>
      </c>
      <c r="O23" s="772" t="s">
        <v>110</v>
      </c>
      <c r="P23" s="1368" t="s">
        <v>38</v>
      </c>
      <c r="Q23" s="1065">
        <v>46087</v>
      </c>
      <c r="R23" s="363" t="s">
        <v>767</v>
      </c>
      <c r="S23" s="373" t="s">
        <v>768</v>
      </c>
      <c r="T23" s="373" t="s">
        <v>768</v>
      </c>
      <c r="U23" s="1066">
        <v>508</v>
      </c>
      <c r="V23" s="1367">
        <v>513</v>
      </c>
      <c r="W23" s="1060">
        <f>SUM(U23-V23)</f>
        <v>-5</v>
      </c>
      <c r="X23" s="365">
        <f>IFERROR($V23/$U23, 0)</f>
        <v>1.0098425196850394</v>
      </c>
      <c r="Y23" s="1072">
        <v>46105</v>
      </c>
      <c r="Z23" s="847">
        <v>0</v>
      </c>
      <c r="AA23" s="852">
        <v>0</v>
      </c>
      <c r="AB23" s="760">
        <v>0</v>
      </c>
      <c r="AC23" s="713" t="s">
        <v>682</v>
      </c>
    </row>
    <row r="24" spans="1:29" ht="39.75" customHeight="1">
      <c r="A24" s="754" t="s">
        <v>431</v>
      </c>
      <c r="B24" s="359" t="s">
        <v>28</v>
      </c>
      <c r="C24" s="704">
        <v>46080</v>
      </c>
      <c r="D24" s="716" t="s">
        <v>464</v>
      </c>
      <c r="E24" s="715">
        <v>45748</v>
      </c>
      <c r="F24" s="366" t="s">
        <v>59</v>
      </c>
      <c r="G24" s="716" t="s">
        <v>432</v>
      </c>
      <c r="H24" s="717">
        <v>0</v>
      </c>
      <c r="I24" s="717" t="s">
        <v>593</v>
      </c>
      <c r="J24" s="717" t="s">
        <v>30</v>
      </c>
      <c r="K24" s="717"/>
      <c r="L24" s="715">
        <v>46028</v>
      </c>
      <c r="M24" s="717" t="s">
        <v>110</v>
      </c>
      <c r="N24" s="727">
        <v>29634.15</v>
      </c>
      <c r="O24" s="717" t="s">
        <v>110</v>
      </c>
      <c r="P24" s="755" t="s">
        <v>38</v>
      </c>
      <c r="Q24" s="720">
        <v>45743</v>
      </c>
      <c r="R24" s="363" t="s">
        <v>767</v>
      </c>
      <c r="S24" s="373" t="s">
        <v>768</v>
      </c>
      <c r="T24" s="373" t="s">
        <v>768</v>
      </c>
      <c r="U24" s="721">
        <v>1831</v>
      </c>
      <c r="V24" s="756">
        <v>1904</v>
      </c>
      <c r="W24" s="710">
        <f>SUM(U24-V24)</f>
        <v>-73</v>
      </c>
      <c r="X24" s="365">
        <f>IFERROR($V24/$U24, 0)</f>
        <v>1.0398689240851993</v>
      </c>
      <c r="Y24" s="720">
        <v>45790</v>
      </c>
      <c r="Z24" s="712">
        <v>0</v>
      </c>
      <c r="AA24" s="712">
        <v>0</v>
      </c>
      <c r="AB24" s="721">
        <v>0</v>
      </c>
      <c r="AC24" s="732" t="s">
        <v>827</v>
      </c>
    </row>
    <row r="25" spans="1:29" ht="39.75" customHeight="1">
      <c r="A25" s="626" t="s">
        <v>507</v>
      </c>
      <c r="B25" s="359" t="s">
        <v>28</v>
      </c>
      <c r="C25" s="360">
        <v>45991</v>
      </c>
      <c r="D25" s="360" t="s">
        <v>50</v>
      </c>
      <c r="E25" s="367">
        <v>45748</v>
      </c>
      <c r="F25" s="366" t="s">
        <v>59</v>
      </c>
      <c r="G25" s="368" t="s">
        <v>828</v>
      </c>
      <c r="H25" s="369">
        <v>0</v>
      </c>
      <c r="I25" s="369" t="s">
        <v>593</v>
      </c>
      <c r="J25" s="362" t="s">
        <v>30</v>
      </c>
      <c r="K25" s="597"/>
      <c r="L25" s="367">
        <v>45741</v>
      </c>
      <c r="M25" s="362" t="s">
        <v>110</v>
      </c>
      <c r="N25" s="646">
        <v>17203.45</v>
      </c>
      <c r="O25" s="362" t="s">
        <v>110</v>
      </c>
      <c r="P25" s="640" t="s">
        <v>38</v>
      </c>
      <c r="Q25" s="370">
        <v>45742</v>
      </c>
      <c r="R25" s="363" t="s">
        <v>767</v>
      </c>
      <c r="S25" s="373" t="s">
        <v>768</v>
      </c>
      <c r="T25" s="373" t="s">
        <v>768</v>
      </c>
      <c r="U25" s="9">
        <v>1157</v>
      </c>
      <c r="V25" s="487">
        <v>1321</v>
      </c>
      <c r="W25" s="364">
        <f>SUM(U25-V25)</f>
        <v>-164</v>
      </c>
      <c r="X25" s="365">
        <f>IFERROR($V25/$U25, 0)</f>
        <v>1.1417458945548833</v>
      </c>
      <c r="Y25" s="370">
        <v>45925</v>
      </c>
      <c r="Z25" s="280">
        <v>0</v>
      </c>
      <c r="AA25" s="280">
        <v>0</v>
      </c>
      <c r="AB25" s="1146">
        <v>0</v>
      </c>
      <c r="AC25" s="870" t="s">
        <v>829</v>
      </c>
    </row>
    <row r="26" spans="1:29" ht="39.75" customHeight="1">
      <c r="A26" s="681" t="s">
        <v>433</v>
      </c>
      <c r="B26" s="575" t="s">
        <v>28</v>
      </c>
      <c r="C26" s="608">
        <v>45991</v>
      </c>
      <c r="D26" s="691" t="s">
        <v>50</v>
      </c>
      <c r="E26" s="24">
        <v>45779</v>
      </c>
      <c r="F26" s="576" t="s">
        <v>59</v>
      </c>
      <c r="G26" s="578" t="s">
        <v>434</v>
      </c>
      <c r="H26" s="579">
        <v>0</v>
      </c>
      <c r="I26" s="369" t="s">
        <v>593</v>
      </c>
      <c r="J26" s="362" t="s">
        <v>30</v>
      </c>
      <c r="K26" s="615"/>
      <c r="L26" s="19">
        <v>45742</v>
      </c>
      <c r="M26" s="617" t="s">
        <v>110</v>
      </c>
      <c r="N26" s="684">
        <v>23800.25</v>
      </c>
      <c r="O26" s="300" t="s">
        <v>110</v>
      </c>
      <c r="P26" s="680" t="s">
        <v>38</v>
      </c>
      <c r="Q26" s="21">
        <v>45743</v>
      </c>
      <c r="R26" s="363" t="s">
        <v>767</v>
      </c>
      <c r="S26" s="373" t="s">
        <v>768</v>
      </c>
      <c r="T26" s="373" t="s">
        <v>768</v>
      </c>
      <c r="U26" s="5">
        <v>1697</v>
      </c>
      <c r="V26" s="656">
        <v>1815</v>
      </c>
      <c r="W26" s="364">
        <f>SUM(U26-V26)</f>
        <v>-118</v>
      </c>
      <c r="X26" s="256">
        <f>IFERROR($V26/$U26, 0)</f>
        <v>1.0695344725987035</v>
      </c>
      <c r="Y26" s="21">
        <v>45791</v>
      </c>
      <c r="Z26" s="466">
        <v>1</v>
      </c>
      <c r="AA26" s="466">
        <v>0</v>
      </c>
      <c r="AB26" s="1185">
        <v>0</v>
      </c>
      <c r="AC26" s="1133" t="s">
        <v>827</v>
      </c>
    </row>
    <row r="27" spans="1:29" ht="39.75" customHeight="1">
      <c r="A27" s="754" t="s">
        <v>435</v>
      </c>
      <c r="B27" s="359" t="s">
        <v>28</v>
      </c>
      <c r="C27" s="704">
        <v>46044</v>
      </c>
      <c r="D27" s="704" t="s">
        <v>50</v>
      </c>
      <c r="E27" s="715">
        <v>45700</v>
      </c>
      <c r="F27" s="715" t="s">
        <v>59</v>
      </c>
      <c r="G27" s="715" t="s">
        <v>436</v>
      </c>
      <c r="H27" s="717">
        <v>0</v>
      </c>
      <c r="I27" s="717" t="s">
        <v>593</v>
      </c>
      <c r="J27" s="717" t="s">
        <v>30</v>
      </c>
      <c r="K27" s="717"/>
      <c r="L27" s="715">
        <v>45700</v>
      </c>
      <c r="M27" s="717" t="s">
        <v>110</v>
      </c>
      <c r="N27" s="727">
        <v>19745.25</v>
      </c>
      <c r="O27" s="717" t="s">
        <v>110</v>
      </c>
      <c r="P27" s="823" t="s">
        <v>38</v>
      </c>
      <c r="Q27" s="720">
        <v>45696</v>
      </c>
      <c r="R27" s="363" t="s">
        <v>767</v>
      </c>
      <c r="S27" s="373" t="s">
        <v>768</v>
      </c>
      <c r="T27" s="373" t="s">
        <v>768</v>
      </c>
      <c r="U27" s="721">
        <v>1534</v>
      </c>
      <c r="V27" s="756">
        <v>1571</v>
      </c>
      <c r="W27" s="710">
        <f>SUM(U27-V27)</f>
        <v>-37</v>
      </c>
      <c r="X27" s="365">
        <f>IFERROR($V27/$U27, 0)</f>
        <v>1.0241199478487615</v>
      </c>
      <c r="Y27" s="720">
        <v>45736</v>
      </c>
      <c r="Z27" s="712">
        <v>0</v>
      </c>
      <c r="AA27" s="712">
        <v>0</v>
      </c>
      <c r="AB27" s="1186">
        <v>0</v>
      </c>
      <c r="AC27" s="1187" t="s">
        <v>827</v>
      </c>
    </row>
    <row r="28" spans="1:29" ht="39.75" customHeight="1">
      <c r="A28" s="754"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3" t="s">
        <v>38</v>
      </c>
      <c r="Q28" s="720">
        <v>45743</v>
      </c>
      <c r="R28" s="720" t="s">
        <v>36</v>
      </c>
      <c r="S28" s="720" t="s">
        <v>36</v>
      </c>
      <c r="T28" s="720" t="s">
        <v>36</v>
      </c>
      <c r="U28" s="721">
        <v>2003</v>
      </c>
      <c r="V28" s="756">
        <v>225</v>
      </c>
      <c r="W28" s="710">
        <f>SUM(U28-V28)</f>
        <v>1778</v>
      </c>
      <c r="X28" s="365">
        <f>IFERROR($V28/$U28, 0)</f>
        <v>0.11233150274588118</v>
      </c>
      <c r="Y28" s="720">
        <v>45785</v>
      </c>
      <c r="Z28" s="712">
        <v>0</v>
      </c>
      <c r="AA28" s="712">
        <v>0</v>
      </c>
      <c r="AB28" s="721">
        <v>0</v>
      </c>
      <c r="AC28" s="838" t="s">
        <v>830</v>
      </c>
    </row>
    <row r="29" spans="1:29" ht="39.75" customHeight="1">
      <c r="A29" s="754" t="s">
        <v>831</v>
      </c>
      <c r="B29" s="359" t="s">
        <v>28</v>
      </c>
      <c r="C29" s="704">
        <v>46218</v>
      </c>
      <c r="D29" s="704" t="s">
        <v>832</v>
      </c>
      <c r="E29" s="19" t="s">
        <v>260</v>
      </c>
      <c r="F29" s="716" t="s">
        <v>59</v>
      </c>
      <c r="G29" s="716" t="s">
        <v>833</v>
      </c>
      <c r="H29" s="717">
        <v>380</v>
      </c>
      <c r="I29" s="1145" t="s">
        <v>593</v>
      </c>
      <c r="J29" s="706" t="s">
        <v>36</v>
      </c>
      <c r="K29" s="735"/>
      <c r="L29" s="715">
        <v>45964</v>
      </c>
      <c r="M29" s="717" t="s">
        <v>110</v>
      </c>
      <c r="N29" s="727">
        <v>117414</v>
      </c>
      <c r="O29" s="717" t="s">
        <v>110</v>
      </c>
      <c r="P29" s="755" t="s">
        <v>38</v>
      </c>
      <c r="Q29" s="720">
        <v>45964</v>
      </c>
      <c r="R29" s="720"/>
      <c r="S29" s="373" t="s">
        <v>768</v>
      </c>
      <c r="T29" s="373" t="s">
        <v>768</v>
      </c>
      <c r="U29" s="721">
        <v>9181</v>
      </c>
      <c r="V29" s="756">
        <v>9179</v>
      </c>
      <c r="W29" s="710">
        <f>SUM(U29-V29)</f>
        <v>2</v>
      </c>
      <c r="X29" s="383">
        <f>IFERROR($V29/$U29, 0)</f>
        <v>0.99978215880623023</v>
      </c>
      <c r="Y29" s="709">
        <v>45992</v>
      </c>
      <c r="Z29" s="712">
        <v>1</v>
      </c>
      <c r="AA29" s="712">
        <v>0</v>
      </c>
      <c r="AB29" s="1146">
        <v>0</v>
      </c>
      <c r="AC29" s="826" t="s">
        <v>834</v>
      </c>
    </row>
    <row r="30" spans="1:29" ht="39.75" customHeight="1"/>
    <row r="31" spans="1:29" ht="39.75" customHeight="1"/>
    <row r="32" spans="1:29" ht="39.75" customHeight="1"/>
    <row r="33" spans="1:1" ht="39.75" customHeight="1"/>
    <row r="34" spans="1:1" ht="39.75" customHeight="1"/>
    <row r="41" spans="1:1">
      <c r="A41"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29" xr:uid="{1F77D159-87F8-4334-B8DB-1D98E9EF8F0C}">
      <formula1>"Pending Locates,Permits, SOW Pending, NTP Pending, Materials, Reassigned, Door Tags"</formula1>
    </dataValidation>
    <dataValidation type="list" allowBlank="1" showInputMessage="1" showErrorMessage="1" sqref="I27 I5:I6 I10:I12 I17:I18" xr:uid="{FF75A226-FC7F-404C-911A-49986724D48A}">
      <formula1>"On Track, In Jeopardy, Completed on Track, Completed, Completed -Missed TSD, On Hold Per Tillman"</formula1>
    </dataValidation>
    <dataValidation type="list" allowBlank="1" showInputMessage="1" showErrorMessage="1" sqref="I28:I29 I13:I16 I19:I26 I6:I9 I2:I4" xr:uid="{FAE40925-7EC8-4626-B635-D815FEB73FF5}">
      <formula1>"On Track, In Jeopardy, Completed on Track, Completed, Completed -Missed TSD"</formula1>
    </dataValidation>
    <dataValidation type="list" allowBlank="1" showInputMessage="1" showErrorMessage="1" sqref="J13:J29 J6:J9 J2:J4" xr:uid="{ECCD296E-320E-42DF-8A21-19E7E0361B1B}">
      <formula1>"Received, Pending, Not Required"</formula1>
    </dataValidation>
    <dataValidation allowBlank="1" showInputMessage="1" showErrorMessage="1" sqref="D26 E29 E27 Q26:Q27 Q28:U28 Q29:T29 U17 U7:U8 R9 U19 L20:L22 U21:U23 Q10:R23 R24:R27 L24:L29 U5 L1:L18 Q1:R8 S2:T27 U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13" workbookViewId="0">
      <selection activeCell="J1446" sqref="J1446"/>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s="48">
        <v>46112</v>
      </c>
      <c r="D1434" t="s">
        <v>469</v>
      </c>
    </row>
    <row r="1435" spans="1:7">
      <c r="A1435" t="s">
        <v>452</v>
      </c>
      <c r="B1435" s="1426"/>
      <c r="C1435" s="1426"/>
      <c r="D1435" s="1426"/>
    </row>
    <row r="1436" spans="1:7">
      <c r="A1436" t="s">
        <v>650</v>
      </c>
      <c r="B1436" s="1426"/>
      <c r="C1436" s="1426"/>
      <c r="D1436" s="1426"/>
    </row>
    <row r="1437" spans="1:7">
      <c r="A1437" t="s">
        <v>666</v>
      </c>
      <c r="B1437" s="1426"/>
      <c r="C1437" s="1426"/>
      <c r="D1437" s="1426"/>
    </row>
    <row r="1438" spans="1:7">
      <c r="A1438" t="s">
        <v>652</v>
      </c>
      <c r="B1438" s="1426"/>
      <c r="C1438" s="1426"/>
      <c r="D1438" s="1426"/>
    </row>
    <row r="1439" spans="1:7">
      <c r="A1439" t="s">
        <v>683</v>
      </c>
      <c r="B1439" s="1426"/>
      <c r="C1439" s="1426"/>
      <c r="D1439" s="1426"/>
    </row>
    <row r="1440" spans="1:7">
      <c r="A1440" t="s">
        <v>621</v>
      </c>
      <c r="B1440" s="1426"/>
      <c r="C1440" s="1426"/>
      <c r="D1440" s="1426"/>
    </row>
    <row r="1441" spans="1:4">
      <c r="A1441" t="s">
        <v>669</v>
      </c>
      <c r="B1441" s="1426"/>
      <c r="C1441" s="1426"/>
      <c r="D1441" s="1426"/>
    </row>
    <row r="1442" spans="1:4">
      <c r="A1442" t="s">
        <v>469</v>
      </c>
      <c r="B1442" s="1426"/>
      <c r="C1442" s="1426"/>
      <c r="D1442"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3"/>
  <sheetViews>
    <sheetView workbookViewId="0">
      <pane ySplit="1" topLeftCell="A2834" activePane="bottomLeft" state="frozen"/>
      <selection pane="bottomLeft" activeCell="C2856" sqref="C285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467</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2418</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A2847" s="1331" t="s">
        <v>650</v>
      </c>
      <c r="B2847" s="1331" t="s">
        <v>58</v>
      </c>
      <c r="C2847" s="23">
        <v>46111</v>
      </c>
      <c r="G2847" t="s">
        <v>1365</v>
      </c>
    </row>
    <row r="2848" spans="1:7">
      <c r="A2848" s="1332" t="s">
        <v>621</v>
      </c>
      <c r="B2848" s="1332" t="s">
        <v>54</v>
      </c>
      <c r="C2848" s="23">
        <v>46111</v>
      </c>
      <c r="G2848" t="s">
        <v>1365</v>
      </c>
    </row>
    <row r="2849" spans="1:7">
      <c r="A2849" s="1332" t="s">
        <v>683</v>
      </c>
      <c r="B2849" s="1332" t="s">
        <v>1368</v>
      </c>
      <c r="C2849" s="23">
        <v>46111</v>
      </c>
      <c r="G2849" t="s">
        <v>1365</v>
      </c>
    </row>
    <row r="2850" spans="1:7">
      <c r="A2850" s="1332" t="s">
        <v>669</v>
      </c>
      <c r="B2850" s="1332" t="s">
        <v>52</v>
      </c>
      <c r="C2850" s="23">
        <v>46111</v>
      </c>
      <c r="G2850" t="s">
        <v>1365</v>
      </c>
    </row>
    <row r="2851" spans="1:7">
      <c r="A2851" s="1332" t="s">
        <v>652</v>
      </c>
      <c r="B2851" s="1332" t="s">
        <v>467</v>
      </c>
      <c r="C2851" s="23">
        <v>46111</v>
      </c>
      <c r="G2851" t="s">
        <v>1365</v>
      </c>
    </row>
    <row r="2852" spans="1:7">
      <c r="A2852" s="1332" t="s">
        <v>666</v>
      </c>
      <c r="B2852" s="1332" t="s">
        <v>52</v>
      </c>
      <c r="C2852" s="23">
        <v>46111</v>
      </c>
      <c r="G2852" t="s">
        <v>1365</v>
      </c>
    </row>
    <row r="2853" spans="1:7">
      <c r="C2853" s="23">
        <v>46112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A424D25-91A3-45AE-A4BF-10431CE698F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2026-03-30T13:21:24Z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